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chartsheets/sheet1.xml" ContentType="application/vnd.openxmlformats-officedocument.spreadsheetml.chart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chartsheets/sheet2.xml" ContentType="application/vnd.openxmlformats-officedocument.spreadsheetml.chart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omments1.xml" ContentType="application/vnd.openxmlformats-officedocument.spreadsheetml.comments+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11385" yWindow="-15" windowWidth="11445" windowHeight="8385" tabRatio="884" firstSheet="1" activeTab="18"/>
  </bookViews>
  <sheets>
    <sheet name="stručná historie" sheetId="28" r:id="rId1"/>
    <sheet name="1995" sheetId="1" r:id="rId2"/>
    <sheet name="1996" sheetId="5" r:id="rId3"/>
    <sheet name="1997" sheetId="6" r:id="rId4"/>
    <sheet name="1998" sheetId="8" r:id="rId5"/>
    <sheet name="1999" sheetId="9" r:id="rId6"/>
    <sheet name="2000" sheetId="10" r:id="rId7"/>
    <sheet name="2001" sheetId="23" r:id="rId8"/>
    <sheet name="2002" sheetId="24" r:id="rId9"/>
    <sheet name="2003" sheetId="26" r:id="rId10"/>
    <sheet name="2004" sheetId="27" r:id="rId11"/>
    <sheet name="2005" sheetId="29" r:id="rId12"/>
    <sheet name="2006" sheetId="30" r:id="rId13"/>
    <sheet name="2007" sheetId="31" r:id="rId14"/>
    <sheet name="2008" sheetId="36" r:id="rId15"/>
    <sheet name="2009" sheetId="37" r:id="rId16"/>
    <sheet name="2010" sheetId="38" r:id="rId17"/>
    <sheet name="2011" sheetId="40" r:id="rId18"/>
    <sheet name="2012" sheetId="41" r:id="rId19"/>
    <sheet name="rekordy" sheetId="33" r:id="rId20"/>
    <sheet name="G-poměr dětí" sheetId="42" r:id="rId21"/>
    <sheet name="statistika II" sheetId="43" r:id="rId22"/>
    <sheet name="statistika" sheetId="11" r:id="rId23"/>
    <sheet name="výsledky" sheetId="12" r:id="rId24"/>
    <sheet name="A0" sheetId="3" r:id="rId25"/>
    <sheet name="A" sheetId="13" r:id="rId26"/>
    <sheet name="B" sheetId="14" r:id="rId27"/>
    <sheet name="C" sheetId="15" r:id="rId28"/>
    <sheet name="D" sheetId="16" r:id="rId29"/>
    <sheet name="D0" sheetId="22" r:id="rId30"/>
    <sheet name="E" sheetId="17" r:id="rId31"/>
    <sheet name="F" sheetId="18" r:id="rId32"/>
    <sheet name="G" sheetId="19" r:id="rId33"/>
    <sheet name="H" sheetId="20" r:id="rId34"/>
    <sheet name="I" sheetId="21" r:id="rId35"/>
    <sheet name="J" sheetId="34" r:id="rId36"/>
    <sheet name="G-účast" sheetId="25" r:id="rId37"/>
  </sheets>
  <definedNames>
    <definedName name="_xlnm.Print_Titles" localSheetId="23">výsledky!$2:$3</definedName>
    <definedName name="_xlnm.Print_Area" localSheetId="22">statistika!#REF!</definedName>
  </definedNames>
  <calcPr calcId="145621"/>
</workbook>
</file>

<file path=xl/calcChain.xml><?xml version="1.0" encoding="utf-8"?>
<calcChain xmlns="http://schemas.openxmlformats.org/spreadsheetml/2006/main">
  <c r="X15" i="43" l="1"/>
  <c r="X14" i="43"/>
  <c r="X13" i="43"/>
  <c r="X12" i="43"/>
  <c r="X11" i="43"/>
  <c r="X10" i="43"/>
  <c r="X9" i="43"/>
  <c r="X8" i="43"/>
  <c r="X7" i="43"/>
  <c r="X6" i="43"/>
  <c r="X5" i="43"/>
  <c r="X4" i="43"/>
  <c r="Z15" i="43"/>
  <c r="Z14" i="43"/>
  <c r="Z13" i="43"/>
  <c r="Z12" i="43"/>
  <c r="Z11" i="43"/>
  <c r="Z10" i="43"/>
  <c r="Z9" i="43"/>
  <c r="Z8" i="43"/>
  <c r="Z7" i="43"/>
  <c r="Z6" i="43"/>
  <c r="Z4" i="43"/>
  <c r="R15" i="43"/>
  <c r="R14" i="43"/>
  <c r="R13" i="43"/>
  <c r="R12" i="43"/>
  <c r="R11" i="43"/>
  <c r="R10" i="43"/>
  <c r="R9" i="43"/>
  <c r="R8" i="43"/>
  <c r="R7" i="43"/>
  <c r="R6" i="43"/>
  <c r="R5" i="43"/>
  <c r="L15" i="43"/>
  <c r="L14" i="43"/>
  <c r="L13" i="43"/>
  <c r="L12" i="43"/>
  <c r="L11" i="43"/>
  <c r="L10" i="43"/>
  <c r="L9" i="43"/>
  <c r="L8" i="43"/>
  <c r="L7" i="43"/>
  <c r="L6" i="43"/>
  <c r="L5" i="43"/>
  <c r="R4" i="43"/>
  <c r="L4" i="43"/>
  <c r="T15" i="43"/>
  <c r="T14" i="43"/>
  <c r="T13" i="43"/>
  <c r="T12" i="43"/>
  <c r="T11" i="43"/>
  <c r="T10" i="43"/>
  <c r="T9" i="43"/>
  <c r="T8" i="43"/>
  <c r="T7" i="43"/>
  <c r="T6" i="43"/>
  <c r="T5" i="43"/>
  <c r="T4" i="43"/>
  <c r="O20" i="22"/>
  <c r="AL19" i="33"/>
  <c r="O20" i="18"/>
  <c r="N42" i="18"/>
  <c r="M21" i="19"/>
  <c r="O33" i="20"/>
  <c r="K33" i="20"/>
  <c r="G33" i="20"/>
  <c r="N33" i="21"/>
  <c r="J33" i="21"/>
  <c r="H33" i="21"/>
  <c r="F33" i="21"/>
  <c r="O33" i="34"/>
  <c r="M33" i="34"/>
  <c r="K33" i="34"/>
  <c r="I33" i="34"/>
  <c r="G33" i="34"/>
  <c r="E33" i="34"/>
  <c r="F42" i="13"/>
  <c r="O20" i="13"/>
  <c r="M20" i="13"/>
  <c r="K20" i="13"/>
  <c r="I20" i="13"/>
  <c r="G20" i="13"/>
  <c r="E20" i="13"/>
  <c r="O20" i="3"/>
  <c r="M20" i="3"/>
  <c r="K20" i="3"/>
  <c r="I20" i="3"/>
  <c r="G20" i="3"/>
  <c r="E20" i="3"/>
  <c r="O456" i="12"/>
  <c r="N456" i="12"/>
  <c r="M456" i="12"/>
  <c r="O455" i="12"/>
  <c r="N455" i="12"/>
  <c r="N33" i="34" s="1"/>
  <c r="M455" i="12"/>
  <c r="O453" i="12"/>
  <c r="O33" i="21" s="1"/>
  <c r="N453" i="12"/>
  <c r="M453" i="12"/>
  <c r="M33" i="21" s="1"/>
  <c r="O451" i="12"/>
  <c r="N451" i="12"/>
  <c r="N33" i="20" s="1"/>
  <c r="M451" i="12"/>
  <c r="M33" i="20" s="1"/>
  <c r="O449" i="12"/>
  <c r="O43" i="19" s="1"/>
  <c r="N449" i="12"/>
  <c r="N43" i="19" s="1"/>
  <c r="M449" i="12"/>
  <c r="M43" i="19" s="1"/>
  <c r="O448" i="12"/>
  <c r="O21" i="19" s="1"/>
  <c r="N448" i="12"/>
  <c r="N21" i="19" s="1"/>
  <c r="M448" i="12"/>
  <c r="O447" i="12"/>
  <c r="O42" i="18" s="1"/>
  <c r="N447" i="12"/>
  <c r="M447" i="12"/>
  <c r="M42" i="18" s="1"/>
  <c r="O446" i="12"/>
  <c r="N446" i="12"/>
  <c r="N20" i="18" s="1"/>
  <c r="M446" i="12"/>
  <c r="M20" i="18" s="1"/>
  <c r="O445" i="12"/>
  <c r="O42" i="17" s="1"/>
  <c r="N445" i="12"/>
  <c r="N42" i="17" s="1"/>
  <c r="M445" i="12"/>
  <c r="M42" i="17" s="1"/>
  <c r="O444" i="12"/>
  <c r="O20" i="17" s="1"/>
  <c r="N444" i="12"/>
  <c r="N20" i="17" s="1"/>
  <c r="M444" i="12"/>
  <c r="M20" i="17" s="1"/>
  <c r="O443" i="12"/>
  <c r="O42" i="22" s="1"/>
  <c r="N443" i="12"/>
  <c r="N42" i="22" s="1"/>
  <c r="M443" i="12"/>
  <c r="M42" i="22" s="1"/>
  <c r="O442" i="12"/>
  <c r="N442" i="12"/>
  <c r="N20" i="22" s="1"/>
  <c r="M442" i="12"/>
  <c r="M20" i="22" s="1"/>
  <c r="O441" i="12"/>
  <c r="O42" i="16" s="1"/>
  <c r="N441" i="12"/>
  <c r="N42" i="16" s="1"/>
  <c r="M441" i="12"/>
  <c r="M42" i="16" s="1"/>
  <c r="O440" i="12"/>
  <c r="O20" i="16" s="1"/>
  <c r="N440" i="12"/>
  <c r="N20" i="16" s="1"/>
  <c r="M440" i="12"/>
  <c r="M20" i="16" s="1"/>
  <c r="O439" i="12"/>
  <c r="O42" i="15" s="1"/>
  <c r="N439" i="12"/>
  <c r="N42" i="15" s="1"/>
  <c r="M439" i="12"/>
  <c r="M42" i="15" s="1"/>
  <c r="O438" i="12"/>
  <c r="O20" i="15" s="1"/>
  <c r="N438" i="12"/>
  <c r="N20" i="15" s="1"/>
  <c r="M438" i="12"/>
  <c r="M20" i="15" s="1"/>
  <c r="O437" i="12"/>
  <c r="O43" i="14" s="1"/>
  <c r="N437" i="12"/>
  <c r="N43" i="14" s="1"/>
  <c r="M437" i="12"/>
  <c r="M43" i="14" s="1"/>
  <c r="O436" i="12"/>
  <c r="O21" i="14" s="1"/>
  <c r="N436" i="12"/>
  <c r="N21" i="14" s="1"/>
  <c r="M436" i="12"/>
  <c r="M21" i="14" s="1"/>
  <c r="O435" i="12"/>
  <c r="O42" i="13" s="1"/>
  <c r="N435" i="12"/>
  <c r="N42" i="13" s="1"/>
  <c r="M435" i="12"/>
  <c r="M42" i="13" s="1"/>
  <c r="O434" i="12"/>
  <c r="N434" i="12"/>
  <c r="N20" i="13" s="1"/>
  <c r="M434" i="12"/>
  <c r="O433" i="12"/>
  <c r="O42" i="3" s="1"/>
  <c r="N433" i="12"/>
  <c r="N42" i="3" s="1"/>
  <c r="M433" i="12"/>
  <c r="M42" i="3" s="1"/>
  <c r="O432" i="12"/>
  <c r="N432" i="12"/>
  <c r="N20" i="3" s="1"/>
  <c r="M432" i="12"/>
  <c r="K456" i="12"/>
  <c r="J456" i="12"/>
  <c r="I456" i="12"/>
  <c r="K455" i="12"/>
  <c r="J455" i="12"/>
  <c r="J33" i="34" s="1"/>
  <c r="I455" i="12"/>
  <c r="K453" i="12"/>
  <c r="K33" i="21" s="1"/>
  <c r="J453" i="12"/>
  <c r="I453" i="12"/>
  <c r="I33" i="21" s="1"/>
  <c r="K451" i="12"/>
  <c r="J451" i="12"/>
  <c r="J33" i="20" s="1"/>
  <c r="I451" i="12"/>
  <c r="I33" i="20" s="1"/>
  <c r="K449" i="12"/>
  <c r="K43" i="19" s="1"/>
  <c r="J449" i="12"/>
  <c r="J43" i="19" s="1"/>
  <c r="I449" i="12"/>
  <c r="I43" i="19" s="1"/>
  <c r="K448" i="12"/>
  <c r="K21" i="19" s="1"/>
  <c r="J448" i="12"/>
  <c r="J21" i="19" s="1"/>
  <c r="I448" i="12"/>
  <c r="I21" i="19" s="1"/>
  <c r="K447" i="12"/>
  <c r="K42" i="18" s="1"/>
  <c r="J447" i="12"/>
  <c r="J42" i="18" s="1"/>
  <c r="I447" i="12"/>
  <c r="I42" i="18" s="1"/>
  <c r="K446" i="12"/>
  <c r="K20" i="18" s="1"/>
  <c r="J446" i="12"/>
  <c r="J20" i="18" s="1"/>
  <c r="I446" i="12"/>
  <c r="I20" i="18" s="1"/>
  <c r="K445" i="12"/>
  <c r="K42" i="17" s="1"/>
  <c r="J445" i="12"/>
  <c r="J42" i="17" s="1"/>
  <c r="I445" i="12"/>
  <c r="I42" i="17" s="1"/>
  <c r="K444" i="12"/>
  <c r="K20" i="17" s="1"/>
  <c r="J444" i="12"/>
  <c r="J20" i="17" s="1"/>
  <c r="I444" i="12"/>
  <c r="I20" i="17" s="1"/>
  <c r="K443" i="12"/>
  <c r="K42" i="22" s="1"/>
  <c r="J443" i="12"/>
  <c r="J42" i="22" s="1"/>
  <c r="I443" i="12"/>
  <c r="I42" i="22" s="1"/>
  <c r="K442" i="12"/>
  <c r="K20" i="22" s="1"/>
  <c r="J442" i="12"/>
  <c r="J20" i="22" s="1"/>
  <c r="I442" i="12"/>
  <c r="I20" i="22" s="1"/>
  <c r="K441" i="12"/>
  <c r="K42" i="16" s="1"/>
  <c r="J441" i="12"/>
  <c r="J42" i="16" s="1"/>
  <c r="I441" i="12"/>
  <c r="I42" i="16" s="1"/>
  <c r="K440" i="12"/>
  <c r="K20" i="16" s="1"/>
  <c r="J440" i="12"/>
  <c r="J20" i="16" s="1"/>
  <c r="I440" i="12"/>
  <c r="I20" i="16" s="1"/>
  <c r="K439" i="12"/>
  <c r="K42" i="15" s="1"/>
  <c r="J439" i="12"/>
  <c r="J42" i="15" s="1"/>
  <c r="I439" i="12"/>
  <c r="I42" i="15" s="1"/>
  <c r="K438" i="12"/>
  <c r="K20" i="15" s="1"/>
  <c r="J438" i="12"/>
  <c r="J20" i="15" s="1"/>
  <c r="I438" i="12"/>
  <c r="I20" i="15" s="1"/>
  <c r="K437" i="12"/>
  <c r="K43" i="14" s="1"/>
  <c r="J437" i="12"/>
  <c r="J43" i="14" s="1"/>
  <c r="I437" i="12"/>
  <c r="I43" i="14" s="1"/>
  <c r="K436" i="12"/>
  <c r="K21" i="14" s="1"/>
  <c r="J436" i="12"/>
  <c r="J21" i="14" s="1"/>
  <c r="I436" i="12"/>
  <c r="I21" i="14" s="1"/>
  <c r="K435" i="12"/>
  <c r="K42" i="13" s="1"/>
  <c r="J435" i="12"/>
  <c r="J42" i="13" s="1"/>
  <c r="I435" i="12"/>
  <c r="I42" i="13" s="1"/>
  <c r="K434" i="12"/>
  <c r="J434" i="12"/>
  <c r="J20" i="13" s="1"/>
  <c r="I434" i="12"/>
  <c r="K433" i="12"/>
  <c r="K42" i="3" s="1"/>
  <c r="J433" i="12"/>
  <c r="J42" i="3" s="1"/>
  <c r="I433" i="12"/>
  <c r="I42" i="3" s="1"/>
  <c r="K432" i="12"/>
  <c r="J432" i="12"/>
  <c r="J20" i="3" s="1"/>
  <c r="I432" i="12"/>
  <c r="G456" i="12"/>
  <c r="F456" i="12"/>
  <c r="E456" i="12"/>
  <c r="G455" i="12"/>
  <c r="F455" i="12"/>
  <c r="F33" i="34" s="1"/>
  <c r="E455" i="12"/>
  <c r="G453" i="12"/>
  <c r="G33" i="21" s="1"/>
  <c r="F453" i="12"/>
  <c r="E453" i="12"/>
  <c r="E33" i="21" s="1"/>
  <c r="G451" i="12"/>
  <c r="F451" i="12"/>
  <c r="F33" i="20" s="1"/>
  <c r="E451" i="12"/>
  <c r="E33" i="20" s="1"/>
  <c r="G449" i="12"/>
  <c r="G43" i="19" s="1"/>
  <c r="F449" i="12"/>
  <c r="F43" i="19" s="1"/>
  <c r="E449" i="12"/>
  <c r="E43" i="19" s="1"/>
  <c r="G448" i="12"/>
  <c r="G21" i="19" s="1"/>
  <c r="F448" i="12"/>
  <c r="F21" i="19" s="1"/>
  <c r="E448" i="12"/>
  <c r="E21" i="19" s="1"/>
  <c r="G447" i="12"/>
  <c r="G42" i="18" s="1"/>
  <c r="F447" i="12"/>
  <c r="F42" i="18" s="1"/>
  <c r="E447" i="12"/>
  <c r="E42" i="18" s="1"/>
  <c r="G446" i="12"/>
  <c r="G20" i="18" s="1"/>
  <c r="F446" i="12"/>
  <c r="F20" i="18" s="1"/>
  <c r="E446" i="12"/>
  <c r="E20" i="18" s="1"/>
  <c r="G445" i="12"/>
  <c r="G42" i="17" s="1"/>
  <c r="F445" i="12"/>
  <c r="F42" i="17" s="1"/>
  <c r="E445" i="12"/>
  <c r="E42" i="17" s="1"/>
  <c r="G444" i="12"/>
  <c r="G20" i="17" s="1"/>
  <c r="F444" i="12"/>
  <c r="F20" i="17" s="1"/>
  <c r="E444" i="12"/>
  <c r="E20" i="17" s="1"/>
  <c r="G443" i="12"/>
  <c r="G42" i="22" s="1"/>
  <c r="F443" i="12"/>
  <c r="F42" i="22" s="1"/>
  <c r="E443" i="12"/>
  <c r="E42" i="22" s="1"/>
  <c r="G442" i="12"/>
  <c r="G20" i="22" s="1"/>
  <c r="F442" i="12"/>
  <c r="F20" i="22" s="1"/>
  <c r="E442" i="12"/>
  <c r="E20" i="22" s="1"/>
  <c r="G441" i="12"/>
  <c r="G42" i="16" s="1"/>
  <c r="F441" i="12"/>
  <c r="F42" i="16" s="1"/>
  <c r="E441" i="12"/>
  <c r="E42" i="16" s="1"/>
  <c r="G440" i="12"/>
  <c r="G20" i="16" s="1"/>
  <c r="F440" i="12"/>
  <c r="F20" i="16" s="1"/>
  <c r="E440" i="12"/>
  <c r="E20" i="16" s="1"/>
  <c r="G439" i="12"/>
  <c r="G42" i="15" s="1"/>
  <c r="F439" i="12"/>
  <c r="F42" i="15" s="1"/>
  <c r="E439" i="12"/>
  <c r="E42" i="15" s="1"/>
  <c r="G438" i="12"/>
  <c r="G20" i="15" s="1"/>
  <c r="F438" i="12"/>
  <c r="F20" i="15" s="1"/>
  <c r="E438" i="12"/>
  <c r="E20" i="15" s="1"/>
  <c r="G437" i="12"/>
  <c r="G43" i="14" s="1"/>
  <c r="F437" i="12"/>
  <c r="F43" i="14" s="1"/>
  <c r="E437" i="12"/>
  <c r="E43" i="14" s="1"/>
  <c r="G436" i="12"/>
  <c r="G21" i="14" s="1"/>
  <c r="F436" i="12"/>
  <c r="F21" i="14" s="1"/>
  <c r="E436" i="12"/>
  <c r="E21" i="14" s="1"/>
  <c r="G435" i="12"/>
  <c r="G42" i="13" s="1"/>
  <c r="F435" i="12"/>
  <c r="E435" i="12"/>
  <c r="E42" i="13" s="1"/>
  <c r="G434" i="12"/>
  <c r="F434" i="12"/>
  <c r="F20" i="13" s="1"/>
  <c r="E434" i="12"/>
  <c r="G433" i="12"/>
  <c r="G42" i="3" s="1"/>
  <c r="F433" i="12"/>
  <c r="F42" i="3" s="1"/>
  <c r="E433" i="12"/>
  <c r="E42" i="3" s="1"/>
  <c r="G432" i="12"/>
  <c r="F432" i="12"/>
  <c r="F20" i="3" s="1"/>
  <c r="E432" i="12"/>
  <c r="L456" i="12"/>
  <c r="L455" i="12"/>
  <c r="L33" i="34" s="1"/>
  <c r="H456" i="12"/>
  <c r="H455" i="12"/>
  <c r="H33" i="34" s="1"/>
  <c r="D456" i="12"/>
  <c r="D455" i="12"/>
  <c r="D33" i="34" s="1"/>
  <c r="L453" i="12"/>
  <c r="L33" i="21" s="1"/>
  <c r="H453" i="12"/>
  <c r="D453" i="12"/>
  <c r="D33" i="21" s="1"/>
  <c r="L451" i="12"/>
  <c r="L33" i="20" s="1"/>
  <c r="H451" i="12"/>
  <c r="H33" i="20" s="1"/>
  <c r="D451" i="12"/>
  <c r="D33" i="20" s="1"/>
  <c r="L449" i="12"/>
  <c r="L43" i="19" s="1"/>
  <c r="L448" i="12"/>
  <c r="L21" i="19" s="1"/>
  <c r="H449" i="12"/>
  <c r="H43" i="19" s="1"/>
  <c r="H448" i="12"/>
  <c r="H21" i="19" s="1"/>
  <c r="D449" i="12"/>
  <c r="D43" i="19" s="1"/>
  <c r="D448" i="12"/>
  <c r="D21" i="19" s="1"/>
  <c r="L447" i="12"/>
  <c r="L42" i="18" s="1"/>
  <c r="L446" i="12"/>
  <c r="L20" i="18" s="1"/>
  <c r="H447" i="12"/>
  <c r="H42" i="18" s="1"/>
  <c r="H446" i="12"/>
  <c r="H20" i="18" s="1"/>
  <c r="L445" i="12"/>
  <c r="L42" i="17" s="1"/>
  <c r="L444" i="12"/>
  <c r="L20" i="17" s="1"/>
  <c r="H445" i="12"/>
  <c r="H42" i="17" s="1"/>
  <c r="H444" i="12"/>
  <c r="H20" i="17" s="1"/>
  <c r="D447" i="12"/>
  <c r="D42" i="18" s="1"/>
  <c r="D446" i="12"/>
  <c r="D20" i="18" s="1"/>
  <c r="D445" i="12"/>
  <c r="D42" i="17" s="1"/>
  <c r="D444" i="12"/>
  <c r="D20" i="17" s="1"/>
  <c r="L443" i="12"/>
  <c r="L42" i="22" s="1"/>
  <c r="L442" i="12"/>
  <c r="L20" i="22" s="1"/>
  <c r="L441" i="12"/>
  <c r="L42" i="16" s="1"/>
  <c r="L440" i="12"/>
  <c r="L20" i="16" s="1"/>
  <c r="H443" i="12"/>
  <c r="H42" i="22" s="1"/>
  <c r="H442" i="12"/>
  <c r="H20" i="22" s="1"/>
  <c r="H441" i="12"/>
  <c r="H42" i="16" s="1"/>
  <c r="H440" i="12"/>
  <c r="H20" i="16" s="1"/>
  <c r="D443" i="12"/>
  <c r="D42" i="22" s="1"/>
  <c r="D442" i="12"/>
  <c r="D20" i="22" s="1"/>
  <c r="D441" i="12"/>
  <c r="D42" i="16" s="1"/>
  <c r="D440" i="12"/>
  <c r="D20" i="16" s="1"/>
  <c r="L439" i="12"/>
  <c r="L42" i="15" s="1"/>
  <c r="L438" i="12"/>
  <c r="L20" i="15" s="1"/>
  <c r="H439" i="12"/>
  <c r="H42" i="15" s="1"/>
  <c r="H438" i="12"/>
  <c r="H20" i="15" s="1"/>
  <c r="D439" i="12"/>
  <c r="D42" i="15" s="1"/>
  <c r="D438" i="12"/>
  <c r="D20" i="15" s="1"/>
  <c r="L437" i="12"/>
  <c r="L43" i="14" s="1"/>
  <c r="L436" i="12"/>
  <c r="L21" i="14" s="1"/>
  <c r="H437" i="12"/>
  <c r="H43" i="14" s="1"/>
  <c r="H436" i="12"/>
  <c r="H21" i="14" s="1"/>
  <c r="D437" i="12"/>
  <c r="D43" i="14" s="1"/>
  <c r="D436" i="12"/>
  <c r="D21" i="14" s="1"/>
  <c r="L435" i="12"/>
  <c r="L42" i="13" s="1"/>
  <c r="H435" i="12"/>
  <c r="H42" i="13" s="1"/>
  <c r="D435" i="12"/>
  <c r="D42" i="13" s="1"/>
  <c r="L434" i="12"/>
  <c r="L20" i="13" s="1"/>
  <c r="H434" i="12"/>
  <c r="H20" i="13" s="1"/>
  <c r="D434" i="12"/>
  <c r="D20" i="13" s="1"/>
  <c r="L433" i="12"/>
  <c r="L42" i="3" s="1"/>
  <c r="H433" i="12"/>
  <c r="H42" i="3" s="1"/>
  <c r="D433" i="12"/>
  <c r="D42" i="3" s="1"/>
  <c r="L432" i="12"/>
  <c r="L20" i="3" s="1"/>
  <c r="H432" i="12"/>
  <c r="H20" i="3" s="1"/>
  <c r="D432" i="12"/>
  <c r="D20" i="3" s="1"/>
  <c r="G459" i="12"/>
  <c r="F459" i="12"/>
  <c r="E459" i="12"/>
  <c r="D459" i="12"/>
  <c r="AL53" i="33"/>
  <c r="AH19" i="33"/>
  <c r="AH53" i="33"/>
  <c r="AL30" i="33"/>
  <c r="AH30" i="33"/>
  <c r="N4" i="43"/>
  <c r="N5" i="43"/>
  <c r="N6" i="43"/>
  <c r="N7" i="43"/>
  <c r="N8" i="43"/>
  <c r="N9" i="43"/>
  <c r="N10" i="43"/>
  <c r="N11" i="43"/>
  <c r="N12" i="43"/>
  <c r="N13" i="43"/>
  <c r="N14" i="43"/>
  <c r="N15" i="43"/>
  <c r="W27" i="11" l="1"/>
  <c r="W26" i="11"/>
  <c r="V25" i="11"/>
  <c r="L333" i="41"/>
  <c r="L321" i="41"/>
  <c r="V24" i="11" s="1"/>
  <c r="F321" i="41"/>
  <c r="V23" i="11" s="1"/>
  <c r="L295" i="41"/>
  <c r="V22" i="11" s="1"/>
  <c r="F295" i="41"/>
  <c r="V21" i="11" s="1"/>
  <c r="L270" i="41"/>
  <c r="V20" i="11" s="1"/>
  <c r="F270" i="41"/>
  <c r="V19" i="11" s="1"/>
  <c r="L244" i="41"/>
  <c r="V18" i="11" s="1"/>
  <c r="F244" i="41"/>
  <c r="V17" i="11" s="1"/>
  <c r="L219" i="41"/>
  <c r="V16" i="11" s="1"/>
  <c r="F219" i="41"/>
  <c r="V15" i="11" s="1"/>
  <c r="L194" i="41"/>
  <c r="V14" i="11" s="1"/>
  <c r="F194" i="41"/>
  <c r="V13" i="11" s="1"/>
  <c r="L166" i="41"/>
  <c r="V12" i="11" s="1"/>
  <c r="F166" i="41"/>
  <c r="V11" i="11" s="1"/>
  <c r="L122" i="41"/>
  <c r="V10" i="11" s="1"/>
  <c r="F122" i="41"/>
  <c r="V9" i="11" s="1"/>
  <c r="L77" i="41"/>
  <c r="V8" i="11" s="1"/>
  <c r="F77" i="41"/>
  <c r="V7" i="11" s="1"/>
  <c r="L40" i="41"/>
  <c r="V6" i="11" s="1"/>
  <c r="F40" i="41"/>
  <c r="V5" i="11" s="1"/>
  <c r="L12" i="41"/>
  <c r="V4" i="11" s="1"/>
  <c r="F12" i="41"/>
  <c r="U25" i="11"/>
  <c r="AH16" i="33"/>
  <c r="D32" i="11"/>
  <c r="O428" i="12"/>
  <c r="N428" i="12"/>
  <c r="M428" i="12"/>
  <c r="O427" i="12"/>
  <c r="O32" i="34"/>
  <c r="N427" i="12"/>
  <c r="N32" i="34"/>
  <c r="M427" i="12"/>
  <c r="M32" i="34"/>
  <c r="O425" i="12"/>
  <c r="O32" i="21"/>
  <c r="N425" i="12"/>
  <c r="N32" i="21"/>
  <c r="M425" i="12"/>
  <c r="M32" i="21"/>
  <c r="O423" i="12"/>
  <c r="O32" i="20"/>
  <c r="N423" i="12"/>
  <c r="N32" i="20"/>
  <c r="M423" i="12"/>
  <c r="M32" i="20"/>
  <c r="O421" i="12"/>
  <c r="O42" i="19"/>
  <c r="N421" i="12"/>
  <c r="N42" i="19"/>
  <c r="M421" i="12"/>
  <c r="M42" i="19"/>
  <c r="O420" i="12"/>
  <c r="O20" i="19"/>
  <c r="N420" i="12"/>
  <c r="N20" i="19"/>
  <c r="M420" i="12"/>
  <c r="M20" i="19"/>
  <c r="O419" i="12"/>
  <c r="O41" i="18"/>
  <c r="N419" i="12"/>
  <c r="N41" i="18"/>
  <c r="M419" i="12"/>
  <c r="M41" i="18"/>
  <c r="O418" i="12"/>
  <c r="O19" i="18"/>
  <c r="N418" i="12"/>
  <c r="N19" i="18"/>
  <c r="M418" i="12"/>
  <c r="M19" i="18"/>
  <c r="O417" i="12"/>
  <c r="O41" i="17"/>
  <c r="N417" i="12"/>
  <c r="N41" i="17"/>
  <c r="M417" i="12"/>
  <c r="M41" i="17"/>
  <c r="O416" i="12"/>
  <c r="O19" i="17"/>
  <c r="N416" i="12"/>
  <c r="N19" i="17"/>
  <c r="M416" i="12"/>
  <c r="M19" i="17"/>
  <c r="O415" i="12"/>
  <c r="O41" i="22"/>
  <c r="N415" i="12"/>
  <c r="N41" i="22"/>
  <c r="M415" i="12"/>
  <c r="M41" i="22"/>
  <c r="O414" i="12"/>
  <c r="O19" i="22"/>
  <c r="N414" i="12"/>
  <c r="N19" i="22"/>
  <c r="M414" i="12"/>
  <c r="M19" i="22"/>
  <c r="O413" i="12"/>
  <c r="O41" i="16"/>
  <c r="N413" i="12"/>
  <c r="N41" i="16"/>
  <c r="M413" i="12"/>
  <c r="M41" i="16"/>
  <c r="O412" i="12"/>
  <c r="O19" i="16"/>
  <c r="N412" i="12"/>
  <c r="N19" i="16"/>
  <c r="M412" i="12"/>
  <c r="M19" i="16"/>
  <c r="O411" i="12"/>
  <c r="O41" i="15"/>
  <c r="N411" i="12"/>
  <c r="N41" i="15"/>
  <c r="M411" i="12"/>
  <c r="M41" i="15"/>
  <c r="O410" i="12"/>
  <c r="O19" i="15"/>
  <c r="N410" i="12"/>
  <c r="N19" i="15"/>
  <c r="M410" i="12"/>
  <c r="M19" i="15"/>
  <c r="O409" i="12"/>
  <c r="O42" i="14"/>
  <c r="N409" i="12"/>
  <c r="N42" i="14"/>
  <c r="M409" i="12"/>
  <c r="M42" i="14"/>
  <c r="O408" i="12"/>
  <c r="O20" i="14"/>
  <c r="N408" i="12"/>
  <c r="N20" i="14"/>
  <c r="M408" i="12"/>
  <c r="M20" i="14"/>
  <c r="O407" i="12"/>
  <c r="O41" i="13"/>
  <c r="N407" i="12"/>
  <c r="N41" i="13"/>
  <c r="M407" i="12"/>
  <c r="M41" i="13"/>
  <c r="O406" i="12"/>
  <c r="O19" i="13"/>
  <c r="N406" i="12"/>
  <c r="N19" i="13"/>
  <c r="M406" i="12"/>
  <c r="M19" i="13"/>
  <c r="O405" i="12"/>
  <c r="O41" i="3"/>
  <c r="N405" i="12"/>
  <c r="N41" i="3"/>
  <c r="M405" i="12"/>
  <c r="M41" i="3"/>
  <c r="O404" i="12"/>
  <c r="O19" i="3"/>
  <c r="N404" i="12"/>
  <c r="N19" i="3"/>
  <c r="M404" i="12"/>
  <c r="M19" i="3"/>
  <c r="L428" i="12"/>
  <c r="L427" i="12"/>
  <c r="L32" i="34" s="1"/>
  <c r="L425" i="12"/>
  <c r="L32" i="21" s="1"/>
  <c r="L423" i="12"/>
  <c r="L32" i="20" s="1"/>
  <c r="L421" i="12"/>
  <c r="L42" i="19" s="1"/>
  <c r="L420" i="12"/>
  <c r="L20" i="19" s="1"/>
  <c r="L419" i="12"/>
  <c r="L41" i="18" s="1"/>
  <c r="L418" i="12"/>
  <c r="L19" i="18" s="1"/>
  <c r="L417" i="12"/>
  <c r="L41" i="17" s="1"/>
  <c r="L416" i="12"/>
  <c r="L19" i="17" s="1"/>
  <c r="L415" i="12"/>
  <c r="L41" i="22" s="1"/>
  <c r="L414" i="12"/>
  <c r="L19" i="22" s="1"/>
  <c r="L413" i="12"/>
  <c r="L41" i="16" s="1"/>
  <c r="L412" i="12"/>
  <c r="L19" i="16" s="1"/>
  <c r="L411" i="12"/>
  <c r="L41" i="15" s="1"/>
  <c r="L410" i="12"/>
  <c r="L19" i="15" s="1"/>
  <c r="L409" i="12"/>
  <c r="L42" i="14" s="1"/>
  <c r="L408" i="12"/>
  <c r="L20" i="14" s="1"/>
  <c r="K408" i="12"/>
  <c r="K20" i="14" s="1"/>
  <c r="K409" i="12"/>
  <c r="K42" i="14" s="1"/>
  <c r="L407" i="12"/>
  <c r="L41" i="13" s="1"/>
  <c r="L406" i="12"/>
  <c r="L19" i="13" s="1"/>
  <c r="L405" i="12"/>
  <c r="L41" i="3" s="1"/>
  <c r="L404" i="12"/>
  <c r="L19" i="3" s="1"/>
  <c r="K428" i="12"/>
  <c r="J428" i="12"/>
  <c r="I428" i="12"/>
  <c r="K427" i="12"/>
  <c r="K32" i="34" s="1"/>
  <c r="J427" i="12"/>
  <c r="J32" i="34" s="1"/>
  <c r="I427" i="12"/>
  <c r="I32" i="34" s="1"/>
  <c r="K425" i="12"/>
  <c r="K32" i="21" s="1"/>
  <c r="J425" i="12"/>
  <c r="J32" i="21" s="1"/>
  <c r="I425" i="12"/>
  <c r="I32" i="21" s="1"/>
  <c r="K423" i="12"/>
  <c r="K32" i="20" s="1"/>
  <c r="J423" i="12"/>
  <c r="J32" i="20" s="1"/>
  <c r="I423" i="12"/>
  <c r="I32" i="20" s="1"/>
  <c r="K421" i="12"/>
  <c r="K42" i="19" s="1"/>
  <c r="J421" i="12"/>
  <c r="J42" i="19" s="1"/>
  <c r="I421" i="12"/>
  <c r="I42" i="19" s="1"/>
  <c r="K420" i="12"/>
  <c r="K20" i="19" s="1"/>
  <c r="J420" i="12"/>
  <c r="J20" i="19" s="1"/>
  <c r="I420" i="12"/>
  <c r="I20" i="19" s="1"/>
  <c r="K419" i="12"/>
  <c r="K41" i="18" s="1"/>
  <c r="J419" i="12"/>
  <c r="J41" i="18" s="1"/>
  <c r="I419" i="12"/>
  <c r="I41" i="18" s="1"/>
  <c r="K418" i="12"/>
  <c r="K19" i="18" s="1"/>
  <c r="J418" i="12"/>
  <c r="J19" i="18" s="1"/>
  <c r="I418" i="12"/>
  <c r="I19" i="18" s="1"/>
  <c r="K417" i="12"/>
  <c r="K41" i="17" s="1"/>
  <c r="J417" i="12"/>
  <c r="J41" i="17" s="1"/>
  <c r="I417" i="12"/>
  <c r="I41" i="17" s="1"/>
  <c r="K416" i="12"/>
  <c r="K19" i="17" s="1"/>
  <c r="J416" i="12"/>
  <c r="J19" i="17" s="1"/>
  <c r="I416" i="12"/>
  <c r="I19" i="17" s="1"/>
  <c r="K415" i="12"/>
  <c r="K41" i="22" s="1"/>
  <c r="J415" i="12"/>
  <c r="J41" i="22" s="1"/>
  <c r="I415" i="12"/>
  <c r="I41" i="22" s="1"/>
  <c r="K414" i="12"/>
  <c r="K19" i="22" s="1"/>
  <c r="J414" i="12"/>
  <c r="J19" i="22" s="1"/>
  <c r="I414" i="12"/>
  <c r="I19" i="22" s="1"/>
  <c r="K413" i="12"/>
  <c r="K41" i="16" s="1"/>
  <c r="J413" i="12"/>
  <c r="J41" i="16" s="1"/>
  <c r="I413" i="12"/>
  <c r="I41" i="16" s="1"/>
  <c r="K412" i="12"/>
  <c r="K19" i="16" s="1"/>
  <c r="J412" i="12"/>
  <c r="J19" i="16" s="1"/>
  <c r="I412" i="12"/>
  <c r="I19" i="16" s="1"/>
  <c r="K411" i="12"/>
  <c r="K41" i="15" s="1"/>
  <c r="J411" i="12"/>
  <c r="J41" i="15" s="1"/>
  <c r="I411" i="12"/>
  <c r="I41" i="15" s="1"/>
  <c r="K410" i="12"/>
  <c r="K19" i="15" s="1"/>
  <c r="J410" i="12"/>
  <c r="J19" i="15" s="1"/>
  <c r="I410" i="12"/>
  <c r="I19" i="15" s="1"/>
  <c r="J409" i="12"/>
  <c r="J42" i="14" s="1"/>
  <c r="I409" i="12"/>
  <c r="I42" i="14" s="1"/>
  <c r="J408" i="12"/>
  <c r="J20" i="14" s="1"/>
  <c r="I408" i="12"/>
  <c r="I20" i="14" s="1"/>
  <c r="K407" i="12"/>
  <c r="K41" i="13" s="1"/>
  <c r="J407" i="12"/>
  <c r="J41" i="13" s="1"/>
  <c r="I407" i="12"/>
  <c r="I41" i="13" s="1"/>
  <c r="K406" i="12"/>
  <c r="K19" i="13" s="1"/>
  <c r="J406" i="12"/>
  <c r="J19" i="13" s="1"/>
  <c r="I406" i="12"/>
  <c r="I19" i="13" s="1"/>
  <c r="K405" i="12"/>
  <c r="K41" i="3" s="1"/>
  <c r="J405" i="12"/>
  <c r="J41" i="3" s="1"/>
  <c r="I405" i="12"/>
  <c r="I41" i="3" s="1"/>
  <c r="K404" i="12"/>
  <c r="K19" i="3" s="1"/>
  <c r="J404" i="12"/>
  <c r="J19" i="3" s="1"/>
  <c r="I404" i="12"/>
  <c r="I19" i="3" s="1"/>
  <c r="H428" i="12"/>
  <c r="H427" i="12"/>
  <c r="H32" i="34" s="1"/>
  <c r="H425" i="12"/>
  <c r="H32" i="21" s="1"/>
  <c r="H423" i="12"/>
  <c r="H32" i="20" s="1"/>
  <c r="H421" i="12"/>
  <c r="H42" i="19" s="1"/>
  <c r="H420" i="12"/>
  <c r="H20" i="19" s="1"/>
  <c r="H419" i="12"/>
  <c r="H41" i="18" s="1"/>
  <c r="H418" i="12"/>
  <c r="H19" i="18" s="1"/>
  <c r="H417" i="12"/>
  <c r="H41" i="17" s="1"/>
  <c r="H416" i="12"/>
  <c r="H19" i="17" s="1"/>
  <c r="H415" i="12"/>
  <c r="H41" i="22" s="1"/>
  <c r="H414" i="12"/>
  <c r="H19" i="22" s="1"/>
  <c r="H413" i="12"/>
  <c r="H41" i="16" s="1"/>
  <c r="H412" i="12"/>
  <c r="H19" i="16" s="1"/>
  <c r="H411" i="12"/>
  <c r="H41" i="15" s="1"/>
  <c r="H410" i="12"/>
  <c r="H19" i="15" s="1"/>
  <c r="H408" i="12"/>
  <c r="H20" i="14" s="1"/>
  <c r="H409" i="12"/>
  <c r="H42" i="14" s="1"/>
  <c r="H407" i="12"/>
  <c r="H41" i="13" s="1"/>
  <c r="H406" i="12"/>
  <c r="H19" i="13" s="1"/>
  <c r="H405" i="12"/>
  <c r="H41" i="3" s="1"/>
  <c r="H404" i="12"/>
  <c r="H19" i="3" s="1"/>
  <c r="G428" i="12"/>
  <c r="F428" i="12"/>
  <c r="E428" i="12"/>
  <c r="G427" i="12"/>
  <c r="G32" i="34"/>
  <c r="P32" i="34" s="1"/>
  <c r="F427" i="12"/>
  <c r="F32" i="34" s="1"/>
  <c r="E427" i="12"/>
  <c r="E32" i="34" s="1"/>
  <c r="G425" i="12"/>
  <c r="G32" i="21" s="1"/>
  <c r="F425" i="12"/>
  <c r="F32" i="21" s="1"/>
  <c r="E425" i="12"/>
  <c r="E32" i="21" s="1"/>
  <c r="G423" i="12"/>
  <c r="G32" i="20" s="1"/>
  <c r="F423" i="12"/>
  <c r="F32" i="20" s="1"/>
  <c r="E423" i="12"/>
  <c r="E32" i="20" s="1"/>
  <c r="G421" i="12"/>
  <c r="G42" i="19" s="1"/>
  <c r="F421" i="12"/>
  <c r="F42" i="19" s="1"/>
  <c r="E421" i="12"/>
  <c r="E42" i="19" s="1"/>
  <c r="G420" i="12"/>
  <c r="G20" i="19" s="1"/>
  <c r="F420" i="12"/>
  <c r="F20" i="19" s="1"/>
  <c r="E420" i="12"/>
  <c r="E20" i="19" s="1"/>
  <c r="G419" i="12"/>
  <c r="G41" i="18" s="1"/>
  <c r="F419" i="12"/>
  <c r="F41" i="18" s="1"/>
  <c r="E419" i="12"/>
  <c r="E41" i="18" s="1"/>
  <c r="G418" i="12"/>
  <c r="G19" i="18" s="1"/>
  <c r="F418" i="12"/>
  <c r="F19" i="18" s="1"/>
  <c r="E418" i="12"/>
  <c r="E19" i="18" s="1"/>
  <c r="G417" i="12"/>
  <c r="G41" i="17" s="1"/>
  <c r="F417" i="12"/>
  <c r="F41" i="17" s="1"/>
  <c r="E417" i="12"/>
  <c r="E41" i="17" s="1"/>
  <c r="G416" i="12"/>
  <c r="G19" i="17" s="1"/>
  <c r="F416" i="12"/>
  <c r="F19" i="17" s="1"/>
  <c r="E416" i="12"/>
  <c r="E19" i="17" s="1"/>
  <c r="G415" i="12"/>
  <c r="G41" i="22" s="1"/>
  <c r="F415" i="12"/>
  <c r="F41" i="22" s="1"/>
  <c r="E415" i="12"/>
  <c r="E41" i="22" s="1"/>
  <c r="G414" i="12"/>
  <c r="G19" i="22" s="1"/>
  <c r="F414" i="12"/>
  <c r="F19" i="22" s="1"/>
  <c r="E414" i="12"/>
  <c r="E19" i="22" s="1"/>
  <c r="G413" i="12"/>
  <c r="G41" i="16" s="1"/>
  <c r="F413" i="12"/>
  <c r="F41" i="16" s="1"/>
  <c r="E413" i="12"/>
  <c r="E41" i="16" s="1"/>
  <c r="G412" i="12"/>
  <c r="G19" i="16" s="1"/>
  <c r="P19" i="16" s="1"/>
  <c r="F412" i="12"/>
  <c r="F19" i="16"/>
  <c r="E412" i="12"/>
  <c r="E19" i="16"/>
  <c r="G411" i="12"/>
  <c r="G41" i="15"/>
  <c r="F411" i="12"/>
  <c r="F41" i="15"/>
  <c r="E411" i="12"/>
  <c r="E41" i="15"/>
  <c r="G410" i="12"/>
  <c r="G19" i="15"/>
  <c r="P19" i="15" s="1"/>
  <c r="F410" i="12"/>
  <c r="F19" i="15" s="1"/>
  <c r="E410" i="12"/>
  <c r="E19" i="15" s="1"/>
  <c r="G409" i="12"/>
  <c r="G42" i="14" s="1"/>
  <c r="F409" i="12"/>
  <c r="F42" i="14" s="1"/>
  <c r="E409" i="12"/>
  <c r="E42" i="14" s="1"/>
  <c r="G408" i="12"/>
  <c r="G20" i="14" s="1"/>
  <c r="F408" i="12"/>
  <c r="F20" i="14" s="1"/>
  <c r="E408" i="12"/>
  <c r="E20" i="14" s="1"/>
  <c r="G407" i="12"/>
  <c r="G41" i="13" s="1"/>
  <c r="F407" i="12"/>
  <c r="F41" i="13" s="1"/>
  <c r="E407" i="12"/>
  <c r="E41" i="13" s="1"/>
  <c r="G406" i="12"/>
  <c r="G19" i="13" s="1"/>
  <c r="F406" i="12"/>
  <c r="F19" i="13" s="1"/>
  <c r="E406" i="12"/>
  <c r="E19" i="13" s="1"/>
  <c r="G405" i="12"/>
  <c r="G41" i="3" s="1"/>
  <c r="F405" i="12"/>
  <c r="F41" i="3" s="1"/>
  <c r="E405" i="12"/>
  <c r="E41" i="3" s="1"/>
  <c r="G404" i="12"/>
  <c r="G19" i="3" s="1"/>
  <c r="P19" i="3" s="1"/>
  <c r="F404" i="12"/>
  <c r="F19" i="3"/>
  <c r="E404" i="12"/>
  <c r="E19" i="3"/>
  <c r="D428" i="12"/>
  <c r="D427" i="12"/>
  <c r="D32" i="34" s="1"/>
  <c r="D425" i="12"/>
  <c r="D32" i="21" s="1"/>
  <c r="D423" i="12"/>
  <c r="D32" i="20" s="1"/>
  <c r="D421" i="12"/>
  <c r="D42" i="19" s="1"/>
  <c r="D420" i="12"/>
  <c r="D20" i="19" s="1"/>
  <c r="D419" i="12"/>
  <c r="D41" i="18" s="1"/>
  <c r="D418" i="12"/>
  <c r="D19" i="18" s="1"/>
  <c r="D417" i="12"/>
  <c r="D41" i="17" s="1"/>
  <c r="D416" i="12"/>
  <c r="D19" i="17" s="1"/>
  <c r="D415" i="12"/>
  <c r="D41" i="22" s="1"/>
  <c r="D414" i="12"/>
  <c r="D19" i="22" s="1"/>
  <c r="D413" i="12"/>
  <c r="D41" i="16" s="1"/>
  <c r="D412" i="12"/>
  <c r="D19" i="16" s="1"/>
  <c r="D411" i="12"/>
  <c r="D41" i="15" s="1"/>
  <c r="D410" i="12"/>
  <c r="D19" i="15" s="1"/>
  <c r="D409" i="12"/>
  <c r="D42" i="14" s="1"/>
  <c r="D408" i="12"/>
  <c r="D20" i="14" s="1"/>
  <c r="D407" i="12"/>
  <c r="D41" i="13" s="1"/>
  <c r="D406" i="12"/>
  <c r="D19" i="13" s="1"/>
  <c r="D405" i="12"/>
  <c r="D41" i="3" s="1"/>
  <c r="D404" i="12"/>
  <c r="D19" i="3" s="1"/>
  <c r="AL86" i="33"/>
  <c r="AH86" i="33"/>
  <c r="AH79" i="33"/>
  <c r="AH63" i="33"/>
  <c r="AH62" i="33"/>
  <c r="AH18" i="33"/>
  <c r="AH98" i="33"/>
  <c r="AH87" i="33"/>
  <c r="AH46" i="33"/>
  <c r="AH66" i="33"/>
  <c r="AH26" i="33"/>
  <c r="AH99" i="33"/>
  <c r="AH88" i="33"/>
  <c r="AH72" i="33"/>
  <c r="AH41" i="33"/>
  <c r="AH65" i="33"/>
  <c r="AH70" i="33"/>
  <c r="AH43" i="33"/>
  <c r="AH97" i="33"/>
  <c r="AH64" i="33"/>
  <c r="AH56" i="33"/>
  <c r="AH45" i="33"/>
  <c r="AH34" i="33"/>
  <c r="AH23" i="33"/>
  <c r="AH20" i="33"/>
  <c r="AH61" i="33"/>
  <c r="AH96" i="33"/>
  <c r="AH85" i="33"/>
  <c r="AH95" i="33"/>
  <c r="AH78" i="33"/>
  <c r="AH71" i="33"/>
  <c r="AH60" i="33"/>
  <c r="AH55" i="33"/>
  <c r="AH52" i="33"/>
  <c r="AH44" i="33"/>
  <c r="AH40" i="33"/>
  <c r="AH39" i="33"/>
  <c r="AH33" i="33"/>
  <c r="AH25" i="33"/>
  <c r="AH90" i="33"/>
  <c r="AH17" i="33"/>
  <c r="AH38" i="33"/>
  <c r="AH51" i="33"/>
  <c r="AH94" i="33"/>
  <c r="AH84" i="33"/>
  <c r="AH77" i="33"/>
  <c r="AH69" i="33"/>
  <c r="AH42" i="33"/>
  <c r="AH24" i="33"/>
  <c r="AH32" i="33"/>
  <c r="AH74" i="33"/>
  <c r="AH50" i="33"/>
  <c r="AH49" i="33"/>
  <c r="AH37" i="33"/>
  <c r="AH93" i="33"/>
  <c r="AH92" i="33"/>
  <c r="AH89" i="33"/>
  <c r="AH91" i="33"/>
  <c r="AH67" i="33"/>
  <c r="AH76" i="33"/>
  <c r="AH68" i="33"/>
  <c r="AH59" i="33"/>
  <c r="AH31" i="33"/>
  <c r="AH29" i="33"/>
  <c r="AH28" i="33"/>
  <c r="AH22" i="33"/>
  <c r="AH21" i="33"/>
  <c r="AH8" i="33"/>
  <c r="AH36" i="33"/>
  <c r="AH58" i="33"/>
  <c r="AH83" i="33"/>
  <c r="AH75" i="33"/>
  <c r="AH27" i="33"/>
  <c r="AH13" i="33"/>
  <c r="AH12" i="33"/>
  <c r="AH10" i="33"/>
  <c r="AH81" i="33"/>
  <c r="AH73" i="33"/>
  <c r="AH6" i="33"/>
  <c r="AH15" i="33"/>
  <c r="AH14" i="33"/>
  <c r="AH82" i="33"/>
  <c r="AH35" i="33"/>
  <c r="AH7" i="33"/>
  <c r="AH9" i="33"/>
  <c r="AH54" i="33"/>
  <c r="AH48" i="33"/>
  <c r="AH80" i="33"/>
  <c r="AH57" i="33"/>
  <c r="AH5" i="33"/>
  <c r="AH47" i="33"/>
  <c r="AH4" i="33"/>
  <c r="AH3" i="33"/>
  <c r="AH11" i="33"/>
  <c r="G431" i="12"/>
  <c r="F431" i="12"/>
  <c r="E431" i="12"/>
  <c r="D431" i="12"/>
  <c r="L333" i="40"/>
  <c r="L321" i="40"/>
  <c r="U24" i="11" s="1"/>
  <c r="F321" i="40"/>
  <c r="U23" i="11" s="1"/>
  <c r="L295" i="40"/>
  <c r="U22" i="11" s="1"/>
  <c r="F295" i="40"/>
  <c r="U21" i="11" s="1"/>
  <c r="L270" i="40"/>
  <c r="U20" i="11" s="1"/>
  <c r="F270" i="40"/>
  <c r="U19" i="11" s="1"/>
  <c r="L244" i="40"/>
  <c r="U18" i="11" s="1"/>
  <c r="F244" i="40"/>
  <c r="U17" i="11" s="1"/>
  <c r="L219" i="40"/>
  <c r="U16" i="11" s="1"/>
  <c r="F219" i="40"/>
  <c r="U15" i="11" s="1"/>
  <c r="L194" i="40"/>
  <c r="U14" i="11" s="1"/>
  <c r="F194" i="40"/>
  <c r="U13" i="11" s="1"/>
  <c r="L166" i="40"/>
  <c r="U12" i="11" s="1"/>
  <c r="F166" i="40"/>
  <c r="U11" i="11" s="1"/>
  <c r="L122" i="40"/>
  <c r="U10" i="11" s="1"/>
  <c r="F122" i="40"/>
  <c r="U9" i="11" s="1"/>
  <c r="L77" i="40"/>
  <c r="U8" i="11" s="1"/>
  <c r="F77" i="40"/>
  <c r="U7" i="11" s="1"/>
  <c r="L40" i="40"/>
  <c r="U6" i="11" s="1"/>
  <c r="F40" i="40"/>
  <c r="U5" i="11" s="1"/>
  <c r="L12" i="40"/>
  <c r="U4" i="11" s="1"/>
  <c r="F12" i="40"/>
  <c r="U3" i="11" s="1"/>
  <c r="T25" i="11"/>
  <c r="O391" i="12"/>
  <c r="N391" i="12"/>
  <c r="M391" i="12"/>
  <c r="O390" i="12"/>
  <c r="O18" i="18"/>
  <c r="N390" i="12"/>
  <c r="N18" i="18"/>
  <c r="M390" i="12"/>
  <c r="M18" i="18"/>
  <c r="K391" i="12"/>
  <c r="K40" i="18"/>
  <c r="J391" i="12"/>
  <c r="J40" i="18"/>
  <c r="I391" i="12"/>
  <c r="I40" i="18"/>
  <c r="K390" i="12"/>
  <c r="K18" i="18"/>
  <c r="J390" i="12"/>
  <c r="J18" i="18"/>
  <c r="I390" i="12"/>
  <c r="I18" i="18"/>
  <c r="L391" i="12"/>
  <c r="L390" i="12"/>
  <c r="L18" i="18" s="1"/>
  <c r="H391" i="12"/>
  <c r="H40" i="18" s="1"/>
  <c r="H390" i="12"/>
  <c r="H18" i="18" s="1"/>
  <c r="O400" i="12"/>
  <c r="N400" i="12"/>
  <c r="M400" i="12"/>
  <c r="O399" i="12"/>
  <c r="N399" i="12"/>
  <c r="M399" i="12"/>
  <c r="O397" i="12"/>
  <c r="O31" i="21" s="1"/>
  <c r="N397" i="12"/>
  <c r="N31" i="21" s="1"/>
  <c r="M397" i="12"/>
  <c r="M31" i="21" s="1"/>
  <c r="O395" i="12"/>
  <c r="O31" i="20" s="1"/>
  <c r="N395" i="12"/>
  <c r="N31" i="20" s="1"/>
  <c r="M395" i="12"/>
  <c r="M31" i="20" s="1"/>
  <c r="O393" i="12"/>
  <c r="O41" i="19" s="1"/>
  <c r="N393" i="12"/>
  <c r="N41" i="19" s="1"/>
  <c r="M393" i="12"/>
  <c r="M41" i="19" s="1"/>
  <c r="O392" i="12"/>
  <c r="O19" i="19" s="1"/>
  <c r="N392" i="12"/>
  <c r="N19" i="19" s="1"/>
  <c r="M392" i="12"/>
  <c r="M19" i="19" s="1"/>
  <c r="O389" i="12"/>
  <c r="O40" i="17" s="1"/>
  <c r="N389" i="12"/>
  <c r="N40" i="17" s="1"/>
  <c r="M389" i="12"/>
  <c r="M40" i="17" s="1"/>
  <c r="O388" i="12"/>
  <c r="O18" i="17" s="1"/>
  <c r="N388" i="12"/>
  <c r="N18" i="17" s="1"/>
  <c r="M388" i="12"/>
  <c r="M18" i="17" s="1"/>
  <c r="O387" i="12"/>
  <c r="O40" i="22" s="1"/>
  <c r="N387" i="12"/>
  <c r="N40" i="22" s="1"/>
  <c r="M387" i="12"/>
  <c r="M40" i="22" s="1"/>
  <c r="O386" i="12"/>
  <c r="O18" i="22" s="1"/>
  <c r="N386" i="12"/>
  <c r="N18" i="22" s="1"/>
  <c r="M386" i="12"/>
  <c r="M18" i="22" s="1"/>
  <c r="O385" i="12"/>
  <c r="O40" i="16" s="1"/>
  <c r="N385" i="12"/>
  <c r="N40" i="16" s="1"/>
  <c r="M385" i="12"/>
  <c r="M40" i="16" s="1"/>
  <c r="O384" i="12"/>
  <c r="O18" i="16" s="1"/>
  <c r="N384" i="12"/>
  <c r="N18" i="16" s="1"/>
  <c r="M384" i="12"/>
  <c r="M18" i="16" s="1"/>
  <c r="O383" i="12"/>
  <c r="O40" i="15" s="1"/>
  <c r="N383" i="12"/>
  <c r="N40" i="15" s="1"/>
  <c r="M383" i="12"/>
  <c r="M40" i="15" s="1"/>
  <c r="O382" i="12"/>
  <c r="O18" i="15" s="1"/>
  <c r="N382" i="12"/>
  <c r="N18" i="15" s="1"/>
  <c r="M382" i="12"/>
  <c r="M18" i="15" s="1"/>
  <c r="O381" i="12"/>
  <c r="O41" i="14" s="1"/>
  <c r="N381" i="12"/>
  <c r="N41" i="14" s="1"/>
  <c r="M381" i="12"/>
  <c r="M41" i="14" s="1"/>
  <c r="O380" i="12"/>
  <c r="O19" i="14" s="1"/>
  <c r="N380" i="12"/>
  <c r="N19" i="14" s="1"/>
  <c r="M380" i="12"/>
  <c r="M19" i="14" s="1"/>
  <c r="O379" i="12"/>
  <c r="O40" i="13" s="1"/>
  <c r="N379" i="12"/>
  <c r="N40" i="13" s="1"/>
  <c r="M379" i="12"/>
  <c r="M40" i="13" s="1"/>
  <c r="O378" i="12"/>
  <c r="O18" i="13" s="1"/>
  <c r="N378" i="12"/>
  <c r="N18" i="13" s="1"/>
  <c r="M378" i="12"/>
  <c r="M18" i="13" s="1"/>
  <c r="O377" i="12"/>
  <c r="O40" i="3" s="1"/>
  <c r="N377" i="12"/>
  <c r="N40" i="3" s="1"/>
  <c r="M377" i="12"/>
  <c r="M40" i="3" s="1"/>
  <c r="O376" i="12"/>
  <c r="O18" i="3" s="1"/>
  <c r="N376" i="12"/>
  <c r="N18" i="3" s="1"/>
  <c r="M376" i="12"/>
  <c r="M18" i="3" s="1"/>
  <c r="L400" i="12"/>
  <c r="L399" i="12"/>
  <c r="L397" i="12"/>
  <c r="L31" i="21" s="1"/>
  <c r="L395" i="12"/>
  <c r="L31" i="20" s="1"/>
  <c r="L393" i="12"/>
  <c r="L41" i="19" s="1"/>
  <c r="L392" i="12"/>
  <c r="L19" i="19" s="1"/>
  <c r="L389" i="12"/>
  <c r="L40" i="17" s="1"/>
  <c r="L388" i="12"/>
  <c r="L18" i="17" s="1"/>
  <c r="L387" i="12"/>
  <c r="L40" i="22" s="1"/>
  <c r="L385" i="12"/>
  <c r="L40" i="16" s="1"/>
  <c r="L384" i="12"/>
  <c r="L18" i="16" s="1"/>
  <c r="L386" i="12"/>
  <c r="L18" i="22" s="1"/>
  <c r="L383" i="12"/>
  <c r="L40" i="15" s="1"/>
  <c r="L382" i="12"/>
  <c r="L18" i="15" s="1"/>
  <c r="L381" i="12"/>
  <c r="L41" i="14" s="1"/>
  <c r="L380" i="12"/>
  <c r="L19" i="14" s="1"/>
  <c r="L379" i="12"/>
  <c r="L40" i="13" s="1"/>
  <c r="L378" i="12"/>
  <c r="L18" i="13" s="1"/>
  <c r="L377" i="12"/>
  <c r="L40" i="3" s="1"/>
  <c r="L376" i="12"/>
  <c r="L18" i="3" s="1"/>
  <c r="K400" i="12"/>
  <c r="J400" i="12"/>
  <c r="I400" i="12"/>
  <c r="K399" i="12"/>
  <c r="K31" i="34" s="1"/>
  <c r="J399" i="12"/>
  <c r="J31" i="34" s="1"/>
  <c r="I399" i="12"/>
  <c r="I31" i="34" s="1"/>
  <c r="K397" i="12"/>
  <c r="K31" i="21" s="1"/>
  <c r="J397" i="12"/>
  <c r="J31" i="21" s="1"/>
  <c r="I397" i="12"/>
  <c r="I31" i="21" s="1"/>
  <c r="K395" i="12"/>
  <c r="K31" i="20" s="1"/>
  <c r="J395" i="12"/>
  <c r="J31" i="20" s="1"/>
  <c r="I395" i="12"/>
  <c r="I31" i="20" s="1"/>
  <c r="K393" i="12"/>
  <c r="K41" i="19" s="1"/>
  <c r="J393" i="12"/>
  <c r="J41" i="19" s="1"/>
  <c r="I393" i="12"/>
  <c r="I41" i="19" s="1"/>
  <c r="K392" i="12"/>
  <c r="K19" i="19" s="1"/>
  <c r="J392" i="12"/>
  <c r="J19" i="19" s="1"/>
  <c r="I392" i="12"/>
  <c r="I19" i="19" s="1"/>
  <c r="K389" i="12"/>
  <c r="K40" i="17" s="1"/>
  <c r="J389" i="12"/>
  <c r="J40" i="17" s="1"/>
  <c r="I389" i="12"/>
  <c r="I40" i="17" s="1"/>
  <c r="K388" i="12"/>
  <c r="K18" i="17" s="1"/>
  <c r="J388" i="12"/>
  <c r="J18" i="17" s="1"/>
  <c r="I388" i="12"/>
  <c r="I18" i="17" s="1"/>
  <c r="K387" i="12"/>
  <c r="K40" i="22" s="1"/>
  <c r="J387" i="12"/>
  <c r="J40" i="22" s="1"/>
  <c r="I387" i="12"/>
  <c r="I40" i="22" s="1"/>
  <c r="K386" i="12"/>
  <c r="K18" i="22" s="1"/>
  <c r="J386" i="12"/>
  <c r="J18" i="22" s="1"/>
  <c r="I386" i="12"/>
  <c r="I18" i="22" s="1"/>
  <c r="K385" i="12"/>
  <c r="K40" i="16" s="1"/>
  <c r="J385" i="12"/>
  <c r="J40" i="16" s="1"/>
  <c r="I385" i="12"/>
  <c r="I40" i="16" s="1"/>
  <c r="K384" i="12"/>
  <c r="K18" i="16" s="1"/>
  <c r="J384" i="12"/>
  <c r="J18" i="16" s="1"/>
  <c r="I384" i="12"/>
  <c r="I18" i="16" s="1"/>
  <c r="K383" i="12"/>
  <c r="K40" i="15" s="1"/>
  <c r="J383" i="12"/>
  <c r="J40" i="15" s="1"/>
  <c r="I383" i="12"/>
  <c r="I40" i="15" s="1"/>
  <c r="K382" i="12"/>
  <c r="K18" i="15" s="1"/>
  <c r="J382" i="12"/>
  <c r="J18" i="15" s="1"/>
  <c r="I382" i="12"/>
  <c r="I18" i="15" s="1"/>
  <c r="K381" i="12"/>
  <c r="K41" i="14" s="1"/>
  <c r="J381" i="12"/>
  <c r="J41" i="14" s="1"/>
  <c r="I381" i="12"/>
  <c r="I41" i="14" s="1"/>
  <c r="K380" i="12"/>
  <c r="K19" i="14" s="1"/>
  <c r="J380" i="12"/>
  <c r="J19" i="14" s="1"/>
  <c r="I380" i="12"/>
  <c r="I19" i="14" s="1"/>
  <c r="K379" i="12"/>
  <c r="K40" i="13" s="1"/>
  <c r="J379" i="12"/>
  <c r="J40" i="13" s="1"/>
  <c r="I379" i="12"/>
  <c r="I40" i="13" s="1"/>
  <c r="K378" i="12"/>
  <c r="K18" i="13" s="1"/>
  <c r="J378" i="12"/>
  <c r="J18" i="13" s="1"/>
  <c r="I378" i="12"/>
  <c r="I18" i="13" s="1"/>
  <c r="K377" i="12"/>
  <c r="K40" i="3" s="1"/>
  <c r="J377" i="12"/>
  <c r="J40" i="3" s="1"/>
  <c r="I377" i="12"/>
  <c r="I40" i="3" s="1"/>
  <c r="K376" i="12"/>
  <c r="K18" i="3" s="1"/>
  <c r="J376" i="12"/>
  <c r="J18" i="3" s="1"/>
  <c r="I376" i="12"/>
  <c r="I18" i="3" s="1"/>
  <c r="H400" i="12"/>
  <c r="H399" i="12"/>
  <c r="H31" i="34"/>
  <c r="H397" i="12"/>
  <c r="H31" i="21"/>
  <c r="H395" i="12"/>
  <c r="H31" i="20"/>
  <c r="H393" i="12"/>
  <c r="H41" i="19"/>
  <c r="H392" i="12"/>
  <c r="H19" i="19"/>
  <c r="H389" i="12"/>
  <c r="H40" i="17"/>
  <c r="H388" i="12"/>
  <c r="H18" i="17"/>
  <c r="H387" i="12"/>
  <c r="H40" i="22"/>
  <c r="H386" i="12"/>
  <c r="H18" i="22"/>
  <c r="H385" i="12"/>
  <c r="H40" i="16"/>
  <c r="H384" i="12"/>
  <c r="H18" i="16"/>
  <c r="H383" i="12"/>
  <c r="H40" i="15"/>
  <c r="H382" i="12"/>
  <c r="H18" i="15"/>
  <c r="H377" i="12"/>
  <c r="H40" i="3"/>
  <c r="H381" i="12"/>
  <c r="H41" i="14"/>
  <c r="H380" i="12"/>
  <c r="H19" i="14"/>
  <c r="H379" i="12"/>
  <c r="H40" i="13"/>
  <c r="H378" i="12"/>
  <c r="H18" i="13"/>
  <c r="G403" i="12"/>
  <c r="F403" i="12"/>
  <c r="E403" i="12"/>
  <c r="G400" i="12"/>
  <c r="F400" i="12"/>
  <c r="E400" i="12"/>
  <c r="G399" i="12"/>
  <c r="G31" i="34"/>
  <c r="F399" i="12"/>
  <c r="F31" i="34"/>
  <c r="E399" i="12"/>
  <c r="E31" i="34"/>
  <c r="G397" i="12"/>
  <c r="G31" i="21"/>
  <c r="F397" i="12"/>
  <c r="F31" i="21"/>
  <c r="E397" i="12"/>
  <c r="E31" i="21"/>
  <c r="G395" i="12"/>
  <c r="G31" i="20"/>
  <c r="F395" i="12"/>
  <c r="F31" i="20"/>
  <c r="E395" i="12"/>
  <c r="E31" i="20"/>
  <c r="G393" i="12"/>
  <c r="G41" i="19"/>
  <c r="F393" i="12"/>
  <c r="F41" i="19"/>
  <c r="E393" i="12"/>
  <c r="E41" i="19"/>
  <c r="G392" i="12"/>
  <c r="G19" i="19"/>
  <c r="F392" i="12"/>
  <c r="F19" i="19"/>
  <c r="E392" i="12"/>
  <c r="E19" i="19"/>
  <c r="G391" i="12"/>
  <c r="G40" i="18"/>
  <c r="F391" i="12"/>
  <c r="F40" i="18"/>
  <c r="E391" i="12"/>
  <c r="E40" i="18"/>
  <c r="G390" i="12"/>
  <c r="G18" i="18"/>
  <c r="F390" i="12"/>
  <c r="F18" i="18"/>
  <c r="E390" i="12"/>
  <c r="E18" i="18"/>
  <c r="G389" i="12"/>
  <c r="G40" i="17"/>
  <c r="F389" i="12"/>
  <c r="F40" i="17"/>
  <c r="E389" i="12"/>
  <c r="E40" i="17"/>
  <c r="G388" i="12"/>
  <c r="G18" i="17"/>
  <c r="F388" i="12"/>
  <c r="F18" i="17"/>
  <c r="E388" i="12"/>
  <c r="E18" i="17"/>
  <c r="G387" i="12"/>
  <c r="G40" i="22"/>
  <c r="F387" i="12"/>
  <c r="F40" i="22"/>
  <c r="E387" i="12"/>
  <c r="E40" i="22"/>
  <c r="G386" i="12"/>
  <c r="G18" i="22"/>
  <c r="F386" i="12"/>
  <c r="F18" i="22"/>
  <c r="E386" i="12"/>
  <c r="E18" i="22"/>
  <c r="G385" i="12"/>
  <c r="G40" i="16"/>
  <c r="F385" i="12"/>
  <c r="F40" i="16"/>
  <c r="E385" i="12"/>
  <c r="E40" i="16"/>
  <c r="G384" i="12"/>
  <c r="G18" i="16"/>
  <c r="F384" i="12"/>
  <c r="F18" i="16"/>
  <c r="E384" i="12"/>
  <c r="E18" i="16"/>
  <c r="G383" i="12"/>
  <c r="G40" i="15"/>
  <c r="F383" i="12"/>
  <c r="F40" i="15"/>
  <c r="E383" i="12"/>
  <c r="E40" i="15"/>
  <c r="G382" i="12"/>
  <c r="G18" i="15"/>
  <c r="F382" i="12"/>
  <c r="F18" i="15"/>
  <c r="E382" i="12"/>
  <c r="E18" i="15"/>
  <c r="G381" i="12"/>
  <c r="G41" i="14"/>
  <c r="F381" i="12"/>
  <c r="F41" i="14"/>
  <c r="E381" i="12"/>
  <c r="E41" i="14"/>
  <c r="G380" i="12"/>
  <c r="G19" i="14"/>
  <c r="F380" i="12"/>
  <c r="F19" i="14"/>
  <c r="E380" i="12"/>
  <c r="E19" i="14"/>
  <c r="G379" i="12"/>
  <c r="G40" i="13"/>
  <c r="F379" i="12"/>
  <c r="F40" i="13"/>
  <c r="E379" i="12"/>
  <c r="E40" i="13"/>
  <c r="G378" i="12"/>
  <c r="G18" i="13"/>
  <c r="F378" i="12"/>
  <c r="F18" i="13"/>
  <c r="E378" i="12"/>
  <c r="E18" i="13"/>
  <c r="G377" i="12"/>
  <c r="G40" i="3"/>
  <c r="F377" i="12"/>
  <c r="F40" i="3"/>
  <c r="E377" i="12"/>
  <c r="E40" i="3"/>
  <c r="G376" i="12"/>
  <c r="G18" i="3"/>
  <c r="F376" i="12"/>
  <c r="F18" i="3"/>
  <c r="E376" i="12"/>
  <c r="E18" i="3"/>
  <c r="D400" i="12"/>
  <c r="D399" i="12"/>
  <c r="D31" i="34" s="1"/>
  <c r="D397" i="12"/>
  <c r="D31" i="21" s="1"/>
  <c r="D395" i="12"/>
  <c r="D31" i="20" s="1"/>
  <c r="D393" i="12"/>
  <c r="D41" i="19" s="1"/>
  <c r="D392" i="12"/>
  <c r="D19" i="19" s="1"/>
  <c r="D391" i="12"/>
  <c r="D40" i="18" s="1"/>
  <c r="D390" i="12"/>
  <c r="D18" i="18" s="1"/>
  <c r="D389" i="12"/>
  <c r="D40" i="17" s="1"/>
  <c r="D388" i="12"/>
  <c r="D18" i="17" s="1"/>
  <c r="D387" i="12"/>
  <c r="D40" i="22" s="1"/>
  <c r="D386" i="12"/>
  <c r="D18" i="22" s="1"/>
  <c r="D385" i="12"/>
  <c r="D40" i="16" s="1"/>
  <c r="D384" i="12"/>
  <c r="D18" i="16" s="1"/>
  <c r="D383" i="12"/>
  <c r="D40" i="15" s="1"/>
  <c r="D382" i="12"/>
  <c r="D18" i="15" s="1"/>
  <c r="D381" i="12"/>
  <c r="D41" i="14" s="1"/>
  <c r="D380" i="12"/>
  <c r="D19" i="14" s="1"/>
  <c r="D379" i="12"/>
  <c r="D40" i="13" s="1"/>
  <c r="D378" i="12"/>
  <c r="D18" i="13" s="1"/>
  <c r="H376" i="12"/>
  <c r="H18" i="3" s="1"/>
  <c r="D377" i="12"/>
  <c r="D40" i="3" s="1"/>
  <c r="D403" i="12"/>
  <c r="D376" i="12"/>
  <c r="D18" i="3" s="1"/>
  <c r="AL51" i="33"/>
  <c r="AL65" i="33"/>
  <c r="AL66" i="33"/>
  <c r="AL61" i="33"/>
  <c r="AL38" i="33"/>
  <c r="AL20" i="33"/>
  <c r="AM20" i="33" s="1"/>
  <c r="AL17" i="33"/>
  <c r="AL46" i="33"/>
  <c r="AL87" i="33"/>
  <c r="AL74" i="33"/>
  <c r="AL36" i="33"/>
  <c r="AL16" i="33"/>
  <c r="AL90" i="33"/>
  <c r="AL98" i="33"/>
  <c r="AL18" i="33"/>
  <c r="AL62" i="33"/>
  <c r="AL63" i="33"/>
  <c r="AL79" i="33"/>
  <c r="AL26" i="33"/>
  <c r="S25" i="11"/>
  <c r="L330" i="38"/>
  <c r="L318" i="38"/>
  <c r="T24" i="11" s="1"/>
  <c r="F318" i="38"/>
  <c r="T23" i="11" s="1"/>
  <c r="L292" i="38"/>
  <c r="T22" i="11" s="1"/>
  <c r="F292" i="38"/>
  <c r="T21" i="11" s="1"/>
  <c r="L267" i="38"/>
  <c r="T20" i="11" s="1"/>
  <c r="F267" i="38"/>
  <c r="T19" i="11" s="1"/>
  <c r="L241" i="38"/>
  <c r="T18" i="11" s="1"/>
  <c r="F241" i="38"/>
  <c r="T17" i="11" s="1"/>
  <c r="L216" i="38"/>
  <c r="T16" i="11" s="1"/>
  <c r="F216" i="38"/>
  <c r="T15" i="11" s="1"/>
  <c r="L191" i="38"/>
  <c r="T14" i="11" s="1"/>
  <c r="F191" i="38"/>
  <c r="T13" i="11" s="1"/>
  <c r="T27" i="11" s="1"/>
  <c r="L163" i="38"/>
  <c r="T12" i="11" s="1"/>
  <c r="F163" i="38"/>
  <c r="T11" i="11" s="1"/>
  <c r="L119" i="38"/>
  <c r="T10" i="11" s="1"/>
  <c r="F119" i="38"/>
  <c r="T9" i="11" s="1"/>
  <c r="L74" i="38"/>
  <c r="T8" i="11" s="1"/>
  <c r="F74" i="38"/>
  <c r="T7" i="11" s="1"/>
  <c r="L37" i="38"/>
  <c r="T6" i="11" s="1"/>
  <c r="F37" i="38"/>
  <c r="T5" i="11" s="1"/>
  <c r="L12" i="38"/>
  <c r="T4" i="11" s="1"/>
  <c r="F12" i="38"/>
  <c r="T3" i="11" s="1"/>
  <c r="T26" i="11" s="1"/>
  <c r="O372" i="12"/>
  <c r="N372" i="12"/>
  <c r="M372" i="12"/>
  <c r="O371" i="12"/>
  <c r="O30" i="34"/>
  <c r="N371" i="12"/>
  <c r="N30" i="34"/>
  <c r="M371" i="12"/>
  <c r="M30" i="34"/>
  <c r="O369" i="12"/>
  <c r="O30" i="21"/>
  <c r="N369" i="12"/>
  <c r="N30" i="21"/>
  <c r="M369" i="12"/>
  <c r="M30" i="21"/>
  <c r="O367" i="12"/>
  <c r="O30" i="20"/>
  <c r="N367" i="12"/>
  <c r="N30" i="20"/>
  <c r="M367" i="12"/>
  <c r="M30" i="20"/>
  <c r="O365" i="12"/>
  <c r="O40" i="19"/>
  <c r="N365" i="12"/>
  <c r="N40" i="19"/>
  <c r="M365" i="12"/>
  <c r="M40" i="19"/>
  <c r="O364" i="12"/>
  <c r="O18" i="19"/>
  <c r="N364" i="12"/>
  <c r="N18" i="19"/>
  <c r="M364" i="12"/>
  <c r="M18" i="19"/>
  <c r="O363" i="12"/>
  <c r="O39" i="18"/>
  <c r="N363" i="12"/>
  <c r="N39" i="18"/>
  <c r="M363" i="12"/>
  <c r="M39" i="18"/>
  <c r="O362" i="12"/>
  <c r="O17" i="18"/>
  <c r="N362" i="12"/>
  <c r="N17" i="18"/>
  <c r="M362" i="12"/>
  <c r="M17" i="18"/>
  <c r="O361" i="12"/>
  <c r="O39" i="17"/>
  <c r="N361" i="12"/>
  <c r="N39" i="17"/>
  <c r="M361" i="12"/>
  <c r="M39" i="17"/>
  <c r="O360" i="12"/>
  <c r="O17" i="17"/>
  <c r="N360" i="12"/>
  <c r="N17" i="17"/>
  <c r="M360" i="12"/>
  <c r="M17" i="17"/>
  <c r="O359" i="12"/>
  <c r="O39" i="22"/>
  <c r="N359" i="12"/>
  <c r="N39" i="22"/>
  <c r="M359" i="12"/>
  <c r="M39" i="22"/>
  <c r="O358" i="12"/>
  <c r="O17" i="22"/>
  <c r="N358" i="12"/>
  <c r="N17" i="22"/>
  <c r="M358" i="12"/>
  <c r="M17" i="22"/>
  <c r="O357" i="12"/>
  <c r="O39" i="16"/>
  <c r="N357" i="12"/>
  <c r="N39" i="16"/>
  <c r="M357" i="12"/>
  <c r="M39" i="16"/>
  <c r="O356" i="12"/>
  <c r="O17" i="16"/>
  <c r="N356" i="12"/>
  <c r="N17" i="16"/>
  <c r="M356" i="12"/>
  <c r="M17" i="16"/>
  <c r="O355" i="12"/>
  <c r="O39" i="15"/>
  <c r="N355" i="12"/>
  <c r="N39" i="15"/>
  <c r="M355" i="12"/>
  <c r="M39" i="15"/>
  <c r="O354" i="12"/>
  <c r="O17" i="15"/>
  <c r="N354" i="12"/>
  <c r="N17" i="15"/>
  <c r="M354" i="12"/>
  <c r="M17" i="15"/>
  <c r="O353" i="12"/>
  <c r="O40" i="14"/>
  <c r="N353" i="12"/>
  <c r="N40" i="14"/>
  <c r="M353" i="12"/>
  <c r="M40" i="14"/>
  <c r="O352" i="12"/>
  <c r="O18" i="14"/>
  <c r="N352" i="12"/>
  <c r="N18" i="14"/>
  <c r="M352" i="12"/>
  <c r="M18" i="14"/>
  <c r="O351" i="12"/>
  <c r="O39" i="13"/>
  <c r="N351" i="12"/>
  <c r="N39" i="13"/>
  <c r="M351" i="12"/>
  <c r="M39" i="13"/>
  <c r="O350" i="12"/>
  <c r="O17" i="13"/>
  <c r="N350" i="12"/>
  <c r="N17" i="13"/>
  <c r="M350" i="12"/>
  <c r="M17" i="13"/>
  <c r="O349" i="12"/>
  <c r="O39" i="3"/>
  <c r="N349" i="12"/>
  <c r="N39" i="3"/>
  <c r="M349" i="12"/>
  <c r="M39" i="3"/>
  <c r="O348" i="12"/>
  <c r="O17" i="3"/>
  <c r="N348" i="12"/>
  <c r="N17" i="3"/>
  <c r="M348" i="12"/>
  <c r="M17" i="3"/>
  <c r="L372" i="12"/>
  <c r="L371" i="12"/>
  <c r="L30" i="34" s="1"/>
  <c r="L369" i="12"/>
  <c r="L30" i="21" s="1"/>
  <c r="L367" i="12"/>
  <c r="L30" i="20" s="1"/>
  <c r="L365" i="12"/>
  <c r="L40" i="19" s="1"/>
  <c r="L364" i="12"/>
  <c r="L18" i="19" s="1"/>
  <c r="L363" i="12"/>
  <c r="L39" i="18" s="1"/>
  <c r="L362" i="12"/>
  <c r="L17" i="18" s="1"/>
  <c r="L361" i="12"/>
  <c r="L39" i="17" s="1"/>
  <c r="L360" i="12"/>
  <c r="L17" i="17" s="1"/>
  <c r="L359" i="12"/>
  <c r="L39" i="22" s="1"/>
  <c r="L358" i="12"/>
  <c r="L17" i="22" s="1"/>
  <c r="L357" i="12"/>
  <c r="L39" i="16" s="1"/>
  <c r="L356" i="12"/>
  <c r="L17" i="16" s="1"/>
  <c r="L355" i="12"/>
  <c r="L39" i="15" s="1"/>
  <c r="L354" i="12"/>
  <c r="L17" i="15" s="1"/>
  <c r="L353" i="12"/>
  <c r="L40" i="14" s="1"/>
  <c r="L352" i="12"/>
  <c r="L18" i="14" s="1"/>
  <c r="L351" i="12"/>
  <c r="L39" i="13" s="1"/>
  <c r="L350" i="12"/>
  <c r="L17" i="13" s="1"/>
  <c r="L349" i="12"/>
  <c r="L39" i="3" s="1"/>
  <c r="L348" i="12"/>
  <c r="L17" i="3" s="1"/>
  <c r="K372" i="12"/>
  <c r="J372" i="12"/>
  <c r="I372" i="12"/>
  <c r="K371" i="12"/>
  <c r="K30" i="34" s="1"/>
  <c r="J371" i="12"/>
  <c r="J30" i="34" s="1"/>
  <c r="I371" i="12"/>
  <c r="I30" i="34" s="1"/>
  <c r="K369" i="12"/>
  <c r="K30" i="21" s="1"/>
  <c r="J369" i="12"/>
  <c r="J30" i="21" s="1"/>
  <c r="I369" i="12"/>
  <c r="I30" i="21" s="1"/>
  <c r="K367" i="12"/>
  <c r="K30" i="20" s="1"/>
  <c r="J367" i="12"/>
  <c r="J30" i="20" s="1"/>
  <c r="I367" i="12"/>
  <c r="I30" i="20" s="1"/>
  <c r="K365" i="12"/>
  <c r="K40" i="19" s="1"/>
  <c r="J365" i="12"/>
  <c r="J40" i="19" s="1"/>
  <c r="I365" i="12"/>
  <c r="I40" i="19" s="1"/>
  <c r="K364" i="12"/>
  <c r="K18" i="19" s="1"/>
  <c r="J364" i="12"/>
  <c r="J18" i="19" s="1"/>
  <c r="I364" i="12"/>
  <c r="I18" i="19" s="1"/>
  <c r="K363" i="12"/>
  <c r="K39" i="18" s="1"/>
  <c r="J363" i="12"/>
  <c r="J39" i="18" s="1"/>
  <c r="I363" i="12"/>
  <c r="I39" i="18" s="1"/>
  <c r="K362" i="12"/>
  <c r="K17" i="18" s="1"/>
  <c r="J362" i="12"/>
  <c r="J17" i="18" s="1"/>
  <c r="I362" i="12"/>
  <c r="I17" i="18" s="1"/>
  <c r="K361" i="12"/>
  <c r="K39" i="17" s="1"/>
  <c r="J361" i="12"/>
  <c r="J39" i="17" s="1"/>
  <c r="I361" i="12"/>
  <c r="I39" i="17" s="1"/>
  <c r="K360" i="12"/>
  <c r="K17" i="17" s="1"/>
  <c r="J360" i="12"/>
  <c r="J17" i="17" s="1"/>
  <c r="I360" i="12"/>
  <c r="I17" i="17" s="1"/>
  <c r="K359" i="12"/>
  <c r="K39" i="22" s="1"/>
  <c r="J359" i="12"/>
  <c r="J39" i="22" s="1"/>
  <c r="I359" i="12"/>
  <c r="I39" i="22" s="1"/>
  <c r="K358" i="12"/>
  <c r="K17" i="22" s="1"/>
  <c r="J358" i="12"/>
  <c r="J17" i="22" s="1"/>
  <c r="I358" i="12"/>
  <c r="I17" i="22" s="1"/>
  <c r="K357" i="12"/>
  <c r="K39" i="16" s="1"/>
  <c r="J357" i="12"/>
  <c r="J39" i="16" s="1"/>
  <c r="I357" i="12"/>
  <c r="I39" i="16" s="1"/>
  <c r="K356" i="12"/>
  <c r="K17" i="16" s="1"/>
  <c r="J356" i="12"/>
  <c r="J17" i="16" s="1"/>
  <c r="I356" i="12"/>
  <c r="I17" i="16" s="1"/>
  <c r="K355" i="12"/>
  <c r="K39" i="15" s="1"/>
  <c r="J355" i="12"/>
  <c r="J39" i="15" s="1"/>
  <c r="I355" i="12"/>
  <c r="I39" i="15" s="1"/>
  <c r="K354" i="12"/>
  <c r="K17" i="15" s="1"/>
  <c r="J354" i="12"/>
  <c r="J17" i="15" s="1"/>
  <c r="I354" i="12"/>
  <c r="I17" i="15" s="1"/>
  <c r="K353" i="12"/>
  <c r="K40" i="14" s="1"/>
  <c r="J353" i="12"/>
  <c r="J40" i="14" s="1"/>
  <c r="I353" i="12"/>
  <c r="I40" i="14" s="1"/>
  <c r="K352" i="12"/>
  <c r="K18" i="14" s="1"/>
  <c r="J352" i="12"/>
  <c r="J18" i="14" s="1"/>
  <c r="I352" i="12"/>
  <c r="I18" i="14" s="1"/>
  <c r="K351" i="12"/>
  <c r="K39" i="13" s="1"/>
  <c r="J351" i="12"/>
  <c r="J39" i="13" s="1"/>
  <c r="I351" i="12"/>
  <c r="I39" i="13" s="1"/>
  <c r="K350" i="12"/>
  <c r="K17" i="13" s="1"/>
  <c r="J350" i="12"/>
  <c r="J17" i="13" s="1"/>
  <c r="I350" i="12"/>
  <c r="I17" i="13" s="1"/>
  <c r="K349" i="12"/>
  <c r="K39" i="3" s="1"/>
  <c r="J349" i="12"/>
  <c r="J39" i="3" s="1"/>
  <c r="I349" i="12"/>
  <c r="I39" i="3" s="1"/>
  <c r="K348" i="12"/>
  <c r="K17" i="3" s="1"/>
  <c r="J348" i="12"/>
  <c r="J17" i="3" s="1"/>
  <c r="I348" i="12"/>
  <c r="I17" i="3" s="1"/>
  <c r="H372" i="12"/>
  <c r="H371" i="12"/>
  <c r="H30" i="34" s="1"/>
  <c r="H369" i="12"/>
  <c r="H30" i="21" s="1"/>
  <c r="H367" i="12"/>
  <c r="H30" i="20" s="1"/>
  <c r="H365" i="12"/>
  <c r="H40" i="19" s="1"/>
  <c r="H364" i="12"/>
  <c r="H18" i="19" s="1"/>
  <c r="H363" i="12"/>
  <c r="H39" i="18" s="1"/>
  <c r="H362" i="12"/>
  <c r="H17" i="18" s="1"/>
  <c r="H361" i="12"/>
  <c r="H39" i="17" s="1"/>
  <c r="H360" i="12"/>
  <c r="H17" i="17" s="1"/>
  <c r="H359" i="12"/>
  <c r="H39" i="22" s="1"/>
  <c r="H358" i="12"/>
  <c r="H17" i="22" s="1"/>
  <c r="H357" i="12"/>
  <c r="H39" i="16" s="1"/>
  <c r="H356" i="12"/>
  <c r="H17" i="16" s="1"/>
  <c r="H355" i="12"/>
  <c r="H39" i="15" s="1"/>
  <c r="H354" i="12"/>
  <c r="H17" i="15" s="1"/>
  <c r="H353" i="12"/>
  <c r="H40" i="14" s="1"/>
  <c r="H352" i="12"/>
  <c r="H18" i="14" s="1"/>
  <c r="H351" i="12"/>
  <c r="H39" i="13" s="1"/>
  <c r="H350" i="12"/>
  <c r="H17" i="13" s="1"/>
  <c r="H349" i="12"/>
  <c r="H39" i="3" s="1"/>
  <c r="H348" i="12"/>
  <c r="H17" i="3" s="1"/>
  <c r="G372" i="12"/>
  <c r="F372" i="12"/>
  <c r="E372" i="12"/>
  <c r="G371" i="12"/>
  <c r="G30" i="34" s="1"/>
  <c r="F371" i="12"/>
  <c r="F30" i="34" s="1"/>
  <c r="E371" i="12"/>
  <c r="E30" i="34" s="1"/>
  <c r="G369" i="12"/>
  <c r="G30" i="21" s="1"/>
  <c r="F369" i="12"/>
  <c r="F30" i="21" s="1"/>
  <c r="E369" i="12"/>
  <c r="E30" i="21" s="1"/>
  <c r="G367" i="12"/>
  <c r="G30" i="20" s="1"/>
  <c r="F367" i="12"/>
  <c r="F30" i="20" s="1"/>
  <c r="E367" i="12"/>
  <c r="E30" i="20" s="1"/>
  <c r="G365" i="12"/>
  <c r="G40" i="19" s="1"/>
  <c r="F365" i="12"/>
  <c r="F40" i="19" s="1"/>
  <c r="E365" i="12"/>
  <c r="E40" i="19" s="1"/>
  <c r="G364" i="12"/>
  <c r="G18" i="19" s="1"/>
  <c r="F364" i="12"/>
  <c r="F18" i="19" s="1"/>
  <c r="E364" i="12"/>
  <c r="E18" i="19" s="1"/>
  <c r="G363" i="12"/>
  <c r="G39" i="18" s="1"/>
  <c r="F363" i="12"/>
  <c r="F39" i="18" s="1"/>
  <c r="E363" i="12"/>
  <c r="E39" i="18" s="1"/>
  <c r="G362" i="12"/>
  <c r="G17" i="18" s="1"/>
  <c r="F362" i="12"/>
  <c r="F17" i="18" s="1"/>
  <c r="E362" i="12"/>
  <c r="E17" i="18" s="1"/>
  <c r="G361" i="12"/>
  <c r="G39" i="17" s="1"/>
  <c r="F361" i="12"/>
  <c r="F39" i="17" s="1"/>
  <c r="E361" i="12"/>
  <c r="E39" i="17" s="1"/>
  <c r="G360" i="12"/>
  <c r="G17" i="17" s="1"/>
  <c r="F360" i="12"/>
  <c r="F17" i="17" s="1"/>
  <c r="E360" i="12"/>
  <c r="E17" i="17" s="1"/>
  <c r="G359" i="12"/>
  <c r="G39" i="22" s="1"/>
  <c r="F359" i="12"/>
  <c r="F39" i="22" s="1"/>
  <c r="E359" i="12"/>
  <c r="E39" i="22" s="1"/>
  <c r="G358" i="12"/>
  <c r="G17" i="22" s="1"/>
  <c r="F358" i="12"/>
  <c r="F17" i="22" s="1"/>
  <c r="E358" i="12"/>
  <c r="E17" i="22" s="1"/>
  <c r="G357" i="12"/>
  <c r="G39" i="16" s="1"/>
  <c r="F357" i="12"/>
  <c r="F39" i="16" s="1"/>
  <c r="E357" i="12"/>
  <c r="E39" i="16" s="1"/>
  <c r="G356" i="12"/>
  <c r="G17" i="16" s="1"/>
  <c r="F356" i="12"/>
  <c r="F17" i="16" s="1"/>
  <c r="E356" i="12"/>
  <c r="E17" i="16" s="1"/>
  <c r="G355" i="12"/>
  <c r="G39" i="15" s="1"/>
  <c r="F355" i="12"/>
  <c r="F39" i="15" s="1"/>
  <c r="E355" i="12"/>
  <c r="E39" i="15" s="1"/>
  <c r="G354" i="12"/>
  <c r="G17" i="15" s="1"/>
  <c r="F354" i="12"/>
  <c r="F17" i="15" s="1"/>
  <c r="E354" i="12"/>
  <c r="E17" i="15" s="1"/>
  <c r="G353" i="12"/>
  <c r="G40" i="14" s="1"/>
  <c r="F353" i="12"/>
  <c r="F40" i="14" s="1"/>
  <c r="E353" i="12"/>
  <c r="E40" i="14" s="1"/>
  <c r="G352" i="12"/>
  <c r="G18" i="14" s="1"/>
  <c r="F352" i="12"/>
  <c r="F18" i="14" s="1"/>
  <c r="E352" i="12"/>
  <c r="E18" i="14" s="1"/>
  <c r="G351" i="12"/>
  <c r="G39" i="13" s="1"/>
  <c r="F351" i="12"/>
  <c r="F39" i="13" s="1"/>
  <c r="E351" i="12"/>
  <c r="E39" i="13" s="1"/>
  <c r="G350" i="12"/>
  <c r="G17" i="13" s="1"/>
  <c r="F350" i="12"/>
  <c r="F17" i="13" s="1"/>
  <c r="E350" i="12"/>
  <c r="E17" i="13" s="1"/>
  <c r="G349" i="12"/>
  <c r="G39" i="3" s="1"/>
  <c r="F349" i="12"/>
  <c r="F39" i="3" s="1"/>
  <c r="E349" i="12"/>
  <c r="E39" i="3" s="1"/>
  <c r="G348" i="12"/>
  <c r="G17" i="3" s="1"/>
  <c r="F348" i="12"/>
  <c r="F17" i="3" s="1"/>
  <c r="E348" i="12"/>
  <c r="E17" i="3" s="1"/>
  <c r="D372" i="12"/>
  <c r="D371" i="12"/>
  <c r="D30" i="34"/>
  <c r="D369" i="12"/>
  <c r="D30" i="21"/>
  <c r="D367" i="12"/>
  <c r="D30" i="20"/>
  <c r="D365" i="12"/>
  <c r="D40" i="19"/>
  <c r="D364" i="12"/>
  <c r="D18" i="19"/>
  <c r="D362" i="12"/>
  <c r="D17" i="18"/>
  <c r="D363" i="12"/>
  <c r="D39" i="18"/>
  <c r="D361" i="12"/>
  <c r="D39" i="17"/>
  <c r="D360" i="12"/>
  <c r="D17" i="17"/>
  <c r="D359" i="12"/>
  <c r="D39" i="22"/>
  <c r="D358" i="12"/>
  <c r="D17" i="22"/>
  <c r="D357" i="12"/>
  <c r="D39" i="16"/>
  <c r="D356" i="12"/>
  <c r="D17" i="16"/>
  <c r="D355" i="12"/>
  <c r="D39" i="15"/>
  <c r="D354" i="12"/>
  <c r="D17" i="15"/>
  <c r="D353" i="12"/>
  <c r="D40" i="14"/>
  <c r="D352" i="12"/>
  <c r="D18" i="14"/>
  <c r="D351" i="12"/>
  <c r="D39" i="13"/>
  <c r="D350" i="12"/>
  <c r="D17" i="13"/>
  <c r="D349" i="12"/>
  <c r="D39" i="3" s="1"/>
  <c r="D348" i="12"/>
  <c r="D17" i="3"/>
  <c r="G375" i="12"/>
  <c r="F375" i="12"/>
  <c r="E375" i="12"/>
  <c r="D375" i="12"/>
  <c r="AL67" i="33"/>
  <c r="AL92" i="33"/>
  <c r="AM92" i="33" s="1"/>
  <c r="AL93" i="33"/>
  <c r="AL99" i="33"/>
  <c r="AM99" i="33" s="1"/>
  <c r="AL84" i="33"/>
  <c r="AL78" i="33"/>
  <c r="AL70" i="33"/>
  <c r="AL60" i="33"/>
  <c r="AL96" i="33"/>
  <c r="AL83" i="33"/>
  <c r="L329" i="37"/>
  <c r="L317" i="37"/>
  <c r="S24" i="11" s="1"/>
  <c r="F317" i="37"/>
  <c r="S23" i="11" s="1"/>
  <c r="L291" i="37"/>
  <c r="S22" i="11" s="1"/>
  <c r="F291" i="37"/>
  <c r="S21" i="11" s="1"/>
  <c r="L266" i="37"/>
  <c r="S20" i="11" s="1"/>
  <c r="F266" i="37"/>
  <c r="S19" i="11" s="1"/>
  <c r="L241" i="37"/>
  <c r="S18" i="11" s="1"/>
  <c r="F241" i="37"/>
  <c r="S17" i="11" s="1"/>
  <c r="L216" i="37"/>
  <c r="S16" i="11" s="1"/>
  <c r="F216" i="37"/>
  <c r="S15" i="11" s="1"/>
  <c r="L191" i="37"/>
  <c r="S14" i="11" s="1"/>
  <c r="F191" i="37"/>
  <c r="S13" i="11" s="1"/>
  <c r="L163" i="37"/>
  <c r="S12" i="11" s="1"/>
  <c r="F163" i="37"/>
  <c r="S11" i="11" s="1"/>
  <c r="L119" i="37"/>
  <c r="S10" i="11" s="1"/>
  <c r="F119" i="37"/>
  <c r="S9" i="11" s="1"/>
  <c r="L74" i="37"/>
  <c r="S8" i="11" s="1"/>
  <c r="F74" i="37"/>
  <c r="S7" i="11" s="1"/>
  <c r="L37" i="37"/>
  <c r="S6" i="11" s="1"/>
  <c r="F37" i="37"/>
  <c r="S5" i="11" s="1"/>
  <c r="L12" i="37"/>
  <c r="S4" i="11" s="1"/>
  <c r="F12" i="37"/>
  <c r="S3" i="11" s="1"/>
  <c r="O344" i="12"/>
  <c r="N344" i="12"/>
  <c r="M344" i="12"/>
  <c r="O343" i="12"/>
  <c r="O29" i="34"/>
  <c r="N343" i="12"/>
  <c r="N29" i="34"/>
  <c r="M343" i="12"/>
  <c r="M29" i="34"/>
  <c r="O341" i="12"/>
  <c r="O29" i="21"/>
  <c r="N341" i="12"/>
  <c r="N29" i="21"/>
  <c r="M341" i="12"/>
  <c r="M29" i="21"/>
  <c r="O339" i="12"/>
  <c r="O29" i="20"/>
  <c r="N339" i="12"/>
  <c r="N29" i="20"/>
  <c r="M339" i="12"/>
  <c r="M29" i="20"/>
  <c r="O337" i="12"/>
  <c r="O39" i="19"/>
  <c r="N337" i="12"/>
  <c r="N39" i="19"/>
  <c r="M337" i="12"/>
  <c r="M39" i="19"/>
  <c r="O336" i="12"/>
  <c r="O17" i="19"/>
  <c r="N336" i="12"/>
  <c r="N17" i="19"/>
  <c r="M336" i="12"/>
  <c r="M17" i="19"/>
  <c r="O335" i="12"/>
  <c r="O38" i="18"/>
  <c r="N335" i="12"/>
  <c r="N38" i="18"/>
  <c r="M335" i="12"/>
  <c r="M38" i="18"/>
  <c r="O334" i="12"/>
  <c r="O16" i="18"/>
  <c r="N334" i="12"/>
  <c r="N16" i="18"/>
  <c r="M334" i="12"/>
  <c r="M16" i="18"/>
  <c r="O333" i="12"/>
  <c r="O38" i="17"/>
  <c r="N333" i="12"/>
  <c r="N38" i="17"/>
  <c r="M333" i="12"/>
  <c r="M38" i="17"/>
  <c r="O332" i="12"/>
  <c r="O16" i="17"/>
  <c r="N332" i="12"/>
  <c r="N16" i="17"/>
  <c r="M332" i="12"/>
  <c r="M16" i="17"/>
  <c r="O331" i="12"/>
  <c r="O38" i="22"/>
  <c r="N331" i="12"/>
  <c r="N38" i="22"/>
  <c r="M331" i="12"/>
  <c r="M38" i="22"/>
  <c r="O330" i="12"/>
  <c r="O16" i="22"/>
  <c r="N330" i="12"/>
  <c r="N16" i="22"/>
  <c r="M330" i="12"/>
  <c r="M16" i="22"/>
  <c r="O329" i="12"/>
  <c r="O38" i="16"/>
  <c r="N329" i="12"/>
  <c r="N38" i="16"/>
  <c r="M329" i="12"/>
  <c r="M38" i="16"/>
  <c r="O328" i="12"/>
  <c r="O16" i="16"/>
  <c r="N328" i="12"/>
  <c r="N16" i="16"/>
  <c r="M328" i="12"/>
  <c r="M16" i="16"/>
  <c r="O327" i="12"/>
  <c r="O38" i="15"/>
  <c r="N327" i="12"/>
  <c r="N38" i="15"/>
  <c r="M327" i="12"/>
  <c r="M38" i="15"/>
  <c r="O326" i="12"/>
  <c r="O16" i="15"/>
  <c r="N326" i="12"/>
  <c r="N16" i="15"/>
  <c r="M326" i="12"/>
  <c r="M16" i="15"/>
  <c r="O325" i="12"/>
  <c r="O39" i="14"/>
  <c r="N325" i="12"/>
  <c r="N39" i="14"/>
  <c r="M325" i="12"/>
  <c r="M39" i="14"/>
  <c r="O324" i="12"/>
  <c r="O17" i="14" s="1"/>
  <c r="N324" i="12"/>
  <c r="N17" i="14" s="1"/>
  <c r="M324" i="12"/>
  <c r="M17" i="14" s="1"/>
  <c r="O323" i="12"/>
  <c r="O38" i="13" s="1"/>
  <c r="N323" i="12"/>
  <c r="N38" i="13" s="1"/>
  <c r="M323" i="12"/>
  <c r="M38" i="13" s="1"/>
  <c r="O322" i="12"/>
  <c r="O16" i="13" s="1"/>
  <c r="N322" i="12"/>
  <c r="N16" i="13" s="1"/>
  <c r="M322" i="12"/>
  <c r="M16" i="13" s="1"/>
  <c r="O321" i="12"/>
  <c r="O38" i="3" s="1"/>
  <c r="N321" i="12"/>
  <c r="N38" i="3" s="1"/>
  <c r="M321" i="12"/>
  <c r="M38" i="3" s="1"/>
  <c r="O320" i="12"/>
  <c r="O16" i="3" s="1"/>
  <c r="N320" i="12"/>
  <c r="N16" i="3" s="1"/>
  <c r="M320" i="12"/>
  <c r="M16" i="3" s="1"/>
  <c r="K344" i="12"/>
  <c r="J344" i="12"/>
  <c r="I344" i="12"/>
  <c r="K343" i="12"/>
  <c r="K29" i="34" s="1"/>
  <c r="J343" i="12"/>
  <c r="J29" i="34" s="1"/>
  <c r="I343" i="12"/>
  <c r="I29" i="34" s="1"/>
  <c r="K341" i="12"/>
  <c r="K29" i="21" s="1"/>
  <c r="J341" i="12"/>
  <c r="J29" i="21" s="1"/>
  <c r="I341" i="12"/>
  <c r="I29" i="21" s="1"/>
  <c r="K339" i="12"/>
  <c r="K29" i="20" s="1"/>
  <c r="J339" i="12"/>
  <c r="J29" i="20" s="1"/>
  <c r="I339" i="12"/>
  <c r="I29" i="20" s="1"/>
  <c r="K337" i="12"/>
  <c r="K39" i="19" s="1"/>
  <c r="J337" i="12"/>
  <c r="J39" i="19" s="1"/>
  <c r="I337" i="12"/>
  <c r="I39" i="19" s="1"/>
  <c r="K336" i="12"/>
  <c r="K17" i="19" s="1"/>
  <c r="J336" i="12"/>
  <c r="J17" i="19" s="1"/>
  <c r="I336" i="12"/>
  <c r="I17" i="19" s="1"/>
  <c r="K335" i="12"/>
  <c r="K38" i="18" s="1"/>
  <c r="J335" i="12"/>
  <c r="J38" i="18" s="1"/>
  <c r="I335" i="12"/>
  <c r="I38" i="18" s="1"/>
  <c r="K334" i="12"/>
  <c r="K16" i="18" s="1"/>
  <c r="J334" i="12"/>
  <c r="J16" i="18" s="1"/>
  <c r="I334" i="12"/>
  <c r="I16" i="18" s="1"/>
  <c r="K333" i="12"/>
  <c r="K38" i="17" s="1"/>
  <c r="J333" i="12"/>
  <c r="J38" i="17" s="1"/>
  <c r="I333" i="12"/>
  <c r="I38" i="17" s="1"/>
  <c r="K332" i="12"/>
  <c r="K16" i="17" s="1"/>
  <c r="J332" i="12"/>
  <c r="J16" i="17" s="1"/>
  <c r="I332" i="12"/>
  <c r="I16" i="17" s="1"/>
  <c r="K331" i="12"/>
  <c r="K38" i="22" s="1"/>
  <c r="J331" i="12"/>
  <c r="J38" i="22" s="1"/>
  <c r="I331" i="12"/>
  <c r="I38" i="22" s="1"/>
  <c r="K330" i="12"/>
  <c r="K16" i="22" s="1"/>
  <c r="J330" i="12"/>
  <c r="J16" i="22" s="1"/>
  <c r="I330" i="12"/>
  <c r="I16" i="22" s="1"/>
  <c r="K329" i="12"/>
  <c r="K38" i="16" s="1"/>
  <c r="J329" i="12"/>
  <c r="J38" i="16" s="1"/>
  <c r="I329" i="12"/>
  <c r="I38" i="16" s="1"/>
  <c r="K328" i="12"/>
  <c r="K16" i="16" s="1"/>
  <c r="J328" i="12"/>
  <c r="J16" i="16" s="1"/>
  <c r="I328" i="12"/>
  <c r="I16" i="16" s="1"/>
  <c r="K327" i="12"/>
  <c r="K38" i="15" s="1"/>
  <c r="J327" i="12"/>
  <c r="J38" i="15" s="1"/>
  <c r="I327" i="12"/>
  <c r="I38" i="15" s="1"/>
  <c r="K326" i="12"/>
  <c r="K16" i="15" s="1"/>
  <c r="J326" i="12"/>
  <c r="J16" i="15" s="1"/>
  <c r="I326" i="12"/>
  <c r="I16" i="15" s="1"/>
  <c r="K325" i="12"/>
  <c r="K39" i="14" s="1"/>
  <c r="J325" i="12"/>
  <c r="J39" i="14" s="1"/>
  <c r="I325" i="12"/>
  <c r="I39" i="14" s="1"/>
  <c r="K324" i="12"/>
  <c r="K17" i="14" s="1"/>
  <c r="J324" i="12"/>
  <c r="J17" i="14" s="1"/>
  <c r="I324" i="12"/>
  <c r="I17" i="14" s="1"/>
  <c r="K323" i="12"/>
  <c r="K38" i="13" s="1"/>
  <c r="J323" i="12"/>
  <c r="J38" i="13" s="1"/>
  <c r="I323" i="12"/>
  <c r="I38" i="13" s="1"/>
  <c r="K322" i="12"/>
  <c r="K16" i="13" s="1"/>
  <c r="J322" i="12"/>
  <c r="J16" i="13" s="1"/>
  <c r="I322" i="12"/>
  <c r="I16" i="13" s="1"/>
  <c r="K321" i="12"/>
  <c r="K38" i="3" s="1"/>
  <c r="J321" i="12"/>
  <c r="J38" i="3" s="1"/>
  <c r="I321" i="12"/>
  <c r="I38" i="3" s="1"/>
  <c r="K320" i="12"/>
  <c r="K16" i="3" s="1"/>
  <c r="J320" i="12"/>
  <c r="J16" i="3" s="1"/>
  <c r="I320" i="12"/>
  <c r="I16" i="3" s="1"/>
  <c r="G347" i="12"/>
  <c r="F347" i="12"/>
  <c r="E347" i="12"/>
  <c r="G344" i="12"/>
  <c r="F344" i="12"/>
  <c r="E344" i="12"/>
  <c r="G343" i="12"/>
  <c r="G29" i="34" s="1"/>
  <c r="F343" i="12"/>
  <c r="F29" i="34" s="1"/>
  <c r="E343" i="12"/>
  <c r="E29" i="34" s="1"/>
  <c r="G341" i="12"/>
  <c r="G29" i="21" s="1"/>
  <c r="F341" i="12"/>
  <c r="F29" i="21" s="1"/>
  <c r="E341" i="12"/>
  <c r="E29" i="21" s="1"/>
  <c r="G339" i="12"/>
  <c r="G29" i="20" s="1"/>
  <c r="F339" i="12"/>
  <c r="F29" i="20" s="1"/>
  <c r="E339" i="12"/>
  <c r="E29" i="20" s="1"/>
  <c r="G337" i="12"/>
  <c r="G39" i="19" s="1"/>
  <c r="F337" i="12"/>
  <c r="F39" i="19" s="1"/>
  <c r="E337" i="12"/>
  <c r="E39" i="19" s="1"/>
  <c r="G336" i="12"/>
  <c r="G17" i="19" s="1"/>
  <c r="F336" i="12"/>
  <c r="F17" i="19" s="1"/>
  <c r="E336" i="12"/>
  <c r="E17" i="19" s="1"/>
  <c r="G335" i="12"/>
  <c r="G38" i="18" s="1"/>
  <c r="F335" i="12"/>
  <c r="F38" i="18" s="1"/>
  <c r="E335" i="12"/>
  <c r="E38" i="18" s="1"/>
  <c r="G334" i="12"/>
  <c r="G16" i="18" s="1"/>
  <c r="F334" i="12"/>
  <c r="F16" i="18" s="1"/>
  <c r="E334" i="12"/>
  <c r="E16" i="18" s="1"/>
  <c r="G333" i="12"/>
  <c r="G38" i="17" s="1"/>
  <c r="F333" i="12"/>
  <c r="F38" i="17" s="1"/>
  <c r="E333" i="12"/>
  <c r="E38" i="17" s="1"/>
  <c r="G332" i="12"/>
  <c r="G16" i="17" s="1"/>
  <c r="F332" i="12"/>
  <c r="F16" i="17" s="1"/>
  <c r="E332" i="12"/>
  <c r="E16" i="17" s="1"/>
  <c r="G331" i="12"/>
  <c r="G38" i="22" s="1"/>
  <c r="F331" i="12"/>
  <c r="F38" i="22" s="1"/>
  <c r="E331" i="12"/>
  <c r="E38" i="22" s="1"/>
  <c r="G330" i="12"/>
  <c r="G16" i="22" s="1"/>
  <c r="F330" i="12"/>
  <c r="F16" i="22" s="1"/>
  <c r="E330" i="12"/>
  <c r="E16" i="22" s="1"/>
  <c r="G329" i="12"/>
  <c r="G38" i="16" s="1"/>
  <c r="F329" i="12"/>
  <c r="F38" i="16" s="1"/>
  <c r="E329" i="12"/>
  <c r="E38" i="16" s="1"/>
  <c r="G328" i="12"/>
  <c r="G16" i="16" s="1"/>
  <c r="F328" i="12"/>
  <c r="F16" i="16" s="1"/>
  <c r="E328" i="12"/>
  <c r="E16" i="16" s="1"/>
  <c r="G327" i="12"/>
  <c r="G38" i="15" s="1"/>
  <c r="F327" i="12"/>
  <c r="F38" i="15" s="1"/>
  <c r="E327" i="12"/>
  <c r="E38" i="15" s="1"/>
  <c r="G326" i="12"/>
  <c r="G16" i="15" s="1"/>
  <c r="F326" i="12"/>
  <c r="F16" i="15" s="1"/>
  <c r="E326" i="12"/>
  <c r="E16" i="15" s="1"/>
  <c r="G325" i="12"/>
  <c r="G39" i="14" s="1"/>
  <c r="F325" i="12"/>
  <c r="F39" i="14" s="1"/>
  <c r="E325" i="12"/>
  <c r="E39" i="14" s="1"/>
  <c r="G324" i="12"/>
  <c r="G17" i="14" s="1"/>
  <c r="F324" i="12"/>
  <c r="F17" i="14" s="1"/>
  <c r="E324" i="12"/>
  <c r="E17" i="14" s="1"/>
  <c r="G323" i="12"/>
  <c r="G38" i="13" s="1"/>
  <c r="F323" i="12"/>
  <c r="F38" i="13" s="1"/>
  <c r="E323" i="12"/>
  <c r="E38" i="13" s="1"/>
  <c r="G322" i="12"/>
  <c r="G16" i="13" s="1"/>
  <c r="F322" i="12"/>
  <c r="F16" i="13" s="1"/>
  <c r="E322" i="12"/>
  <c r="E16" i="13" s="1"/>
  <c r="G321" i="12"/>
  <c r="G38" i="3" s="1"/>
  <c r="F321" i="12"/>
  <c r="F38" i="3" s="1"/>
  <c r="E321" i="12"/>
  <c r="E38" i="3" s="1"/>
  <c r="G320" i="12"/>
  <c r="G16" i="3" s="1"/>
  <c r="F320" i="12"/>
  <c r="F16" i="3" s="1"/>
  <c r="E320" i="12"/>
  <c r="E16" i="3" s="1"/>
  <c r="L344" i="12"/>
  <c r="H344" i="12"/>
  <c r="D344" i="12"/>
  <c r="L343" i="12"/>
  <c r="L29" i="34" s="1"/>
  <c r="H343" i="12"/>
  <c r="H29" i="34" s="1"/>
  <c r="D343" i="12"/>
  <c r="D29" i="34" s="1"/>
  <c r="L341" i="12"/>
  <c r="L29" i="21" s="1"/>
  <c r="H341" i="12"/>
  <c r="H29" i="21" s="1"/>
  <c r="D341" i="12"/>
  <c r="D29" i="21" s="1"/>
  <c r="L339" i="12"/>
  <c r="L29" i="20" s="1"/>
  <c r="H339" i="12"/>
  <c r="H29" i="20" s="1"/>
  <c r="D339" i="12"/>
  <c r="D29" i="20" s="1"/>
  <c r="L337" i="12"/>
  <c r="L39" i="19" s="1"/>
  <c r="L336" i="12"/>
  <c r="L17" i="19" s="1"/>
  <c r="H337" i="12"/>
  <c r="H39" i="19" s="1"/>
  <c r="H336" i="12"/>
  <c r="H17" i="19" s="1"/>
  <c r="D337" i="12"/>
  <c r="D39" i="19" s="1"/>
  <c r="D336" i="12"/>
  <c r="D17" i="19" s="1"/>
  <c r="L335" i="12"/>
  <c r="L38" i="18" s="1"/>
  <c r="L334" i="12"/>
  <c r="L16" i="18" s="1"/>
  <c r="H335" i="12"/>
  <c r="H38" i="18" s="1"/>
  <c r="H334" i="12"/>
  <c r="H16" i="18" s="1"/>
  <c r="D335" i="12"/>
  <c r="D38" i="18" s="1"/>
  <c r="D334" i="12"/>
  <c r="D16" i="18" s="1"/>
  <c r="L333" i="12"/>
  <c r="L38" i="17" s="1"/>
  <c r="L332" i="12"/>
  <c r="L16" i="17" s="1"/>
  <c r="H333" i="12"/>
  <c r="H38" i="17" s="1"/>
  <c r="H332" i="12"/>
  <c r="H16" i="17" s="1"/>
  <c r="D333" i="12"/>
  <c r="D38" i="17" s="1"/>
  <c r="D332" i="12"/>
  <c r="D16" i="17" s="1"/>
  <c r="L331" i="12"/>
  <c r="L38" i="22" s="1"/>
  <c r="L330" i="12"/>
  <c r="L16" i="22" s="1"/>
  <c r="H331" i="12"/>
  <c r="H38" i="22" s="1"/>
  <c r="H330" i="12"/>
  <c r="H16" i="22" s="1"/>
  <c r="D331" i="12"/>
  <c r="D38" i="22" s="1"/>
  <c r="D330" i="12"/>
  <c r="D16" i="22" s="1"/>
  <c r="L329" i="12"/>
  <c r="L38" i="16" s="1"/>
  <c r="L328" i="12"/>
  <c r="L16" i="16" s="1"/>
  <c r="H329" i="12"/>
  <c r="H38" i="16" s="1"/>
  <c r="H328" i="12"/>
  <c r="H16" i="16" s="1"/>
  <c r="D329" i="12"/>
  <c r="D38" i="16" s="1"/>
  <c r="D328" i="12"/>
  <c r="D16" i="16" s="1"/>
  <c r="L327" i="12"/>
  <c r="L38" i="15" s="1"/>
  <c r="L326" i="12"/>
  <c r="L16" i="15" s="1"/>
  <c r="H327" i="12"/>
  <c r="H38" i="15" s="1"/>
  <c r="H326" i="12"/>
  <c r="H16" i="15" s="1"/>
  <c r="D327" i="12"/>
  <c r="D38" i="15" s="1"/>
  <c r="D326" i="12"/>
  <c r="D16" i="15" s="1"/>
  <c r="L325" i="12"/>
  <c r="L39" i="14" s="1"/>
  <c r="L324" i="12"/>
  <c r="L17" i="14" s="1"/>
  <c r="H325" i="12"/>
  <c r="H39" i="14" s="1"/>
  <c r="H324" i="12"/>
  <c r="H17" i="14" s="1"/>
  <c r="D325" i="12"/>
  <c r="D39" i="14" s="1"/>
  <c r="D324" i="12"/>
  <c r="D17" i="14" s="1"/>
  <c r="L323" i="12"/>
  <c r="L38" i="13" s="1"/>
  <c r="L322" i="12"/>
  <c r="L16" i="13" s="1"/>
  <c r="H323" i="12"/>
  <c r="H38" i="13" s="1"/>
  <c r="H322" i="12"/>
  <c r="H16" i="13" s="1"/>
  <c r="L321" i="12"/>
  <c r="L38" i="3" s="1"/>
  <c r="L320" i="12"/>
  <c r="L16" i="3" s="1"/>
  <c r="H321" i="12"/>
  <c r="H38" i="3" s="1"/>
  <c r="H320" i="12"/>
  <c r="H16" i="3" s="1"/>
  <c r="D323" i="12"/>
  <c r="D38" i="13" s="1"/>
  <c r="D322" i="12"/>
  <c r="D16" i="13" s="1"/>
  <c r="D321" i="12"/>
  <c r="D38" i="3" s="1"/>
  <c r="D320" i="12"/>
  <c r="D16" i="3" s="1"/>
  <c r="D347" i="12"/>
  <c r="R25" i="11"/>
  <c r="AL43" i="33"/>
  <c r="AL88" i="33"/>
  <c r="AL68" i="33"/>
  <c r="AL89" i="33"/>
  <c r="AL72" i="33"/>
  <c r="AL64" i="33"/>
  <c r="AM87" i="33" s="1"/>
  <c r="AL56" i="33"/>
  <c r="AM86" i="33" s="1"/>
  <c r="AL41" i="33"/>
  <c r="AL85" i="33"/>
  <c r="AL95" i="33"/>
  <c r="AM74" i="33" s="1"/>
  <c r="AL35" i="33"/>
  <c r="L328" i="36"/>
  <c r="L316" i="36"/>
  <c r="R24" i="11" s="1"/>
  <c r="F316" i="36"/>
  <c r="R23" i="11" s="1"/>
  <c r="L290" i="36"/>
  <c r="R22" i="11" s="1"/>
  <c r="F290" i="36"/>
  <c r="R21" i="11" s="1"/>
  <c r="L265" i="36"/>
  <c r="R20" i="11" s="1"/>
  <c r="F265" i="36"/>
  <c r="R19" i="11" s="1"/>
  <c r="L240" i="36"/>
  <c r="R18" i="11" s="1"/>
  <c r="F240" i="36"/>
  <c r="R17" i="11" s="1"/>
  <c r="L215" i="36"/>
  <c r="R16" i="11" s="1"/>
  <c r="F215" i="36"/>
  <c r="R15" i="11" s="1"/>
  <c r="L190" i="36"/>
  <c r="R14" i="11" s="1"/>
  <c r="F190" i="36"/>
  <c r="R13" i="11" s="1"/>
  <c r="L163" i="36"/>
  <c r="R12" i="11" s="1"/>
  <c r="F163" i="36"/>
  <c r="R11" i="11" s="1"/>
  <c r="L119" i="36"/>
  <c r="R10" i="11" s="1"/>
  <c r="F119" i="36"/>
  <c r="R9" i="11" s="1"/>
  <c r="L74" i="36"/>
  <c r="R8" i="11" s="1"/>
  <c r="F74" i="36"/>
  <c r="R7" i="11" s="1"/>
  <c r="L37" i="36"/>
  <c r="R6" i="11" s="1"/>
  <c r="F37" i="36"/>
  <c r="R5" i="11" s="1"/>
  <c r="L12" i="36"/>
  <c r="R4" i="11" s="1"/>
  <c r="R29" i="11" s="1"/>
  <c r="F12" i="36"/>
  <c r="R3" i="11" s="1"/>
  <c r="O315" i="12"/>
  <c r="O28" i="34" s="1"/>
  <c r="N315" i="12"/>
  <c r="N28" i="34" s="1"/>
  <c r="M315" i="12"/>
  <c r="M28" i="34" s="1"/>
  <c r="O313" i="12"/>
  <c r="O28" i="21" s="1"/>
  <c r="N313" i="12"/>
  <c r="N28" i="21" s="1"/>
  <c r="M313" i="12"/>
  <c r="M28" i="21" s="1"/>
  <c r="O311" i="12"/>
  <c r="O28" i="20" s="1"/>
  <c r="N311" i="12"/>
  <c r="N28" i="20" s="1"/>
  <c r="M311" i="12"/>
  <c r="M28" i="20" s="1"/>
  <c r="O309" i="12"/>
  <c r="O38" i="19" s="1"/>
  <c r="N309" i="12"/>
  <c r="N38" i="19" s="1"/>
  <c r="M309" i="12"/>
  <c r="M38" i="19" s="1"/>
  <c r="O308" i="12"/>
  <c r="O16" i="19" s="1"/>
  <c r="N308" i="12"/>
  <c r="N16" i="19" s="1"/>
  <c r="M308" i="12"/>
  <c r="M16" i="19" s="1"/>
  <c r="O307" i="12"/>
  <c r="O37" i="18" s="1"/>
  <c r="N307" i="12"/>
  <c r="N37" i="18" s="1"/>
  <c r="M307" i="12"/>
  <c r="M37" i="18" s="1"/>
  <c r="O306" i="12"/>
  <c r="O15" i="18" s="1"/>
  <c r="N306" i="12"/>
  <c r="N15" i="18" s="1"/>
  <c r="M306" i="12"/>
  <c r="M15" i="18" s="1"/>
  <c r="O305" i="12"/>
  <c r="O37" i="17" s="1"/>
  <c r="N305" i="12"/>
  <c r="N37" i="17" s="1"/>
  <c r="M305" i="12"/>
  <c r="M37" i="17" s="1"/>
  <c r="O304" i="12"/>
  <c r="O15" i="17" s="1"/>
  <c r="N304" i="12"/>
  <c r="N15" i="17" s="1"/>
  <c r="M304" i="12"/>
  <c r="M15" i="17" s="1"/>
  <c r="O303" i="12"/>
  <c r="O37" i="22" s="1"/>
  <c r="N303" i="12"/>
  <c r="N37" i="22" s="1"/>
  <c r="M303" i="12"/>
  <c r="M37" i="22" s="1"/>
  <c r="O302" i="12"/>
  <c r="O15" i="22" s="1"/>
  <c r="N302" i="12"/>
  <c r="N15" i="22" s="1"/>
  <c r="M302" i="12"/>
  <c r="M15" i="22" s="1"/>
  <c r="O301" i="12"/>
  <c r="O37" i="16" s="1"/>
  <c r="N301" i="12"/>
  <c r="N37" i="16" s="1"/>
  <c r="M301" i="12"/>
  <c r="M37" i="16" s="1"/>
  <c r="O300" i="12"/>
  <c r="O15" i="16" s="1"/>
  <c r="N300" i="12"/>
  <c r="N15" i="16" s="1"/>
  <c r="M300" i="12"/>
  <c r="M15" i="16" s="1"/>
  <c r="O299" i="12"/>
  <c r="O37" i="15" s="1"/>
  <c r="N299" i="12"/>
  <c r="N37" i="15" s="1"/>
  <c r="M299" i="12"/>
  <c r="M37" i="15" s="1"/>
  <c r="O298" i="12"/>
  <c r="O15" i="15" s="1"/>
  <c r="N298" i="12"/>
  <c r="N15" i="15" s="1"/>
  <c r="M298" i="12"/>
  <c r="M15" i="15" s="1"/>
  <c r="O297" i="12"/>
  <c r="O38" i="14" s="1"/>
  <c r="N297" i="12"/>
  <c r="N38" i="14" s="1"/>
  <c r="M297" i="12"/>
  <c r="M38" i="14" s="1"/>
  <c r="O296" i="12"/>
  <c r="O16" i="14" s="1"/>
  <c r="N296" i="12"/>
  <c r="N16" i="14" s="1"/>
  <c r="M296" i="12"/>
  <c r="M16" i="14" s="1"/>
  <c r="O295" i="12"/>
  <c r="O37" i="13" s="1"/>
  <c r="N295" i="12"/>
  <c r="N37" i="13" s="1"/>
  <c r="M295" i="12"/>
  <c r="M37" i="13" s="1"/>
  <c r="O294" i="12"/>
  <c r="O15" i="13" s="1"/>
  <c r="N294" i="12"/>
  <c r="N15" i="13" s="1"/>
  <c r="M294" i="12"/>
  <c r="M15" i="13" s="1"/>
  <c r="O293" i="12"/>
  <c r="O37" i="3" s="1"/>
  <c r="N293" i="12"/>
  <c r="N37" i="3" s="1"/>
  <c r="M293" i="12"/>
  <c r="M37" i="3" s="1"/>
  <c r="O292" i="12"/>
  <c r="O15" i="3" s="1"/>
  <c r="N292" i="12"/>
  <c r="N15" i="3" s="1"/>
  <c r="M292" i="12"/>
  <c r="M15" i="3" s="1"/>
  <c r="K315" i="12"/>
  <c r="K28" i="34" s="1"/>
  <c r="J315" i="12"/>
  <c r="J28" i="34" s="1"/>
  <c r="I315" i="12"/>
  <c r="I28" i="34" s="1"/>
  <c r="K313" i="12"/>
  <c r="K28" i="21" s="1"/>
  <c r="J313" i="12"/>
  <c r="J28" i="21" s="1"/>
  <c r="I313" i="12"/>
  <c r="I28" i="21" s="1"/>
  <c r="K311" i="12"/>
  <c r="K28" i="20" s="1"/>
  <c r="J311" i="12"/>
  <c r="J28" i="20" s="1"/>
  <c r="I311" i="12"/>
  <c r="I28" i="20" s="1"/>
  <c r="K309" i="12"/>
  <c r="K38" i="19" s="1"/>
  <c r="J309" i="12"/>
  <c r="J38" i="19" s="1"/>
  <c r="I309" i="12"/>
  <c r="I38" i="19" s="1"/>
  <c r="K308" i="12"/>
  <c r="K16" i="19" s="1"/>
  <c r="J308" i="12"/>
  <c r="J16" i="19" s="1"/>
  <c r="I308" i="12"/>
  <c r="I16" i="19" s="1"/>
  <c r="K307" i="12"/>
  <c r="K37" i="18" s="1"/>
  <c r="J307" i="12"/>
  <c r="J37" i="18" s="1"/>
  <c r="I307" i="12"/>
  <c r="I37" i="18" s="1"/>
  <c r="K306" i="12"/>
  <c r="K15" i="18" s="1"/>
  <c r="J306" i="12"/>
  <c r="J15" i="18" s="1"/>
  <c r="I306" i="12"/>
  <c r="I15" i="18" s="1"/>
  <c r="K305" i="12"/>
  <c r="K37" i="17" s="1"/>
  <c r="J305" i="12"/>
  <c r="J37" i="17"/>
  <c r="I305" i="12"/>
  <c r="I37" i="17"/>
  <c r="K304" i="12"/>
  <c r="K15" i="17"/>
  <c r="J304" i="12"/>
  <c r="J15" i="17"/>
  <c r="I304" i="12"/>
  <c r="I15" i="17"/>
  <c r="K303" i="12"/>
  <c r="K37" i="22"/>
  <c r="J303" i="12"/>
  <c r="J37" i="22"/>
  <c r="I303" i="12"/>
  <c r="I37" i="22"/>
  <c r="K302" i="12"/>
  <c r="K15" i="22"/>
  <c r="J302" i="12"/>
  <c r="J15" i="22"/>
  <c r="I302" i="12"/>
  <c r="I15" i="22"/>
  <c r="K301" i="12"/>
  <c r="K37" i="16"/>
  <c r="J301" i="12"/>
  <c r="J37" i="16"/>
  <c r="I301" i="12"/>
  <c r="I37" i="16"/>
  <c r="K300" i="12"/>
  <c r="K15" i="16"/>
  <c r="J300" i="12"/>
  <c r="J15" i="16"/>
  <c r="I300" i="12"/>
  <c r="I15" i="16"/>
  <c r="K299" i="12"/>
  <c r="K37" i="15"/>
  <c r="J299" i="12"/>
  <c r="J37" i="15"/>
  <c r="I299" i="12"/>
  <c r="I37" i="15"/>
  <c r="K298" i="12"/>
  <c r="K15" i="15"/>
  <c r="J298" i="12"/>
  <c r="J15" i="15"/>
  <c r="I298" i="12"/>
  <c r="I15" i="15"/>
  <c r="K297" i="12"/>
  <c r="K38" i="14"/>
  <c r="J297" i="12"/>
  <c r="J38" i="14"/>
  <c r="I297" i="12"/>
  <c r="I38" i="14"/>
  <c r="K296" i="12"/>
  <c r="K16" i="14"/>
  <c r="J296" i="12"/>
  <c r="J16" i="14"/>
  <c r="I296" i="12"/>
  <c r="I16" i="14"/>
  <c r="K295" i="12"/>
  <c r="K37" i="13"/>
  <c r="J295" i="12"/>
  <c r="J37" i="13"/>
  <c r="I295" i="12"/>
  <c r="I37" i="13"/>
  <c r="K294" i="12"/>
  <c r="K15" i="13"/>
  <c r="J294" i="12"/>
  <c r="J15" i="13"/>
  <c r="I294" i="12"/>
  <c r="I15" i="13"/>
  <c r="K293" i="12"/>
  <c r="K37" i="3"/>
  <c r="J293" i="12"/>
  <c r="J37" i="3"/>
  <c r="I293" i="12"/>
  <c r="I37" i="3"/>
  <c r="K292" i="12"/>
  <c r="K15" i="3"/>
  <c r="J292" i="12"/>
  <c r="J15" i="3"/>
  <c r="I292" i="12"/>
  <c r="I15" i="3"/>
  <c r="G319" i="12"/>
  <c r="F319" i="12"/>
  <c r="E319" i="12"/>
  <c r="G315" i="12"/>
  <c r="G28" i="34" s="1"/>
  <c r="F315" i="12"/>
  <c r="F28" i="34" s="1"/>
  <c r="E315" i="12"/>
  <c r="E28" i="34" s="1"/>
  <c r="G313" i="12"/>
  <c r="G28" i="21" s="1"/>
  <c r="F313" i="12"/>
  <c r="F28" i="21" s="1"/>
  <c r="E313" i="12"/>
  <c r="E28" i="21" s="1"/>
  <c r="G311" i="12"/>
  <c r="G28" i="20" s="1"/>
  <c r="F311" i="12"/>
  <c r="F28" i="20" s="1"/>
  <c r="E311" i="12"/>
  <c r="E28" i="20" s="1"/>
  <c r="G309" i="12"/>
  <c r="G38" i="19" s="1"/>
  <c r="F309" i="12"/>
  <c r="F38" i="19" s="1"/>
  <c r="E309" i="12"/>
  <c r="E38" i="19" s="1"/>
  <c r="G308" i="12"/>
  <c r="G16" i="19" s="1"/>
  <c r="F308" i="12"/>
  <c r="F16" i="19" s="1"/>
  <c r="E308" i="12"/>
  <c r="E16" i="19" s="1"/>
  <c r="G307" i="12"/>
  <c r="G37" i="18" s="1"/>
  <c r="F307" i="12"/>
  <c r="F37" i="18" s="1"/>
  <c r="E307" i="12"/>
  <c r="E37" i="18" s="1"/>
  <c r="G306" i="12"/>
  <c r="G15" i="18" s="1"/>
  <c r="F306" i="12"/>
  <c r="F15" i="18" s="1"/>
  <c r="E306" i="12"/>
  <c r="E15" i="18" s="1"/>
  <c r="G305" i="12"/>
  <c r="G37" i="17" s="1"/>
  <c r="F305" i="12"/>
  <c r="F37" i="17" s="1"/>
  <c r="E305" i="12"/>
  <c r="E37" i="17" s="1"/>
  <c r="G304" i="12"/>
  <c r="G15" i="17" s="1"/>
  <c r="F304" i="12"/>
  <c r="F15" i="17" s="1"/>
  <c r="E304" i="12"/>
  <c r="E15" i="17" s="1"/>
  <c r="G303" i="12"/>
  <c r="G37" i="22" s="1"/>
  <c r="F303" i="12"/>
  <c r="F37" i="22" s="1"/>
  <c r="E303" i="12"/>
  <c r="E37" i="22" s="1"/>
  <c r="G302" i="12"/>
  <c r="G15" i="22" s="1"/>
  <c r="F302" i="12"/>
  <c r="F15" i="22" s="1"/>
  <c r="E302" i="12"/>
  <c r="E15" i="22" s="1"/>
  <c r="G301" i="12"/>
  <c r="G37" i="16" s="1"/>
  <c r="F301" i="12"/>
  <c r="F37" i="16" s="1"/>
  <c r="E301" i="12"/>
  <c r="E37" i="16" s="1"/>
  <c r="G300" i="12"/>
  <c r="G15" i="16" s="1"/>
  <c r="F300" i="12"/>
  <c r="F15" i="16" s="1"/>
  <c r="E300" i="12"/>
  <c r="E15" i="16" s="1"/>
  <c r="G299" i="12"/>
  <c r="G37" i="15" s="1"/>
  <c r="F299" i="12"/>
  <c r="F37" i="15" s="1"/>
  <c r="E299" i="12"/>
  <c r="E37" i="15" s="1"/>
  <c r="G298" i="12"/>
  <c r="G15" i="15" s="1"/>
  <c r="F298" i="12"/>
  <c r="F15" i="15" s="1"/>
  <c r="E298" i="12"/>
  <c r="E15" i="15" s="1"/>
  <c r="G297" i="12"/>
  <c r="G38" i="14" s="1"/>
  <c r="F297" i="12"/>
  <c r="F38" i="14" s="1"/>
  <c r="E297" i="12"/>
  <c r="E38" i="14" s="1"/>
  <c r="G296" i="12"/>
  <c r="G16" i="14" s="1"/>
  <c r="F296" i="12"/>
  <c r="F16" i="14" s="1"/>
  <c r="E296" i="12"/>
  <c r="E16" i="14" s="1"/>
  <c r="G295" i="12"/>
  <c r="G37" i="13" s="1"/>
  <c r="F295" i="12"/>
  <c r="F37" i="13" s="1"/>
  <c r="E295" i="12"/>
  <c r="E37" i="13" s="1"/>
  <c r="G294" i="12"/>
  <c r="G15" i="13" s="1"/>
  <c r="F294" i="12"/>
  <c r="F15" i="13" s="1"/>
  <c r="E294" i="12"/>
  <c r="E15" i="13" s="1"/>
  <c r="G293" i="12"/>
  <c r="G37" i="3" s="1"/>
  <c r="F293" i="12"/>
  <c r="F37" i="3" s="1"/>
  <c r="E293" i="12"/>
  <c r="E37" i="3" s="1"/>
  <c r="G292" i="12"/>
  <c r="G15" i="3" s="1"/>
  <c r="F292" i="12"/>
  <c r="F15" i="3" s="1"/>
  <c r="E292" i="12"/>
  <c r="E15" i="3" s="1"/>
  <c r="L315" i="12"/>
  <c r="L28" i="34" s="1"/>
  <c r="H315" i="12"/>
  <c r="H28" i="34" s="1"/>
  <c r="D315" i="12"/>
  <c r="D28" i="34" s="1"/>
  <c r="H313" i="12"/>
  <c r="H28" i="21" s="1"/>
  <c r="L313" i="12"/>
  <c r="L28" i="21" s="1"/>
  <c r="D313" i="12"/>
  <c r="D28" i="21" s="1"/>
  <c r="L311" i="12"/>
  <c r="L28" i="20" s="1"/>
  <c r="H311" i="12"/>
  <c r="H28" i="20" s="1"/>
  <c r="D311" i="12"/>
  <c r="D28" i="20" s="1"/>
  <c r="L309" i="12"/>
  <c r="L38" i="19" s="1"/>
  <c r="L308" i="12"/>
  <c r="L16" i="19" s="1"/>
  <c r="H309" i="12"/>
  <c r="H38" i="19" s="1"/>
  <c r="H308" i="12"/>
  <c r="H16" i="19" s="1"/>
  <c r="D309" i="12"/>
  <c r="D38" i="19" s="1"/>
  <c r="D308" i="12"/>
  <c r="D16" i="19" s="1"/>
  <c r="O280" i="12"/>
  <c r="O14" i="18" s="1"/>
  <c r="N280" i="12"/>
  <c r="N14" i="18" s="1"/>
  <c r="M280" i="12"/>
  <c r="M14" i="18"/>
  <c r="L280" i="12"/>
  <c r="L307" i="12"/>
  <c r="L37" i="18" s="1"/>
  <c r="L306" i="12"/>
  <c r="L15" i="18" s="1"/>
  <c r="H307" i="12"/>
  <c r="H37" i="18" s="1"/>
  <c r="H306" i="12"/>
  <c r="H15" i="18" s="1"/>
  <c r="D307" i="12"/>
  <c r="D37" i="18" s="1"/>
  <c r="D306" i="12"/>
  <c r="D15" i="18" s="1"/>
  <c r="L305" i="12"/>
  <c r="L37" i="17" s="1"/>
  <c r="L304" i="12"/>
  <c r="L15" i="17" s="1"/>
  <c r="H305" i="12"/>
  <c r="H37" i="17" s="1"/>
  <c r="H304" i="12"/>
  <c r="H15" i="17" s="1"/>
  <c r="D305" i="12"/>
  <c r="D37" i="17" s="1"/>
  <c r="D304" i="12"/>
  <c r="D15" i="17" s="1"/>
  <c r="L303" i="12"/>
  <c r="L37" i="22" s="1"/>
  <c r="L302" i="12"/>
  <c r="L15" i="22" s="1"/>
  <c r="H303" i="12"/>
  <c r="H37" i="22" s="1"/>
  <c r="H302" i="12"/>
  <c r="H15" i="22" s="1"/>
  <c r="D303" i="12"/>
  <c r="D37" i="22" s="1"/>
  <c r="D302" i="12"/>
  <c r="D15" i="22" s="1"/>
  <c r="L301" i="12"/>
  <c r="L37" i="16" s="1"/>
  <c r="L300" i="12"/>
  <c r="L15" i="16" s="1"/>
  <c r="H301" i="12"/>
  <c r="H37" i="16" s="1"/>
  <c r="H300" i="12"/>
  <c r="H15" i="16" s="1"/>
  <c r="D301" i="12"/>
  <c r="D37" i="16" s="1"/>
  <c r="D300" i="12"/>
  <c r="D15" i="16" s="1"/>
  <c r="L299" i="12"/>
  <c r="L37" i="15" s="1"/>
  <c r="L298" i="12"/>
  <c r="L15" i="15" s="1"/>
  <c r="H299" i="12"/>
  <c r="H37" i="15" s="1"/>
  <c r="H298" i="12"/>
  <c r="H15" i="15" s="1"/>
  <c r="D299" i="12"/>
  <c r="D37" i="15" s="1"/>
  <c r="D298" i="12"/>
  <c r="D15" i="15" s="1"/>
  <c r="L297" i="12"/>
  <c r="L38" i="14" s="1"/>
  <c r="H297" i="12"/>
  <c r="H38" i="14" s="1"/>
  <c r="D297" i="12"/>
  <c r="D38" i="14" s="1"/>
  <c r="L296" i="12"/>
  <c r="L16" i="14" s="1"/>
  <c r="H296" i="12"/>
  <c r="H16" i="14" s="1"/>
  <c r="D296" i="12"/>
  <c r="D16" i="14" s="1"/>
  <c r="L295" i="12"/>
  <c r="L37" i="13" s="1"/>
  <c r="H295" i="12"/>
  <c r="H37" i="13" s="1"/>
  <c r="D295" i="12"/>
  <c r="D37" i="13" s="1"/>
  <c r="L294" i="12"/>
  <c r="L15" i="13" s="1"/>
  <c r="H294" i="12"/>
  <c r="H15" i="13" s="1"/>
  <c r="D294" i="12"/>
  <c r="D15" i="13" s="1"/>
  <c r="L293" i="12"/>
  <c r="L37" i="3" s="1"/>
  <c r="H293" i="12"/>
  <c r="H37" i="3" s="1"/>
  <c r="L292" i="12"/>
  <c r="L15" i="3" s="1"/>
  <c r="H292" i="12"/>
  <c r="H15" i="3" s="1"/>
  <c r="D293" i="12"/>
  <c r="D37" i="3" s="1"/>
  <c r="D292" i="12"/>
  <c r="D15" i="3" s="1"/>
  <c r="D319" i="12"/>
  <c r="AL25" i="33"/>
  <c r="AM66" i="33" s="1"/>
  <c r="F12" i="31"/>
  <c r="Q3" i="11"/>
  <c r="Q25" i="11"/>
  <c r="F316" i="31"/>
  <c r="Q23" i="11" s="1"/>
  <c r="L316" i="30"/>
  <c r="P24" i="11" s="1"/>
  <c r="F316" i="30"/>
  <c r="P25" i="11" s="1"/>
  <c r="AL11" i="33"/>
  <c r="AL14" i="33"/>
  <c r="AL3" i="33"/>
  <c r="AL82" i="33"/>
  <c r="AL48" i="33"/>
  <c r="AL47" i="33"/>
  <c r="AL12" i="33"/>
  <c r="AL54" i="33"/>
  <c r="AL4" i="33"/>
  <c r="AL59" i="33"/>
  <c r="AL8" i="33"/>
  <c r="AL80" i="33"/>
  <c r="AL5" i="33"/>
  <c r="AL76" i="33"/>
  <c r="AL28" i="33"/>
  <c r="AL57" i="33"/>
  <c r="AL75" i="33"/>
  <c r="AL31" i="33"/>
  <c r="AL29" i="33"/>
  <c r="AL73" i="33"/>
  <c r="AL10" i="33"/>
  <c r="AL9" i="33"/>
  <c r="AL6" i="33"/>
  <c r="AL21" i="33"/>
  <c r="AL42" i="33"/>
  <c r="AL81" i="33"/>
  <c r="AL13" i="33"/>
  <c r="AL94" i="33"/>
  <c r="AL91" i="33"/>
  <c r="AL69" i="33"/>
  <c r="AL77" i="33"/>
  <c r="AL22" i="33"/>
  <c r="AL15" i="33"/>
  <c r="AL7" i="33"/>
  <c r="AL32" i="33"/>
  <c r="AL52" i="33"/>
  <c r="AL27" i="33"/>
  <c r="AL44" i="33"/>
  <c r="AL33" i="33"/>
  <c r="AL58" i="33"/>
  <c r="AL37" i="33"/>
  <c r="AL39" i="33"/>
  <c r="AL55" i="33"/>
  <c r="AL45" i="33"/>
  <c r="AL49" i="33"/>
  <c r="AL97" i="33"/>
  <c r="AL24" i="33"/>
  <c r="AL50" i="33"/>
  <c r="AL71" i="33"/>
  <c r="AL40" i="33"/>
  <c r="AL34" i="33"/>
  <c r="AL23" i="33"/>
  <c r="O287" i="12"/>
  <c r="O27" i="21" s="1"/>
  <c r="N287" i="12"/>
  <c r="N27" i="21" s="1"/>
  <c r="M287" i="12"/>
  <c r="M27" i="21" s="1"/>
  <c r="L287" i="12"/>
  <c r="L27" i="21" s="1"/>
  <c r="K287" i="12"/>
  <c r="K27" i="21" s="1"/>
  <c r="J287" i="12"/>
  <c r="J27" i="21" s="1"/>
  <c r="I287" i="12"/>
  <c r="I27" i="21" s="1"/>
  <c r="H287" i="12"/>
  <c r="H27" i="21" s="1"/>
  <c r="G287" i="12"/>
  <c r="G27" i="21" s="1"/>
  <c r="F287" i="12"/>
  <c r="F27" i="21" s="1"/>
  <c r="E287" i="12"/>
  <c r="E27" i="21" s="1"/>
  <c r="D287" i="12"/>
  <c r="D27" i="21" s="1"/>
  <c r="O285" i="12"/>
  <c r="O27" i="20" s="1"/>
  <c r="N285" i="12"/>
  <c r="N27" i="20" s="1"/>
  <c r="M285" i="12"/>
  <c r="M27" i="20" s="1"/>
  <c r="L285" i="12"/>
  <c r="L27" i="20" s="1"/>
  <c r="K285" i="12"/>
  <c r="K27" i="20" s="1"/>
  <c r="J285" i="12"/>
  <c r="J27" i="20" s="1"/>
  <c r="I285" i="12"/>
  <c r="I27" i="20" s="1"/>
  <c r="H285" i="12"/>
  <c r="H27" i="20" s="1"/>
  <c r="G285" i="12"/>
  <c r="G27" i="20" s="1"/>
  <c r="F285" i="12"/>
  <c r="F27" i="20" s="1"/>
  <c r="E285" i="12"/>
  <c r="E27" i="20" s="1"/>
  <c r="D285" i="12"/>
  <c r="D27" i="20" s="1"/>
  <c r="O283" i="12"/>
  <c r="O37" i="19" s="1"/>
  <c r="N283" i="12"/>
  <c r="N37" i="19" s="1"/>
  <c r="M283" i="12"/>
  <c r="M37" i="19" s="1"/>
  <c r="L283" i="12"/>
  <c r="L37" i="19" s="1"/>
  <c r="K283" i="12"/>
  <c r="K37" i="19" s="1"/>
  <c r="J283" i="12"/>
  <c r="J37" i="19" s="1"/>
  <c r="I283" i="12"/>
  <c r="I37" i="19" s="1"/>
  <c r="H283" i="12"/>
  <c r="H37" i="19" s="1"/>
  <c r="G283" i="12"/>
  <c r="G37" i="19" s="1"/>
  <c r="F283" i="12"/>
  <c r="F37" i="19" s="1"/>
  <c r="E283" i="12"/>
  <c r="E37" i="19" s="1"/>
  <c r="O282" i="12"/>
  <c r="O15" i="19" s="1"/>
  <c r="N282" i="12"/>
  <c r="N15" i="19" s="1"/>
  <c r="M282" i="12"/>
  <c r="M15" i="19" s="1"/>
  <c r="L282" i="12"/>
  <c r="L15" i="19" s="1"/>
  <c r="K282" i="12"/>
  <c r="K15" i="19" s="1"/>
  <c r="J282" i="12"/>
  <c r="J15" i="19" s="1"/>
  <c r="I282" i="12"/>
  <c r="I15" i="19" s="1"/>
  <c r="H282" i="12"/>
  <c r="H15" i="19" s="1"/>
  <c r="G282" i="12"/>
  <c r="G15" i="19" s="1"/>
  <c r="F282" i="12"/>
  <c r="F15" i="19" s="1"/>
  <c r="E282" i="12"/>
  <c r="E15" i="19" s="1"/>
  <c r="D283" i="12"/>
  <c r="D37" i="19" s="1"/>
  <c r="D282" i="12"/>
  <c r="D15" i="19" s="1"/>
  <c r="O281" i="12"/>
  <c r="O36" i="18" s="1"/>
  <c r="N281" i="12"/>
  <c r="N36" i="18" s="1"/>
  <c r="M281" i="12"/>
  <c r="M36" i="18" s="1"/>
  <c r="L281" i="12"/>
  <c r="L36" i="18" s="1"/>
  <c r="K281" i="12"/>
  <c r="K36" i="18" s="1"/>
  <c r="J281" i="12"/>
  <c r="J36" i="18" s="1"/>
  <c r="I281" i="12"/>
  <c r="I36" i="18" s="1"/>
  <c r="H281" i="12"/>
  <c r="H36" i="18" s="1"/>
  <c r="G281" i="12"/>
  <c r="G36" i="18" s="1"/>
  <c r="F281" i="12"/>
  <c r="F36" i="18" s="1"/>
  <c r="E281" i="12"/>
  <c r="E36" i="18" s="1"/>
  <c r="L14" i="18"/>
  <c r="K280" i="12"/>
  <c r="K14" i="18"/>
  <c r="J280" i="12"/>
  <c r="J14" i="18"/>
  <c r="I280" i="12"/>
  <c r="I14" i="18"/>
  <c r="H280" i="12"/>
  <c r="H14" i="18"/>
  <c r="G280" i="12"/>
  <c r="G14" i="18"/>
  <c r="F280" i="12"/>
  <c r="F14" i="18"/>
  <c r="E280" i="12"/>
  <c r="E14" i="18"/>
  <c r="D281" i="12"/>
  <c r="D36" i="18"/>
  <c r="D280" i="12"/>
  <c r="D14" i="18"/>
  <c r="O279" i="12"/>
  <c r="O36" i="17"/>
  <c r="N279" i="12"/>
  <c r="N36" i="17"/>
  <c r="M279" i="12"/>
  <c r="M36" i="17"/>
  <c r="L279" i="12"/>
  <c r="L36" i="17"/>
  <c r="K279" i="12"/>
  <c r="K36" i="17"/>
  <c r="J279" i="12"/>
  <c r="J36" i="17"/>
  <c r="I279" i="12"/>
  <c r="I36" i="17"/>
  <c r="H279" i="12"/>
  <c r="H36" i="17"/>
  <c r="G279" i="12"/>
  <c r="G36" i="17"/>
  <c r="F279" i="12"/>
  <c r="F36" i="17"/>
  <c r="E279" i="12"/>
  <c r="E36" i="17"/>
  <c r="O278" i="12"/>
  <c r="O14" i="17"/>
  <c r="N278" i="12"/>
  <c r="N14" i="17"/>
  <c r="M278" i="12"/>
  <c r="M14" i="17"/>
  <c r="L278" i="12"/>
  <c r="L14" i="17"/>
  <c r="K278" i="12"/>
  <c r="K14" i="17"/>
  <c r="J278" i="12"/>
  <c r="J14" i="17"/>
  <c r="I278" i="12"/>
  <c r="I14" i="17"/>
  <c r="H278" i="12"/>
  <c r="H14" i="17"/>
  <c r="G278" i="12"/>
  <c r="G14" i="17"/>
  <c r="F278" i="12"/>
  <c r="F14" i="17"/>
  <c r="E278" i="12"/>
  <c r="E14" i="17"/>
  <c r="D279" i="12"/>
  <c r="D36" i="17"/>
  <c r="D278" i="12"/>
  <c r="D14" i="17"/>
  <c r="O277" i="12"/>
  <c r="O36" i="22"/>
  <c r="N277" i="12"/>
  <c r="N36" i="22"/>
  <c r="M277" i="12"/>
  <c r="M36" i="22"/>
  <c r="L277" i="12"/>
  <c r="L36" i="22"/>
  <c r="K277" i="12"/>
  <c r="K36" i="22"/>
  <c r="J277" i="12"/>
  <c r="J36" i="22"/>
  <c r="I277" i="12"/>
  <c r="I36" i="22"/>
  <c r="H277" i="12"/>
  <c r="H36" i="22"/>
  <c r="G277" i="12"/>
  <c r="G36" i="22"/>
  <c r="F277" i="12"/>
  <c r="F36" i="22"/>
  <c r="E277" i="12"/>
  <c r="E36" i="22"/>
  <c r="O276" i="12"/>
  <c r="O14" i="22"/>
  <c r="N276" i="12"/>
  <c r="N14" i="22"/>
  <c r="M276" i="12"/>
  <c r="M14" i="22"/>
  <c r="L276" i="12"/>
  <c r="L14" i="22"/>
  <c r="K276" i="12"/>
  <c r="K14" i="22"/>
  <c r="J276" i="12"/>
  <c r="J14" i="22"/>
  <c r="I276" i="12"/>
  <c r="I14" i="22"/>
  <c r="H276" i="12"/>
  <c r="H14" i="22"/>
  <c r="G276" i="12"/>
  <c r="G14" i="22"/>
  <c r="F276" i="12"/>
  <c r="F14" i="22"/>
  <c r="E276" i="12"/>
  <c r="E14" i="22"/>
  <c r="D277" i="12"/>
  <c r="D36" i="22"/>
  <c r="D276" i="12"/>
  <c r="D14" i="22"/>
  <c r="O275" i="12"/>
  <c r="O36" i="16"/>
  <c r="N275" i="12"/>
  <c r="N36" i="16"/>
  <c r="M275" i="12"/>
  <c r="M36" i="16"/>
  <c r="L275" i="12"/>
  <c r="L36" i="16"/>
  <c r="K275" i="12"/>
  <c r="K36" i="16"/>
  <c r="J275" i="12"/>
  <c r="J36" i="16"/>
  <c r="I275" i="12"/>
  <c r="I36" i="16"/>
  <c r="H275" i="12"/>
  <c r="H36" i="16"/>
  <c r="G275" i="12"/>
  <c r="G36" i="16"/>
  <c r="F275" i="12"/>
  <c r="F36" i="16"/>
  <c r="E275" i="12"/>
  <c r="E36" i="16"/>
  <c r="O274" i="12"/>
  <c r="O14" i="16"/>
  <c r="N274" i="12"/>
  <c r="N14" i="16"/>
  <c r="M274" i="12"/>
  <c r="M14" i="16"/>
  <c r="L274" i="12"/>
  <c r="L14" i="16"/>
  <c r="K274" i="12"/>
  <c r="K14" i="16"/>
  <c r="J274" i="12"/>
  <c r="J14" i="16"/>
  <c r="I274" i="12"/>
  <c r="I14" i="16"/>
  <c r="H274" i="12"/>
  <c r="H14" i="16"/>
  <c r="G274" i="12"/>
  <c r="G14" i="16"/>
  <c r="F274" i="12"/>
  <c r="F14" i="16"/>
  <c r="E274" i="12"/>
  <c r="E14" i="16"/>
  <c r="D275" i="12"/>
  <c r="D36" i="16"/>
  <c r="D274" i="12"/>
  <c r="D14" i="16"/>
  <c r="O273" i="12"/>
  <c r="O36" i="15"/>
  <c r="N273" i="12"/>
  <c r="N36" i="15"/>
  <c r="M273" i="12"/>
  <c r="M36" i="15"/>
  <c r="L273" i="12"/>
  <c r="L36" i="15"/>
  <c r="K273" i="12"/>
  <c r="K36" i="15"/>
  <c r="J273" i="12"/>
  <c r="J36" i="15"/>
  <c r="I273" i="12"/>
  <c r="I36" i="15"/>
  <c r="H273" i="12"/>
  <c r="H36" i="15"/>
  <c r="G273" i="12"/>
  <c r="G36" i="15"/>
  <c r="F273" i="12"/>
  <c r="F36" i="15"/>
  <c r="E273" i="12"/>
  <c r="E36" i="15"/>
  <c r="O272" i="12"/>
  <c r="O14" i="15"/>
  <c r="N272" i="12"/>
  <c r="N14" i="15"/>
  <c r="M272" i="12"/>
  <c r="M14" i="15"/>
  <c r="L272" i="12"/>
  <c r="L14" i="15"/>
  <c r="K272" i="12"/>
  <c r="K14" i="15"/>
  <c r="J272" i="12"/>
  <c r="J14" i="15"/>
  <c r="I272" i="12"/>
  <c r="I14" i="15"/>
  <c r="H272" i="12"/>
  <c r="H14" i="15"/>
  <c r="G272" i="12"/>
  <c r="G14" i="15"/>
  <c r="F272" i="12"/>
  <c r="F14" i="15"/>
  <c r="E272" i="12"/>
  <c r="E14" i="15"/>
  <c r="D273" i="12"/>
  <c r="D36" i="15"/>
  <c r="D272" i="12"/>
  <c r="D14" i="15"/>
  <c r="O245" i="12"/>
  <c r="N245" i="12"/>
  <c r="M245" i="12"/>
  <c r="L245" i="12"/>
  <c r="O244" i="12"/>
  <c r="O14" i="14"/>
  <c r="N244" i="12"/>
  <c r="M244" i="12"/>
  <c r="M14" i="14" s="1"/>
  <c r="L244" i="12"/>
  <c r="L14" i="14" s="1"/>
  <c r="O271" i="12"/>
  <c r="O37" i="14" s="1"/>
  <c r="N271" i="12"/>
  <c r="N37" i="14" s="1"/>
  <c r="M271" i="12"/>
  <c r="M37" i="14" s="1"/>
  <c r="L271" i="12"/>
  <c r="L37" i="14"/>
  <c r="K244" i="12"/>
  <c r="K14" i="14" s="1"/>
  <c r="J244" i="12"/>
  <c r="J14" i="14"/>
  <c r="K245" i="12"/>
  <c r="J245" i="12"/>
  <c r="J36" i="14" s="1"/>
  <c r="K271" i="12"/>
  <c r="K37" i="14"/>
  <c r="J271" i="12"/>
  <c r="J37" i="14"/>
  <c r="I271" i="12"/>
  <c r="I37" i="14"/>
  <c r="H271" i="12"/>
  <c r="H37" i="14"/>
  <c r="G271" i="12"/>
  <c r="G37" i="14"/>
  <c r="F271" i="12"/>
  <c r="F37" i="14"/>
  <c r="E271" i="12"/>
  <c r="E37" i="14"/>
  <c r="O270" i="12"/>
  <c r="O15" i="14"/>
  <c r="N270" i="12"/>
  <c r="N15" i="14"/>
  <c r="M270" i="12"/>
  <c r="M15" i="14"/>
  <c r="L270" i="12"/>
  <c r="L15" i="14"/>
  <c r="K270" i="12"/>
  <c r="K15" i="14"/>
  <c r="J270" i="12"/>
  <c r="J15" i="14"/>
  <c r="I270" i="12"/>
  <c r="I15" i="14"/>
  <c r="H270" i="12"/>
  <c r="H15" i="14"/>
  <c r="G270" i="12"/>
  <c r="G15" i="14"/>
  <c r="F270" i="12"/>
  <c r="F15" i="14"/>
  <c r="E270" i="12"/>
  <c r="E15" i="14"/>
  <c r="D271" i="12"/>
  <c r="D37" i="14"/>
  <c r="D270" i="12"/>
  <c r="D15" i="14"/>
  <c r="O269" i="12"/>
  <c r="O36" i="13"/>
  <c r="N269" i="12"/>
  <c r="N36" i="13"/>
  <c r="M269" i="12"/>
  <c r="M36" i="13"/>
  <c r="L269" i="12"/>
  <c r="L36" i="13"/>
  <c r="K269" i="12"/>
  <c r="K36" i="13"/>
  <c r="J269" i="12"/>
  <c r="J36" i="13"/>
  <c r="I269" i="12"/>
  <c r="I36" i="13"/>
  <c r="H269" i="12"/>
  <c r="H36" i="13"/>
  <c r="G269" i="12"/>
  <c r="G36" i="13"/>
  <c r="F269" i="12"/>
  <c r="F36" i="13"/>
  <c r="E269" i="12"/>
  <c r="E36" i="13"/>
  <c r="O268" i="12"/>
  <c r="O14" i="13"/>
  <c r="N268" i="12"/>
  <c r="N14" i="13"/>
  <c r="M268" i="12"/>
  <c r="M14" i="13"/>
  <c r="L268" i="12"/>
  <c r="L14" i="13"/>
  <c r="K268" i="12"/>
  <c r="K14" i="13"/>
  <c r="J268" i="12"/>
  <c r="J14" i="13"/>
  <c r="I268" i="12"/>
  <c r="I14" i="13"/>
  <c r="H268" i="12"/>
  <c r="H14" i="13"/>
  <c r="G268" i="12"/>
  <c r="G14" i="13"/>
  <c r="F268" i="12"/>
  <c r="F14" i="13"/>
  <c r="E268" i="12"/>
  <c r="E14" i="13"/>
  <c r="D269" i="12"/>
  <c r="D36" i="13"/>
  <c r="D268" i="12"/>
  <c r="D14" i="13"/>
  <c r="O267" i="12"/>
  <c r="O36" i="3"/>
  <c r="N267" i="12"/>
  <c r="N36" i="3"/>
  <c r="M267" i="12"/>
  <c r="M36" i="3"/>
  <c r="L267" i="12"/>
  <c r="L36" i="3"/>
  <c r="K267" i="12"/>
  <c r="K36" i="3"/>
  <c r="J267" i="12"/>
  <c r="J36" i="3"/>
  <c r="I267" i="12"/>
  <c r="I36" i="3"/>
  <c r="H267" i="12"/>
  <c r="H36" i="3"/>
  <c r="G267" i="12"/>
  <c r="G36" i="3"/>
  <c r="F267" i="12"/>
  <c r="F36" i="3"/>
  <c r="E267" i="12"/>
  <c r="E36" i="3"/>
  <c r="O266" i="12"/>
  <c r="O14" i="3"/>
  <c r="N266" i="12"/>
  <c r="N14" i="3"/>
  <c r="M266" i="12"/>
  <c r="M14" i="3"/>
  <c r="L266" i="12"/>
  <c r="L14" i="3"/>
  <c r="K266" i="12"/>
  <c r="K14" i="3"/>
  <c r="J266" i="12"/>
  <c r="J14" i="3"/>
  <c r="I266" i="12"/>
  <c r="I14" i="3"/>
  <c r="H266" i="12"/>
  <c r="H14" i="3"/>
  <c r="G266" i="12"/>
  <c r="G14" i="3"/>
  <c r="F266" i="12"/>
  <c r="F14" i="3"/>
  <c r="E266" i="12"/>
  <c r="E14" i="3"/>
  <c r="D267" i="12"/>
  <c r="D36" i="3"/>
  <c r="D266" i="12"/>
  <c r="D14" i="3"/>
  <c r="G291" i="12"/>
  <c r="F291" i="12"/>
  <c r="E291" i="12"/>
  <c r="D291" i="12"/>
  <c r="L163" i="30"/>
  <c r="P12" i="11"/>
  <c r="F37" i="23"/>
  <c r="K5" i="11" s="1"/>
  <c r="F15" i="9"/>
  <c r="F37" i="29"/>
  <c r="F37" i="30"/>
  <c r="F290" i="27"/>
  <c r="N21" i="11" s="1"/>
  <c r="L12" i="30"/>
  <c r="P4" i="11"/>
  <c r="L37" i="30"/>
  <c r="L290" i="30"/>
  <c r="P22" i="11" s="1"/>
  <c r="F290" i="30"/>
  <c r="L265" i="30"/>
  <c r="P20" i="11" s="1"/>
  <c r="P29" i="11" s="1"/>
  <c r="F265" i="30"/>
  <c r="P19" i="11" s="1"/>
  <c r="L240" i="30"/>
  <c r="P18" i="11" s="1"/>
  <c r="F240" i="30"/>
  <c r="P17" i="11" s="1"/>
  <c r="L215" i="30"/>
  <c r="P16" i="11"/>
  <c r="F215" i="30"/>
  <c r="L190" i="30"/>
  <c r="P14" i="11" s="1"/>
  <c r="F190" i="30"/>
  <c r="P13" i="11" s="1"/>
  <c r="F163" i="30"/>
  <c r="L119" i="30"/>
  <c r="P10" i="11" s="1"/>
  <c r="F119" i="30"/>
  <c r="P9" i="11" s="1"/>
  <c r="L74" i="30"/>
  <c r="P8" i="11" s="1"/>
  <c r="F74" i="30"/>
  <c r="F12" i="30"/>
  <c r="P3" i="11" s="1"/>
  <c r="P21" i="11"/>
  <c r="P15" i="11"/>
  <c r="P11" i="11"/>
  <c r="P7" i="11"/>
  <c r="P28" i="11" s="1"/>
  <c r="P30" i="11" s="1"/>
  <c r="P6" i="11"/>
  <c r="O5" i="11"/>
  <c r="P5" i="11"/>
  <c r="I3" i="11"/>
  <c r="I28" i="11" s="1"/>
  <c r="I30" i="11" s="1"/>
  <c r="F7" i="9" s="1"/>
  <c r="L238" i="24"/>
  <c r="L18" i="11" s="1"/>
  <c r="F65" i="1"/>
  <c r="E9" i="11" s="1"/>
  <c r="E28" i="11" s="1"/>
  <c r="F15" i="1"/>
  <c r="F40" i="1"/>
  <c r="E7" i="11"/>
  <c r="F90" i="1"/>
  <c r="E11" i="11" s="1"/>
  <c r="F115" i="1"/>
  <c r="E15" i="11" s="1"/>
  <c r="F140" i="1"/>
  <c r="E17" i="11" s="1"/>
  <c r="L15" i="1"/>
  <c r="E6" i="11"/>
  <c r="L40" i="1"/>
  <c r="E8" i="11" s="1"/>
  <c r="L65" i="1"/>
  <c r="E10" i="11" s="1"/>
  <c r="E29" i="11" s="1"/>
  <c r="L90" i="1"/>
  <c r="E12" i="11" s="1"/>
  <c r="L115" i="1"/>
  <c r="E16" i="11"/>
  <c r="L140" i="1"/>
  <c r="E18" i="11" s="1"/>
  <c r="F165" i="1"/>
  <c r="E20" i="11" s="1"/>
  <c r="L165" i="1"/>
  <c r="E21" i="11" s="1"/>
  <c r="F17" i="5"/>
  <c r="F5" i="11" s="1"/>
  <c r="F42" i="5"/>
  <c r="F7" i="11" s="1"/>
  <c r="F67" i="5"/>
  <c r="F9" i="11" s="1"/>
  <c r="F92" i="5"/>
  <c r="F11" i="11" s="1"/>
  <c r="F117" i="5"/>
  <c r="F15" i="11" s="1"/>
  <c r="F142" i="5"/>
  <c r="F17" i="11" s="1"/>
  <c r="L17" i="5"/>
  <c r="F6" i="11" s="1"/>
  <c r="L42" i="5"/>
  <c r="F8" i="11" s="1"/>
  <c r="L67" i="5"/>
  <c r="F10" i="11" s="1"/>
  <c r="L92" i="5"/>
  <c r="F12" i="11" s="1"/>
  <c r="L117" i="5"/>
  <c r="F16" i="11" s="1"/>
  <c r="L142" i="5"/>
  <c r="F18" i="11" s="1"/>
  <c r="F167" i="5"/>
  <c r="F20" i="11" s="1"/>
  <c r="L167" i="5"/>
  <c r="F21" i="11" s="1"/>
  <c r="F15" i="6"/>
  <c r="G5" i="11"/>
  <c r="G28" i="11" s="1"/>
  <c r="G30" i="11" s="1"/>
  <c r="F7" i="6" s="1"/>
  <c r="F40" i="6"/>
  <c r="G7" i="11"/>
  <c r="F65" i="6"/>
  <c r="G9" i="11"/>
  <c r="F95" i="6"/>
  <c r="G11" i="11"/>
  <c r="F122" i="6"/>
  <c r="G15" i="11"/>
  <c r="F147" i="6"/>
  <c r="G17" i="11"/>
  <c r="L15" i="6"/>
  <c r="G6" i="11"/>
  <c r="L40" i="6"/>
  <c r="G8" i="11"/>
  <c r="L65" i="6"/>
  <c r="G10" i="11"/>
  <c r="L95" i="6"/>
  <c r="G12" i="11"/>
  <c r="L122" i="6"/>
  <c r="G16" i="11"/>
  <c r="L147" i="6"/>
  <c r="G18" i="11"/>
  <c r="F172" i="6"/>
  <c r="G20" i="11"/>
  <c r="L172" i="6"/>
  <c r="G21" i="11"/>
  <c r="F197" i="6"/>
  <c r="G22" i="11"/>
  <c r="F15" i="8"/>
  <c r="H3" i="11" s="1"/>
  <c r="F40" i="8"/>
  <c r="H5" i="11"/>
  <c r="F69" i="8"/>
  <c r="H7" i="11"/>
  <c r="F99" i="8"/>
  <c r="H9" i="11"/>
  <c r="F140" i="8"/>
  <c r="H11" i="11"/>
  <c r="F176" i="8"/>
  <c r="H15" i="11"/>
  <c r="F217" i="8"/>
  <c r="H17" i="11"/>
  <c r="L15" i="8"/>
  <c r="H4" i="11"/>
  <c r="H29" i="11" s="1"/>
  <c r="L40" i="8"/>
  <c r="H6" i="11" s="1"/>
  <c r="L69" i="8"/>
  <c r="H8" i="11" s="1"/>
  <c r="L99" i="8"/>
  <c r="H10" i="11" s="1"/>
  <c r="L140" i="8"/>
  <c r="H12" i="11" s="1"/>
  <c r="L176" i="8"/>
  <c r="H16" i="11" s="1"/>
  <c r="L217" i="8"/>
  <c r="H18" i="11" s="1"/>
  <c r="F245" i="8"/>
  <c r="H20" i="11" s="1"/>
  <c r="L245" i="8"/>
  <c r="H21" i="11" s="1"/>
  <c r="F270" i="8"/>
  <c r="H22" i="11" s="1"/>
  <c r="F40" i="9"/>
  <c r="I5" i="11" s="1"/>
  <c r="F69" i="9"/>
  <c r="I7" i="11" s="1"/>
  <c r="F104" i="9"/>
  <c r="I9" i="11" s="1"/>
  <c r="F144" i="9"/>
  <c r="I11" i="11" s="1"/>
  <c r="F171" i="9"/>
  <c r="I15" i="11" s="1"/>
  <c r="F196" i="9"/>
  <c r="I17" i="11" s="1"/>
  <c r="L15" i="9"/>
  <c r="I4" i="11" s="1"/>
  <c r="L40" i="9"/>
  <c r="I6" i="11" s="1"/>
  <c r="L69" i="9"/>
  <c r="I8" i="11" s="1"/>
  <c r="L104" i="9"/>
  <c r="I10" i="11" s="1"/>
  <c r="L144" i="9"/>
  <c r="I12" i="11" s="1"/>
  <c r="L171" i="9"/>
  <c r="I16" i="11" s="1"/>
  <c r="L196" i="9"/>
  <c r="I18" i="11" s="1"/>
  <c r="F221" i="9"/>
  <c r="I20" i="11" s="1"/>
  <c r="L221" i="9"/>
  <c r="I21" i="11" s="1"/>
  <c r="F246" i="9"/>
  <c r="I22" i="11" s="1"/>
  <c r="F11" i="10"/>
  <c r="J3" i="11" s="1"/>
  <c r="F36" i="10"/>
  <c r="J5" i="11" s="1"/>
  <c r="F73" i="10"/>
  <c r="J7" i="11" s="1"/>
  <c r="F118" i="10"/>
  <c r="J9" i="11" s="1"/>
  <c r="F148" i="10"/>
  <c r="J11" i="11" s="1"/>
  <c r="F175" i="10"/>
  <c r="J13" i="11" s="1"/>
  <c r="F200" i="10"/>
  <c r="J15" i="11" s="1"/>
  <c r="F225" i="10"/>
  <c r="J17" i="11" s="1"/>
  <c r="F250" i="10"/>
  <c r="J19" i="11" s="1"/>
  <c r="L11" i="10"/>
  <c r="J4" i="11" s="1"/>
  <c r="L36" i="10"/>
  <c r="J6" i="11" s="1"/>
  <c r="L73" i="10"/>
  <c r="J8" i="11" s="1"/>
  <c r="L118" i="10"/>
  <c r="J10" i="11" s="1"/>
  <c r="L148" i="10"/>
  <c r="J12" i="11" s="1"/>
  <c r="L175" i="10"/>
  <c r="J14" i="11" s="1"/>
  <c r="L200" i="10"/>
  <c r="J16" i="11" s="1"/>
  <c r="L225" i="10"/>
  <c r="J18" i="11" s="1"/>
  <c r="L250" i="10"/>
  <c r="J20" i="11" s="1"/>
  <c r="L275" i="10"/>
  <c r="J21" i="11" s="1"/>
  <c r="F275" i="10"/>
  <c r="J22" i="11" s="1"/>
  <c r="F12" i="23"/>
  <c r="K3" i="11" s="1"/>
  <c r="F74" i="23"/>
  <c r="K7" i="11" s="1"/>
  <c r="F119" i="23"/>
  <c r="K9" i="11" s="1"/>
  <c r="F161" i="23"/>
  <c r="K11" i="11" s="1"/>
  <c r="F188" i="23"/>
  <c r="K13" i="11" s="1"/>
  <c r="F213" i="23"/>
  <c r="K15" i="11" s="1"/>
  <c r="F238" i="23"/>
  <c r="K17" i="11" s="1"/>
  <c r="F263" i="23"/>
  <c r="K19" i="11" s="1"/>
  <c r="L12" i="23"/>
  <c r="K4" i="11" s="1"/>
  <c r="L37" i="23"/>
  <c r="K6" i="11" s="1"/>
  <c r="L74" i="23"/>
  <c r="K8" i="11" s="1"/>
  <c r="L119" i="23"/>
  <c r="K10" i="11" s="1"/>
  <c r="L161" i="23"/>
  <c r="K12" i="11" s="1"/>
  <c r="L188" i="23"/>
  <c r="K14" i="11" s="1"/>
  <c r="L213" i="23"/>
  <c r="K16" i="11" s="1"/>
  <c r="L238" i="23"/>
  <c r="K18" i="11" s="1"/>
  <c r="L263" i="23"/>
  <c r="K20" i="11" s="1"/>
  <c r="L288" i="23"/>
  <c r="K21" i="11" s="1"/>
  <c r="F288" i="23"/>
  <c r="K22" i="11" s="1"/>
  <c r="L12" i="31"/>
  <c r="Q4" i="11" s="1"/>
  <c r="F37" i="31"/>
  <c r="Q5" i="11" s="1"/>
  <c r="L37" i="31"/>
  <c r="Q6" i="11" s="1"/>
  <c r="F74" i="31"/>
  <c r="Q7" i="11" s="1"/>
  <c r="L74" i="31"/>
  <c r="Q8" i="11" s="1"/>
  <c r="F119" i="31"/>
  <c r="Q9" i="11" s="1"/>
  <c r="L119" i="31"/>
  <c r="Q10" i="11" s="1"/>
  <c r="F163" i="31"/>
  <c r="Q11" i="11" s="1"/>
  <c r="L163" i="31"/>
  <c r="Q12" i="11" s="1"/>
  <c r="F190" i="31"/>
  <c r="Q13" i="11" s="1"/>
  <c r="L190" i="31"/>
  <c r="Q14" i="11" s="1"/>
  <c r="F215" i="31"/>
  <c r="Q15" i="11" s="1"/>
  <c r="L215" i="31"/>
  <c r="Q16" i="11" s="1"/>
  <c r="F240" i="31"/>
  <c r="Q17" i="11" s="1"/>
  <c r="L240" i="31"/>
  <c r="Q18" i="11" s="1"/>
  <c r="F265" i="31"/>
  <c r="Q19" i="11" s="1"/>
  <c r="L265" i="31"/>
  <c r="Q20" i="11" s="1"/>
  <c r="F290" i="31"/>
  <c r="Q21" i="11" s="1"/>
  <c r="L290" i="31"/>
  <c r="Q22" i="11" s="1"/>
  <c r="L328" i="31"/>
  <c r="L316" i="31"/>
  <c r="Q24" i="11" s="1"/>
  <c r="F163" i="27"/>
  <c r="N11" i="11" s="1"/>
  <c r="F190" i="27"/>
  <c r="N13" i="11" s="1"/>
  <c r="F119" i="27"/>
  <c r="N9" i="11" s="1"/>
  <c r="F74" i="27"/>
  <c r="N7" i="11" s="1"/>
  <c r="F37" i="27"/>
  <c r="N5" i="11" s="1"/>
  <c r="O261" i="12"/>
  <c r="O26" i="21" s="1"/>
  <c r="N261" i="12"/>
  <c r="N26" i="21" s="1"/>
  <c r="M261" i="12"/>
  <c r="M26" i="21" s="1"/>
  <c r="L261" i="12"/>
  <c r="L26" i="21" s="1"/>
  <c r="K261" i="12"/>
  <c r="K26" i="21" s="1"/>
  <c r="J261" i="12"/>
  <c r="J26" i="21" s="1"/>
  <c r="I261" i="12"/>
  <c r="I26" i="21" s="1"/>
  <c r="H261" i="12"/>
  <c r="H26" i="21" s="1"/>
  <c r="G261" i="12"/>
  <c r="G26" i="21" s="1"/>
  <c r="F261" i="12"/>
  <c r="F26" i="21" s="1"/>
  <c r="E261" i="12"/>
  <c r="E26" i="21" s="1"/>
  <c r="O235" i="12"/>
  <c r="O25" i="21" s="1"/>
  <c r="N235" i="12"/>
  <c r="N25" i="21" s="1"/>
  <c r="M235" i="12"/>
  <c r="M25" i="21" s="1"/>
  <c r="L235" i="12"/>
  <c r="L25" i="21" s="1"/>
  <c r="K235" i="12"/>
  <c r="K25" i="21" s="1"/>
  <c r="J235" i="12"/>
  <c r="J25" i="21" s="1"/>
  <c r="I235" i="12"/>
  <c r="I25" i="21" s="1"/>
  <c r="H235" i="12"/>
  <c r="H25" i="21" s="1"/>
  <c r="G235" i="12"/>
  <c r="G25" i="21" s="1"/>
  <c r="F235" i="12"/>
  <c r="F25" i="21" s="1"/>
  <c r="E235" i="12"/>
  <c r="E25" i="21" s="1"/>
  <c r="D261" i="12"/>
  <c r="D26" i="21" s="1"/>
  <c r="D235" i="12"/>
  <c r="D25" i="21" s="1"/>
  <c r="O259" i="12"/>
  <c r="O26" i="20" s="1"/>
  <c r="N259" i="12"/>
  <c r="N26" i="20" s="1"/>
  <c r="M259" i="12"/>
  <c r="M26" i="20" s="1"/>
  <c r="L259" i="12"/>
  <c r="L26" i="20" s="1"/>
  <c r="K259" i="12"/>
  <c r="K26" i="20" s="1"/>
  <c r="J259" i="12"/>
  <c r="J26" i="20" s="1"/>
  <c r="I259" i="12"/>
  <c r="I26" i="20" s="1"/>
  <c r="H259" i="12"/>
  <c r="H26" i="20" s="1"/>
  <c r="G259" i="12"/>
  <c r="G26" i="20" s="1"/>
  <c r="F259" i="12"/>
  <c r="F26" i="20" s="1"/>
  <c r="E259" i="12"/>
  <c r="E26" i="20" s="1"/>
  <c r="O233" i="12"/>
  <c r="O25" i="20" s="1"/>
  <c r="N233" i="12"/>
  <c r="N25" i="20" s="1"/>
  <c r="M233" i="12"/>
  <c r="M25" i="20" s="1"/>
  <c r="L233" i="12"/>
  <c r="L25" i="20" s="1"/>
  <c r="K233" i="12"/>
  <c r="K25" i="20" s="1"/>
  <c r="J233" i="12"/>
  <c r="J25" i="20" s="1"/>
  <c r="I233" i="12"/>
  <c r="I25" i="20" s="1"/>
  <c r="H233" i="12"/>
  <c r="H25" i="20" s="1"/>
  <c r="G233" i="12"/>
  <c r="G25" i="20" s="1"/>
  <c r="F233" i="12"/>
  <c r="F25" i="20" s="1"/>
  <c r="E233" i="12"/>
  <c r="E25" i="20" s="1"/>
  <c r="D259" i="12"/>
  <c r="D26" i="20" s="1"/>
  <c r="D233" i="12"/>
  <c r="D25" i="20" s="1"/>
  <c r="O230" i="12"/>
  <c r="O13" i="19" s="1"/>
  <c r="N230" i="12"/>
  <c r="N13" i="19" s="1"/>
  <c r="M230" i="12"/>
  <c r="M13" i="19" s="1"/>
  <c r="L230" i="12"/>
  <c r="L13" i="19" s="1"/>
  <c r="K230" i="12"/>
  <c r="K13" i="19" s="1"/>
  <c r="J230" i="12"/>
  <c r="J13" i="19" s="1"/>
  <c r="I230" i="12"/>
  <c r="I13" i="19" s="1"/>
  <c r="H230" i="12"/>
  <c r="H13" i="19" s="1"/>
  <c r="G230" i="12"/>
  <c r="G13" i="19" s="1"/>
  <c r="F230" i="12"/>
  <c r="F13" i="19" s="1"/>
  <c r="E230" i="12"/>
  <c r="E13" i="19" s="1"/>
  <c r="D230" i="12"/>
  <c r="D13" i="19" s="1"/>
  <c r="O257" i="12"/>
  <c r="O36" i="19" s="1"/>
  <c r="N257" i="12"/>
  <c r="N36" i="19" s="1"/>
  <c r="M257" i="12"/>
  <c r="M36" i="19" s="1"/>
  <c r="L257" i="12"/>
  <c r="L36" i="19" s="1"/>
  <c r="K257" i="12"/>
  <c r="K36" i="19" s="1"/>
  <c r="J257" i="12"/>
  <c r="J36" i="19" s="1"/>
  <c r="I257" i="12"/>
  <c r="I36" i="19" s="1"/>
  <c r="H257" i="12"/>
  <c r="H36" i="19" s="1"/>
  <c r="G257" i="12"/>
  <c r="G36" i="19" s="1"/>
  <c r="F257" i="12"/>
  <c r="F36" i="19" s="1"/>
  <c r="E257" i="12"/>
  <c r="E36" i="19" s="1"/>
  <c r="O231" i="12"/>
  <c r="O35" i="19" s="1"/>
  <c r="N231" i="12"/>
  <c r="N35" i="19" s="1"/>
  <c r="M231" i="12"/>
  <c r="M35" i="19" s="1"/>
  <c r="L231" i="12"/>
  <c r="L35" i="19" s="1"/>
  <c r="K231" i="12"/>
  <c r="K35" i="19" s="1"/>
  <c r="J231" i="12"/>
  <c r="J35" i="19" s="1"/>
  <c r="I231" i="12"/>
  <c r="I35" i="19" s="1"/>
  <c r="H231" i="12"/>
  <c r="H35" i="19" s="1"/>
  <c r="G231" i="12"/>
  <c r="G35" i="19" s="1"/>
  <c r="F231" i="12"/>
  <c r="F35" i="19" s="1"/>
  <c r="E231" i="12"/>
  <c r="E35" i="19" s="1"/>
  <c r="O256" i="12"/>
  <c r="O14" i="19" s="1"/>
  <c r="N256" i="12"/>
  <c r="N14" i="19" s="1"/>
  <c r="M256" i="12"/>
  <c r="M14" i="19" s="1"/>
  <c r="L256" i="12"/>
  <c r="L14" i="19" s="1"/>
  <c r="K256" i="12"/>
  <c r="K14" i="19" s="1"/>
  <c r="J256" i="12"/>
  <c r="J14" i="19" s="1"/>
  <c r="I256" i="12"/>
  <c r="I14" i="19" s="1"/>
  <c r="H256" i="12"/>
  <c r="H14" i="19" s="1"/>
  <c r="G256" i="12"/>
  <c r="G14" i="19" s="1"/>
  <c r="F256" i="12"/>
  <c r="F14" i="19" s="1"/>
  <c r="E256" i="12"/>
  <c r="E14" i="19" s="1"/>
  <c r="D256" i="12"/>
  <c r="D14" i="19" s="1"/>
  <c r="D257" i="12"/>
  <c r="D36" i="19" s="1"/>
  <c r="D231" i="12"/>
  <c r="D35" i="19" s="1"/>
  <c r="O255" i="12"/>
  <c r="O35" i="18" s="1"/>
  <c r="N255" i="12"/>
  <c r="N35" i="18" s="1"/>
  <c r="M255" i="12"/>
  <c r="M35" i="18" s="1"/>
  <c r="L255" i="12"/>
  <c r="L35" i="18" s="1"/>
  <c r="K255" i="12"/>
  <c r="K35" i="18" s="1"/>
  <c r="J255" i="12"/>
  <c r="J35" i="18" s="1"/>
  <c r="I255" i="12"/>
  <c r="I35" i="18" s="1"/>
  <c r="H255" i="12"/>
  <c r="H35" i="18" s="1"/>
  <c r="G255" i="12"/>
  <c r="G35" i="18" s="1"/>
  <c r="F255" i="12"/>
  <c r="F35" i="18" s="1"/>
  <c r="E255" i="12"/>
  <c r="E35" i="18" s="1"/>
  <c r="O229" i="12"/>
  <c r="O34" i="18" s="1"/>
  <c r="N229" i="12"/>
  <c r="N34" i="18" s="1"/>
  <c r="M229" i="12"/>
  <c r="M34" i="18" s="1"/>
  <c r="L229" i="12"/>
  <c r="L34" i="18" s="1"/>
  <c r="K229" i="12"/>
  <c r="K34" i="18" s="1"/>
  <c r="J229" i="12"/>
  <c r="J34" i="18" s="1"/>
  <c r="I229" i="12"/>
  <c r="I34" i="18" s="1"/>
  <c r="H229" i="12"/>
  <c r="H34" i="18" s="1"/>
  <c r="G229" i="12"/>
  <c r="G34" i="18" s="1"/>
  <c r="F229" i="12"/>
  <c r="F34" i="18" s="1"/>
  <c r="E229" i="12"/>
  <c r="E34" i="18" s="1"/>
  <c r="O254" i="12"/>
  <c r="O13" i="18" s="1"/>
  <c r="N254" i="12"/>
  <c r="N13" i="18" s="1"/>
  <c r="M254" i="12"/>
  <c r="M13" i="18" s="1"/>
  <c r="L254" i="12"/>
  <c r="L13" i="18" s="1"/>
  <c r="K254" i="12"/>
  <c r="K13" i="18" s="1"/>
  <c r="J254" i="12"/>
  <c r="J13" i="18" s="1"/>
  <c r="I254" i="12"/>
  <c r="I13" i="18" s="1"/>
  <c r="H254" i="12"/>
  <c r="H13" i="18" s="1"/>
  <c r="G254" i="12"/>
  <c r="G13" i="18" s="1"/>
  <c r="F254" i="12"/>
  <c r="F13" i="18" s="1"/>
  <c r="E254" i="12"/>
  <c r="E13" i="18" s="1"/>
  <c r="O228" i="12"/>
  <c r="O12" i="18" s="1"/>
  <c r="N228" i="12"/>
  <c r="N12" i="18" s="1"/>
  <c r="M228" i="12"/>
  <c r="M12" i="18" s="1"/>
  <c r="L228" i="12"/>
  <c r="L12" i="18" s="1"/>
  <c r="K228" i="12"/>
  <c r="K12" i="18" s="1"/>
  <c r="J228" i="12"/>
  <c r="J12" i="18" s="1"/>
  <c r="I228" i="12"/>
  <c r="I12" i="18" s="1"/>
  <c r="H228" i="12"/>
  <c r="H12" i="18" s="1"/>
  <c r="G228" i="12"/>
  <c r="G12" i="18" s="1"/>
  <c r="F228" i="12"/>
  <c r="F12" i="18" s="1"/>
  <c r="E228" i="12"/>
  <c r="E12" i="18" s="1"/>
  <c r="D255" i="12"/>
  <c r="D35" i="18" s="1"/>
  <c r="D254" i="12"/>
  <c r="D13" i="18" s="1"/>
  <c r="D229" i="12"/>
  <c r="D34" i="18" s="1"/>
  <c r="D228" i="12"/>
  <c r="D12" i="18" s="1"/>
  <c r="O253" i="12"/>
  <c r="O35" i="17" s="1"/>
  <c r="N253" i="12"/>
  <c r="N35" i="17" s="1"/>
  <c r="M253" i="12"/>
  <c r="M35" i="17" s="1"/>
  <c r="L253" i="12"/>
  <c r="L35" i="17" s="1"/>
  <c r="K253" i="12"/>
  <c r="K35" i="17" s="1"/>
  <c r="J253" i="12"/>
  <c r="J35" i="17" s="1"/>
  <c r="I253" i="12"/>
  <c r="I35" i="17" s="1"/>
  <c r="H253" i="12"/>
  <c r="H35" i="17" s="1"/>
  <c r="G253" i="12"/>
  <c r="G35" i="17" s="1"/>
  <c r="F253" i="12"/>
  <c r="F35" i="17" s="1"/>
  <c r="E253" i="12"/>
  <c r="E35" i="17" s="1"/>
  <c r="O227" i="12"/>
  <c r="O34" i="17" s="1"/>
  <c r="N227" i="12"/>
  <c r="N34" i="17" s="1"/>
  <c r="M227" i="12"/>
  <c r="M34" i="17" s="1"/>
  <c r="L227" i="12"/>
  <c r="L34" i="17" s="1"/>
  <c r="K227" i="12"/>
  <c r="K34" i="17" s="1"/>
  <c r="J227" i="12"/>
  <c r="J34" i="17" s="1"/>
  <c r="I227" i="12"/>
  <c r="I34" i="17" s="1"/>
  <c r="H227" i="12"/>
  <c r="H34" i="17" s="1"/>
  <c r="G227" i="12"/>
  <c r="G34" i="17" s="1"/>
  <c r="F227" i="12"/>
  <c r="F34" i="17" s="1"/>
  <c r="E227" i="12"/>
  <c r="E34" i="17" s="1"/>
  <c r="O252" i="12"/>
  <c r="O13" i="17" s="1"/>
  <c r="N252" i="12"/>
  <c r="N13" i="17" s="1"/>
  <c r="M252" i="12"/>
  <c r="M13" i="17" s="1"/>
  <c r="L252" i="12"/>
  <c r="L13" i="17" s="1"/>
  <c r="K252" i="12"/>
  <c r="K13" i="17" s="1"/>
  <c r="J252" i="12"/>
  <c r="J13" i="17" s="1"/>
  <c r="I252" i="12"/>
  <c r="I13" i="17" s="1"/>
  <c r="H252" i="12"/>
  <c r="H13" i="17" s="1"/>
  <c r="G252" i="12"/>
  <c r="G13" i="17" s="1"/>
  <c r="F252" i="12"/>
  <c r="F13" i="17" s="1"/>
  <c r="E252" i="12"/>
  <c r="E13" i="17" s="1"/>
  <c r="O226" i="12"/>
  <c r="O12" i="17" s="1"/>
  <c r="N226" i="12"/>
  <c r="N12" i="17" s="1"/>
  <c r="M226" i="12"/>
  <c r="M12" i="17" s="1"/>
  <c r="L226" i="12"/>
  <c r="L12" i="17" s="1"/>
  <c r="K226" i="12"/>
  <c r="K12" i="17" s="1"/>
  <c r="J226" i="12"/>
  <c r="J12" i="17" s="1"/>
  <c r="I226" i="12"/>
  <c r="I12" i="17" s="1"/>
  <c r="H226" i="12"/>
  <c r="H12" i="17" s="1"/>
  <c r="G226" i="12"/>
  <c r="G12" i="17" s="1"/>
  <c r="F226" i="12"/>
  <c r="F12" i="17" s="1"/>
  <c r="E226" i="12"/>
  <c r="E12" i="17" s="1"/>
  <c r="D253" i="12"/>
  <c r="D35" i="17" s="1"/>
  <c r="D252" i="12"/>
  <c r="D13" i="17" s="1"/>
  <c r="D227" i="12"/>
  <c r="D34" i="17" s="1"/>
  <c r="D226" i="12"/>
  <c r="D12" i="17" s="1"/>
  <c r="O251" i="12"/>
  <c r="O35" i="22" s="1"/>
  <c r="N251" i="12"/>
  <c r="N35" i="22" s="1"/>
  <c r="M251" i="12"/>
  <c r="M35" i="22" s="1"/>
  <c r="L251" i="12"/>
  <c r="L35" i="22" s="1"/>
  <c r="K251" i="12"/>
  <c r="K35" i="22" s="1"/>
  <c r="J251" i="12"/>
  <c r="J35" i="22" s="1"/>
  <c r="I251" i="12"/>
  <c r="I35" i="22" s="1"/>
  <c r="H251" i="12"/>
  <c r="H35" i="22" s="1"/>
  <c r="G251" i="12"/>
  <c r="G35" i="22" s="1"/>
  <c r="F251" i="12"/>
  <c r="F35" i="22" s="1"/>
  <c r="E251" i="12"/>
  <c r="E35" i="22" s="1"/>
  <c r="O225" i="12"/>
  <c r="O34" i="22" s="1"/>
  <c r="N225" i="12"/>
  <c r="N34" i="22" s="1"/>
  <c r="M225" i="12"/>
  <c r="M34" i="22" s="1"/>
  <c r="L225" i="12"/>
  <c r="L34" i="22" s="1"/>
  <c r="K225" i="12"/>
  <c r="K34" i="22" s="1"/>
  <c r="J225" i="12"/>
  <c r="J34" i="22" s="1"/>
  <c r="I225" i="12"/>
  <c r="I34" i="22" s="1"/>
  <c r="H225" i="12"/>
  <c r="H34" i="22" s="1"/>
  <c r="G225" i="12"/>
  <c r="G34" i="22" s="1"/>
  <c r="F225" i="12"/>
  <c r="F34" i="22" s="1"/>
  <c r="E225" i="12"/>
  <c r="E34" i="22" s="1"/>
  <c r="O250" i="12"/>
  <c r="O13" i="22" s="1"/>
  <c r="N250" i="12"/>
  <c r="N13" i="22" s="1"/>
  <c r="M250" i="12"/>
  <c r="M13" i="22" s="1"/>
  <c r="L250" i="12"/>
  <c r="L13" i="22" s="1"/>
  <c r="K250" i="12"/>
  <c r="K13" i="22" s="1"/>
  <c r="J250" i="12"/>
  <c r="J13" i="22" s="1"/>
  <c r="I250" i="12"/>
  <c r="I13" i="22" s="1"/>
  <c r="H250" i="12"/>
  <c r="H13" i="22" s="1"/>
  <c r="G250" i="12"/>
  <c r="G13" i="22" s="1"/>
  <c r="F250" i="12"/>
  <c r="F13" i="22" s="1"/>
  <c r="E250" i="12"/>
  <c r="E13" i="22" s="1"/>
  <c r="O224" i="12"/>
  <c r="O12" i="22" s="1"/>
  <c r="N224" i="12"/>
  <c r="N12" i="22" s="1"/>
  <c r="M224" i="12"/>
  <c r="M12" i="22" s="1"/>
  <c r="L224" i="12"/>
  <c r="L12" i="22" s="1"/>
  <c r="K224" i="12"/>
  <c r="K12" i="22" s="1"/>
  <c r="J224" i="12"/>
  <c r="J12" i="22" s="1"/>
  <c r="I224" i="12"/>
  <c r="I12" i="22" s="1"/>
  <c r="H224" i="12"/>
  <c r="H12" i="22" s="1"/>
  <c r="G224" i="12"/>
  <c r="G12" i="22" s="1"/>
  <c r="F224" i="12"/>
  <c r="F12" i="22" s="1"/>
  <c r="E224" i="12"/>
  <c r="E12" i="22" s="1"/>
  <c r="D251" i="12"/>
  <c r="D35" i="22" s="1"/>
  <c r="D250" i="12"/>
  <c r="D13" i="22" s="1"/>
  <c r="D225" i="12"/>
  <c r="D34" i="22" s="1"/>
  <c r="D224" i="12"/>
  <c r="D12" i="22" s="1"/>
  <c r="G249" i="12"/>
  <c r="G35" i="16" s="1"/>
  <c r="O249" i="12"/>
  <c r="O35" i="16" s="1"/>
  <c r="N249" i="12"/>
  <c r="N35" i="16" s="1"/>
  <c r="M249" i="12"/>
  <c r="M35" i="16" s="1"/>
  <c r="L249" i="12"/>
  <c r="L35" i="16" s="1"/>
  <c r="K249" i="12"/>
  <c r="K35" i="16" s="1"/>
  <c r="J249" i="12"/>
  <c r="J35" i="16" s="1"/>
  <c r="I249" i="12"/>
  <c r="I35" i="16" s="1"/>
  <c r="H249" i="12"/>
  <c r="H35" i="16" s="1"/>
  <c r="F249" i="12"/>
  <c r="F35" i="16" s="1"/>
  <c r="E249" i="12"/>
  <c r="E35" i="16" s="1"/>
  <c r="O223" i="12"/>
  <c r="O34" i="16" s="1"/>
  <c r="N223" i="12"/>
  <c r="N34" i="16" s="1"/>
  <c r="M223" i="12"/>
  <c r="M34" i="16" s="1"/>
  <c r="L223" i="12"/>
  <c r="L34" i="16" s="1"/>
  <c r="K223" i="12"/>
  <c r="K34" i="16" s="1"/>
  <c r="J223" i="12"/>
  <c r="J34" i="16" s="1"/>
  <c r="I223" i="12"/>
  <c r="I34" i="16" s="1"/>
  <c r="H223" i="12"/>
  <c r="H34" i="16" s="1"/>
  <c r="G223" i="12"/>
  <c r="G34" i="16" s="1"/>
  <c r="F223" i="12"/>
  <c r="F34" i="16" s="1"/>
  <c r="E223" i="12"/>
  <c r="E34" i="16" s="1"/>
  <c r="O248" i="12"/>
  <c r="O13" i="16" s="1"/>
  <c r="N248" i="12"/>
  <c r="N13" i="16" s="1"/>
  <c r="M248" i="12"/>
  <c r="M13" i="16" s="1"/>
  <c r="L248" i="12"/>
  <c r="L13" i="16" s="1"/>
  <c r="K248" i="12"/>
  <c r="K13" i="16" s="1"/>
  <c r="J248" i="12"/>
  <c r="J13" i="16" s="1"/>
  <c r="I248" i="12"/>
  <c r="I13" i="16" s="1"/>
  <c r="H248" i="12"/>
  <c r="H13" i="16" s="1"/>
  <c r="G248" i="12"/>
  <c r="G13" i="16" s="1"/>
  <c r="F248" i="12"/>
  <c r="F13" i="16" s="1"/>
  <c r="E248" i="12"/>
  <c r="E13" i="16" s="1"/>
  <c r="O222" i="12"/>
  <c r="O12" i="16" s="1"/>
  <c r="N222" i="12"/>
  <c r="N12" i="16" s="1"/>
  <c r="M222" i="12"/>
  <c r="M12" i="16" s="1"/>
  <c r="L222" i="12"/>
  <c r="L12" i="16" s="1"/>
  <c r="K222" i="12"/>
  <c r="K12" i="16" s="1"/>
  <c r="J222" i="12"/>
  <c r="J12" i="16" s="1"/>
  <c r="I222" i="12"/>
  <c r="I12" i="16" s="1"/>
  <c r="H222" i="12"/>
  <c r="H12" i="16" s="1"/>
  <c r="G222" i="12"/>
  <c r="G12" i="16" s="1"/>
  <c r="F222" i="12"/>
  <c r="F12" i="16" s="1"/>
  <c r="E222" i="12"/>
  <c r="E12" i="16" s="1"/>
  <c r="D249" i="12"/>
  <c r="D35" i="16" s="1"/>
  <c r="D248" i="12"/>
  <c r="D13" i="16" s="1"/>
  <c r="D223" i="12"/>
  <c r="D34" i="16" s="1"/>
  <c r="D222" i="12"/>
  <c r="D12" i="16" s="1"/>
  <c r="G221" i="12"/>
  <c r="G34" i="15" s="1"/>
  <c r="P34" i="15" s="1"/>
  <c r="O247" i="12"/>
  <c r="O35" i="15"/>
  <c r="N247" i="12"/>
  <c r="N35" i="15"/>
  <c r="M247" i="12"/>
  <c r="M35" i="15"/>
  <c r="L247" i="12"/>
  <c r="L35" i="15"/>
  <c r="K247" i="12"/>
  <c r="K35" i="15"/>
  <c r="J247" i="12"/>
  <c r="J35" i="15"/>
  <c r="I247" i="12"/>
  <c r="I35" i="15"/>
  <c r="H247" i="12"/>
  <c r="H35" i="15"/>
  <c r="G247" i="12"/>
  <c r="G35" i="15"/>
  <c r="F247" i="12"/>
  <c r="F35" i="15"/>
  <c r="E247" i="12"/>
  <c r="E35" i="15"/>
  <c r="O221" i="12"/>
  <c r="O34" i="15" s="1"/>
  <c r="N221" i="12"/>
  <c r="N34" i="15" s="1"/>
  <c r="M221" i="12"/>
  <c r="M34" i="15" s="1"/>
  <c r="L221" i="12"/>
  <c r="L34" i="15" s="1"/>
  <c r="K221" i="12"/>
  <c r="K34" i="15" s="1"/>
  <c r="J221" i="12"/>
  <c r="J34" i="15" s="1"/>
  <c r="I221" i="12"/>
  <c r="I34" i="15" s="1"/>
  <c r="H221" i="12"/>
  <c r="H34" i="15" s="1"/>
  <c r="F221" i="12"/>
  <c r="F34" i="15" s="1"/>
  <c r="E221" i="12"/>
  <c r="E34" i="15" s="1"/>
  <c r="O246" i="12"/>
  <c r="O13" i="15"/>
  <c r="N246" i="12"/>
  <c r="N13" i="15"/>
  <c r="M246" i="12"/>
  <c r="M13" i="15"/>
  <c r="L246" i="12"/>
  <c r="L13" i="15"/>
  <c r="K246" i="12"/>
  <c r="K13" i="15"/>
  <c r="J246" i="12"/>
  <c r="J13" i="15"/>
  <c r="I246" i="12"/>
  <c r="I13" i="15"/>
  <c r="H246" i="12"/>
  <c r="H13" i="15"/>
  <c r="G246" i="12"/>
  <c r="G13" i="15"/>
  <c r="F246" i="12"/>
  <c r="F13" i="15"/>
  <c r="E246" i="12"/>
  <c r="E13" i="15"/>
  <c r="O220" i="12"/>
  <c r="O12" i="15" s="1"/>
  <c r="N220" i="12"/>
  <c r="N12" i="15" s="1"/>
  <c r="M220" i="12"/>
  <c r="M12" i="15" s="1"/>
  <c r="L220" i="12"/>
  <c r="L12" i="15" s="1"/>
  <c r="K220" i="12"/>
  <c r="K12" i="15" s="1"/>
  <c r="J220" i="12"/>
  <c r="J12" i="15" s="1"/>
  <c r="I220" i="12"/>
  <c r="I12" i="15" s="1"/>
  <c r="H220" i="12"/>
  <c r="H12" i="15" s="1"/>
  <c r="G220" i="12"/>
  <c r="G12" i="15" s="1"/>
  <c r="F220" i="12"/>
  <c r="F12" i="15" s="1"/>
  <c r="E220" i="12"/>
  <c r="E12" i="15" s="1"/>
  <c r="D247" i="12"/>
  <c r="D35" i="15"/>
  <c r="D246" i="12"/>
  <c r="D13" i="15"/>
  <c r="D221" i="12"/>
  <c r="D34" i="15" s="1"/>
  <c r="D220" i="12"/>
  <c r="D12" i="15" s="1"/>
  <c r="O36" i="14"/>
  <c r="N36" i="14"/>
  <c r="M36" i="14"/>
  <c r="L36" i="14"/>
  <c r="K36" i="14"/>
  <c r="I245" i="12"/>
  <c r="I36" i="14" s="1"/>
  <c r="H245" i="12"/>
  <c r="H36" i="14" s="1"/>
  <c r="G245" i="12"/>
  <c r="G36" i="14" s="1"/>
  <c r="F245" i="12"/>
  <c r="F36" i="14" s="1"/>
  <c r="E245" i="12"/>
  <c r="E36" i="14" s="1"/>
  <c r="O219" i="12"/>
  <c r="O35" i="14" s="1"/>
  <c r="N219" i="12"/>
  <c r="N35" i="14" s="1"/>
  <c r="M219" i="12"/>
  <c r="M35" i="14" s="1"/>
  <c r="L219" i="12"/>
  <c r="L35" i="14" s="1"/>
  <c r="K219" i="12"/>
  <c r="K35" i="14" s="1"/>
  <c r="J219" i="12"/>
  <c r="J35" i="14" s="1"/>
  <c r="I219" i="12"/>
  <c r="I35" i="14" s="1"/>
  <c r="H219" i="12"/>
  <c r="H35" i="14" s="1"/>
  <c r="G219" i="12"/>
  <c r="G35" i="14" s="1"/>
  <c r="F219" i="12"/>
  <c r="F35" i="14" s="1"/>
  <c r="E219" i="12"/>
  <c r="E35" i="14" s="1"/>
  <c r="N14" i="14"/>
  <c r="I244" i="12"/>
  <c r="I14" i="14"/>
  <c r="H244" i="12"/>
  <c r="H14" i="14"/>
  <c r="G244" i="12"/>
  <c r="G14" i="14"/>
  <c r="F244" i="12"/>
  <c r="F14" i="14"/>
  <c r="E244" i="12"/>
  <c r="E14" i="14"/>
  <c r="O218" i="12"/>
  <c r="O13" i="14" s="1"/>
  <c r="N218" i="12"/>
  <c r="N13" i="14" s="1"/>
  <c r="M218" i="12"/>
  <c r="M13" i="14" s="1"/>
  <c r="L218" i="12"/>
  <c r="L13" i="14" s="1"/>
  <c r="K218" i="12"/>
  <c r="K13" i="14" s="1"/>
  <c r="J218" i="12"/>
  <c r="J13" i="14" s="1"/>
  <c r="I218" i="12"/>
  <c r="I13" i="14" s="1"/>
  <c r="H218" i="12"/>
  <c r="H13" i="14" s="1"/>
  <c r="G218" i="12"/>
  <c r="G13" i="14" s="1"/>
  <c r="F218" i="12"/>
  <c r="F13" i="14" s="1"/>
  <c r="E218" i="12"/>
  <c r="E13" i="14" s="1"/>
  <c r="D245" i="12"/>
  <c r="D36" i="14"/>
  <c r="D244" i="12"/>
  <c r="D14" i="14"/>
  <c r="D219" i="12"/>
  <c r="D35" i="14" s="1"/>
  <c r="D218" i="12"/>
  <c r="D13" i="14" s="1"/>
  <c r="O243" i="12"/>
  <c r="O35" i="13"/>
  <c r="N243" i="12"/>
  <c r="N35" i="13"/>
  <c r="M243" i="12"/>
  <c r="M35" i="13"/>
  <c r="L243" i="12"/>
  <c r="L35" i="13"/>
  <c r="K243" i="12"/>
  <c r="K35" i="13"/>
  <c r="J243" i="12"/>
  <c r="J35" i="13"/>
  <c r="I243" i="12"/>
  <c r="I35" i="13"/>
  <c r="H243" i="12"/>
  <c r="H35" i="13"/>
  <c r="G243" i="12"/>
  <c r="G35" i="13"/>
  <c r="F243" i="12"/>
  <c r="F35" i="13"/>
  <c r="E243" i="12"/>
  <c r="E35" i="13"/>
  <c r="O217" i="12"/>
  <c r="O34" i="13" s="1"/>
  <c r="N217" i="12"/>
  <c r="N34" i="13" s="1"/>
  <c r="M217" i="12"/>
  <c r="M34" i="13" s="1"/>
  <c r="L217" i="12"/>
  <c r="L34" i="13" s="1"/>
  <c r="K217" i="12"/>
  <c r="K34" i="13" s="1"/>
  <c r="J217" i="12"/>
  <c r="J34" i="13" s="1"/>
  <c r="I217" i="12"/>
  <c r="I34" i="13" s="1"/>
  <c r="H217" i="12"/>
  <c r="H34" i="13" s="1"/>
  <c r="G217" i="12"/>
  <c r="G34" i="13" s="1"/>
  <c r="F217" i="12"/>
  <c r="F34" i="13" s="1"/>
  <c r="E217" i="12"/>
  <c r="E34" i="13" s="1"/>
  <c r="O242" i="12"/>
  <c r="O13" i="13"/>
  <c r="N242" i="12"/>
  <c r="N13" i="13"/>
  <c r="M242" i="12"/>
  <c r="M13" i="13"/>
  <c r="L242" i="12"/>
  <c r="L13" i="13"/>
  <c r="K242" i="12"/>
  <c r="K13" i="13"/>
  <c r="J242" i="12"/>
  <c r="J13" i="13"/>
  <c r="I242" i="12"/>
  <c r="I13" i="13"/>
  <c r="H242" i="12"/>
  <c r="H13" i="13"/>
  <c r="G242" i="12"/>
  <c r="G13" i="13"/>
  <c r="F242" i="12"/>
  <c r="F13" i="13"/>
  <c r="E242" i="12"/>
  <c r="E13" i="13"/>
  <c r="O216" i="12"/>
  <c r="O12" i="13" s="1"/>
  <c r="N216" i="12"/>
  <c r="N12" i="13" s="1"/>
  <c r="M216" i="12"/>
  <c r="M12" i="13" s="1"/>
  <c r="L216" i="12"/>
  <c r="L12" i="13" s="1"/>
  <c r="K216" i="12"/>
  <c r="K12" i="13" s="1"/>
  <c r="J216" i="12"/>
  <c r="J12" i="13" s="1"/>
  <c r="I216" i="12"/>
  <c r="I12" i="13" s="1"/>
  <c r="H216" i="12"/>
  <c r="H12" i="13" s="1"/>
  <c r="G216" i="12"/>
  <c r="G12" i="13" s="1"/>
  <c r="F216" i="12"/>
  <c r="F12" i="13" s="1"/>
  <c r="E216" i="12"/>
  <c r="E12" i="13" s="1"/>
  <c r="D243" i="12"/>
  <c r="D35" i="13"/>
  <c r="D217" i="12"/>
  <c r="D34" i="13" s="1"/>
  <c r="D242" i="12"/>
  <c r="D13" i="13"/>
  <c r="D216" i="12"/>
  <c r="D12" i="13" s="1"/>
  <c r="O215" i="12"/>
  <c r="O34" i="3" s="1"/>
  <c r="N215" i="12"/>
  <c r="N34" i="3" s="1"/>
  <c r="M215" i="12"/>
  <c r="M34" i="3" s="1"/>
  <c r="L215" i="12"/>
  <c r="L34" i="3" s="1"/>
  <c r="K215" i="12"/>
  <c r="K34" i="3" s="1"/>
  <c r="J215" i="12"/>
  <c r="J34" i="3" s="1"/>
  <c r="I215" i="12"/>
  <c r="I34" i="3" s="1"/>
  <c r="H215" i="12"/>
  <c r="H34" i="3" s="1"/>
  <c r="G215" i="12"/>
  <c r="G34" i="3" s="1"/>
  <c r="F215" i="12"/>
  <c r="F34" i="3" s="1"/>
  <c r="E215" i="12"/>
  <c r="E34" i="3" s="1"/>
  <c r="D215" i="12"/>
  <c r="D34" i="3" s="1"/>
  <c r="O193" i="12"/>
  <c r="O33" i="3" s="1"/>
  <c r="N193" i="12"/>
  <c r="N33" i="3" s="1"/>
  <c r="M193" i="12"/>
  <c r="M33" i="3" s="1"/>
  <c r="L193" i="12"/>
  <c r="L33" i="3" s="1"/>
  <c r="K193" i="12"/>
  <c r="K33" i="3" s="1"/>
  <c r="J193" i="12"/>
  <c r="J33" i="3" s="1"/>
  <c r="I193" i="12"/>
  <c r="I33" i="3" s="1"/>
  <c r="H193" i="12"/>
  <c r="H33" i="3" s="1"/>
  <c r="G193" i="12"/>
  <c r="G33" i="3" s="1"/>
  <c r="F193" i="12"/>
  <c r="F33" i="3" s="1"/>
  <c r="E193" i="12"/>
  <c r="E33" i="3" s="1"/>
  <c r="D193" i="12"/>
  <c r="D33" i="3" s="1"/>
  <c r="O263" i="12"/>
  <c r="N263" i="12"/>
  <c r="M263" i="12"/>
  <c r="L263" i="12"/>
  <c r="K263" i="12"/>
  <c r="J263" i="12"/>
  <c r="I263" i="12"/>
  <c r="H263" i="12"/>
  <c r="G263" i="12"/>
  <c r="F263" i="12"/>
  <c r="E263" i="12"/>
  <c r="D263" i="12"/>
  <c r="O241" i="12"/>
  <c r="O35" i="3"/>
  <c r="N241" i="12"/>
  <c r="N35" i="3"/>
  <c r="M241" i="12"/>
  <c r="M35" i="3"/>
  <c r="L241" i="12"/>
  <c r="L35" i="3"/>
  <c r="K241" i="12"/>
  <c r="K35" i="3"/>
  <c r="J241" i="12"/>
  <c r="J35" i="3"/>
  <c r="I241" i="12"/>
  <c r="I35" i="3"/>
  <c r="H241" i="12"/>
  <c r="H35" i="3"/>
  <c r="G241" i="12"/>
  <c r="G35" i="3"/>
  <c r="F241" i="12"/>
  <c r="F35" i="3"/>
  <c r="E241" i="12"/>
  <c r="E35" i="3"/>
  <c r="D241" i="12"/>
  <c r="D35" i="3"/>
  <c r="O240" i="12"/>
  <c r="O13" i="3"/>
  <c r="N240" i="12"/>
  <c r="N13" i="3"/>
  <c r="M240" i="12"/>
  <c r="M13" i="3"/>
  <c r="L240" i="12"/>
  <c r="L13" i="3"/>
  <c r="K240" i="12"/>
  <c r="K13" i="3"/>
  <c r="J240" i="12"/>
  <c r="J13" i="3"/>
  <c r="I240" i="12"/>
  <c r="I13" i="3"/>
  <c r="H240" i="12"/>
  <c r="H13" i="3"/>
  <c r="G240" i="12"/>
  <c r="G13" i="3"/>
  <c r="F240" i="12"/>
  <c r="F13" i="3"/>
  <c r="E240" i="12"/>
  <c r="E13" i="3"/>
  <c r="D240" i="12"/>
  <c r="D13" i="3"/>
  <c r="G265" i="12"/>
  <c r="F265" i="12"/>
  <c r="E265" i="12"/>
  <c r="D265" i="12"/>
  <c r="L316" i="29"/>
  <c r="O24" i="11"/>
  <c r="L290" i="29"/>
  <c r="O22" i="11"/>
  <c r="L265" i="29"/>
  <c r="O20" i="11"/>
  <c r="L240" i="29"/>
  <c r="O18" i="11"/>
  <c r="L215" i="29"/>
  <c r="O16" i="11"/>
  <c r="L190" i="29"/>
  <c r="O14" i="11"/>
  <c r="L163" i="29"/>
  <c r="O12" i="11"/>
  <c r="L119" i="29"/>
  <c r="O10" i="11"/>
  <c r="L74" i="29"/>
  <c r="O8" i="11"/>
  <c r="L37" i="29"/>
  <c r="O6" i="11"/>
  <c r="L12" i="29"/>
  <c r="O4" i="11"/>
  <c r="F316" i="29"/>
  <c r="O25" i="11"/>
  <c r="F290" i="29"/>
  <c r="O21" i="11"/>
  <c r="F265" i="29"/>
  <c r="O19" i="11" s="1"/>
  <c r="F240" i="29"/>
  <c r="O17" i="11"/>
  <c r="F215" i="29"/>
  <c r="O15" i="11" s="1"/>
  <c r="F190" i="29"/>
  <c r="O13" i="11" s="1"/>
  <c r="F163" i="29"/>
  <c r="O11" i="11"/>
  <c r="F119" i="29"/>
  <c r="O9" i="11" s="1"/>
  <c r="F74" i="29"/>
  <c r="O7" i="11" s="1"/>
  <c r="F12" i="29"/>
  <c r="O3" i="11" s="1"/>
  <c r="O26" i="11" s="1"/>
  <c r="F290" i="26"/>
  <c r="M21" i="11" s="1"/>
  <c r="O201" i="12"/>
  <c r="O33" i="16" s="1"/>
  <c r="N201" i="12"/>
  <c r="N33" i="16" s="1"/>
  <c r="M201" i="12"/>
  <c r="M33" i="16" s="1"/>
  <c r="L201" i="12"/>
  <c r="L33" i="16" s="1"/>
  <c r="K201" i="12"/>
  <c r="K33" i="16" s="1"/>
  <c r="J201" i="12"/>
  <c r="J33" i="16" s="1"/>
  <c r="I201" i="12"/>
  <c r="I33" i="16" s="1"/>
  <c r="H201" i="12"/>
  <c r="H33" i="16" s="1"/>
  <c r="G201" i="12"/>
  <c r="G33" i="16" s="1"/>
  <c r="F201" i="12"/>
  <c r="F33" i="16" s="1"/>
  <c r="E201" i="12"/>
  <c r="E33" i="16" s="1"/>
  <c r="D201" i="12"/>
  <c r="D33" i="16" s="1"/>
  <c r="O214" i="12"/>
  <c r="O12" i="3" s="1"/>
  <c r="N214" i="12"/>
  <c r="M214" i="12"/>
  <c r="M12" i="3" s="1"/>
  <c r="K237" i="12"/>
  <c r="J237" i="12"/>
  <c r="I237" i="12"/>
  <c r="K214" i="12"/>
  <c r="J214" i="12"/>
  <c r="J12" i="3" s="1"/>
  <c r="I214" i="12"/>
  <c r="G239" i="12"/>
  <c r="F239" i="12"/>
  <c r="E239" i="12"/>
  <c r="G237" i="12"/>
  <c r="F237" i="12"/>
  <c r="E237" i="12"/>
  <c r="G214" i="12"/>
  <c r="G12" i="3" s="1"/>
  <c r="F214" i="12"/>
  <c r="F12" i="3" s="1"/>
  <c r="E214" i="12"/>
  <c r="E12" i="3" s="1"/>
  <c r="H237" i="12"/>
  <c r="D239" i="12"/>
  <c r="D237" i="12"/>
  <c r="L214" i="12"/>
  <c r="H214" i="12"/>
  <c r="H12" i="3" s="1"/>
  <c r="D214" i="12"/>
  <c r="G211" i="12"/>
  <c r="G24" i="20" s="1"/>
  <c r="G121" i="12"/>
  <c r="G31" i="19" s="1"/>
  <c r="P31" i="19" s="1"/>
  <c r="G9" i="19"/>
  <c r="P9" i="19"/>
  <c r="G76" i="12"/>
  <c r="G6" i="18"/>
  <c r="P6" i="18" s="1"/>
  <c r="G77" i="12"/>
  <c r="G28" i="18" s="1"/>
  <c r="G139" i="12"/>
  <c r="G31" i="17" s="1"/>
  <c r="G204" i="12"/>
  <c r="G11" i="17" s="1"/>
  <c r="P11" i="17" s="1"/>
  <c r="G158" i="12"/>
  <c r="G10" i="22" s="1"/>
  <c r="P10" i="22" s="1"/>
  <c r="G203" i="12"/>
  <c r="G33" i="22" s="1"/>
  <c r="P33" i="22" s="1"/>
  <c r="G113" i="12"/>
  <c r="G30" i="16" s="1"/>
  <c r="G112" i="12"/>
  <c r="G8" i="16" s="1"/>
  <c r="G110" i="12"/>
  <c r="G8" i="15" s="1"/>
  <c r="G197" i="12"/>
  <c r="G34" i="14" s="1"/>
  <c r="P34" i="14" s="1"/>
  <c r="G108" i="12"/>
  <c r="G9" i="14" s="1"/>
  <c r="P9" i="14" s="1"/>
  <c r="G195" i="12"/>
  <c r="G33" i="13"/>
  <c r="P33" i="13" s="1"/>
  <c r="G106" i="12"/>
  <c r="G8" i="13" s="1"/>
  <c r="O213" i="12"/>
  <c r="O24" i="21" s="1"/>
  <c r="N213" i="12"/>
  <c r="N24" i="21" s="1"/>
  <c r="M213" i="12"/>
  <c r="M24" i="21" s="1"/>
  <c r="L213" i="12"/>
  <c r="L24" i="21" s="1"/>
  <c r="K213" i="12"/>
  <c r="K24" i="21" s="1"/>
  <c r="J213" i="12"/>
  <c r="J24" i="21" s="1"/>
  <c r="I213" i="12"/>
  <c r="I24" i="21" s="1"/>
  <c r="H213" i="12"/>
  <c r="H24" i="21" s="1"/>
  <c r="G213" i="12"/>
  <c r="G24" i="21" s="1"/>
  <c r="F213" i="12"/>
  <c r="F24" i="21" s="1"/>
  <c r="E213" i="12"/>
  <c r="E24" i="21" s="1"/>
  <c r="D213" i="12"/>
  <c r="D24" i="21" s="1"/>
  <c r="O211" i="12"/>
  <c r="O24" i="20" s="1"/>
  <c r="N211" i="12"/>
  <c r="N24" i="20" s="1"/>
  <c r="M211" i="12"/>
  <c r="M24" i="20" s="1"/>
  <c r="L211" i="12"/>
  <c r="L24" i="20" s="1"/>
  <c r="K211" i="12"/>
  <c r="K24" i="20" s="1"/>
  <c r="J211" i="12"/>
  <c r="J24" i="20" s="1"/>
  <c r="I211" i="12"/>
  <c r="I24" i="20" s="1"/>
  <c r="H211" i="12"/>
  <c r="H24" i="20" s="1"/>
  <c r="F211" i="12"/>
  <c r="F24" i="20" s="1"/>
  <c r="E211" i="12"/>
  <c r="E24" i="20" s="1"/>
  <c r="D211" i="12"/>
  <c r="D24" i="20" s="1"/>
  <c r="O209" i="12"/>
  <c r="O34" i="19" s="1"/>
  <c r="N209" i="12"/>
  <c r="N34" i="19" s="1"/>
  <c r="M209" i="12"/>
  <c r="M34" i="19" s="1"/>
  <c r="L209" i="12"/>
  <c r="L34" i="19" s="1"/>
  <c r="K209" i="12"/>
  <c r="K34" i="19" s="1"/>
  <c r="J209" i="12"/>
  <c r="J34" i="19" s="1"/>
  <c r="I209" i="12"/>
  <c r="I34" i="19" s="1"/>
  <c r="H209" i="12"/>
  <c r="H34" i="19" s="1"/>
  <c r="G209" i="12"/>
  <c r="G34" i="19" s="1"/>
  <c r="F209" i="12"/>
  <c r="F34" i="19" s="1"/>
  <c r="E209" i="12"/>
  <c r="E34" i="19" s="1"/>
  <c r="O208" i="12"/>
  <c r="O12" i="19" s="1"/>
  <c r="N208" i="12"/>
  <c r="N12" i="19" s="1"/>
  <c r="M208" i="12"/>
  <c r="M12" i="19" s="1"/>
  <c r="L208" i="12"/>
  <c r="L12" i="19" s="1"/>
  <c r="K208" i="12"/>
  <c r="K12" i="19" s="1"/>
  <c r="J208" i="12"/>
  <c r="J12" i="19" s="1"/>
  <c r="I208" i="12"/>
  <c r="I12" i="19" s="1"/>
  <c r="H208" i="12"/>
  <c r="H12" i="19" s="1"/>
  <c r="G208" i="12"/>
  <c r="G12" i="19" s="1"/>
  <c r="F208" i="12"/>
  <c r="F12" i="19" s="1"/>
  <c r="E208" i="12"/>
  <c r="E12" i="19" s="1"/>
  <c r="D209" i="12"/>
  <c r="D34" i="19" s="1"/>
  <c r="D208" i="12"/>
  <c r="D12" i="19" s="1"/>
  <c r="O207" i="12"/>
  <c r="O33" i="18" s="1"/>
  <c r="N207" i="12"/>
  <c r="N33" i="18" s="1"/>
  <c r="M207" i="12"/>
  <c r="M33" i="18" s="1"/>
  <c r="L207" i="12"/>
  <c r="L33" i="18" s="1"/>
  <c r="K207" i="12"/>
  <c r="K33" i="18" s="1"/>
  <c r="J207" i="12"/>
  <c r="J33" i="18" s="1"/>
  <c r="I207" i="12"/>
  <c r="I33" i="18" s="1"/>
  <c r="H207" i="12"/>
  <c r="H33" i="18" s="1"/>
  <c r="G207" i="12"/>
  <c r="G33" i="18" s="1"/>
  <c r="F207" i="12"/>
  <c r="F33" i="18" s="1"/>
  <c r="E207" i="12"/>
  <c r="E33" i="18" s="1"/>
  <c r="O206" i="12"/>
  <c r="O11" i="18" s="1"/>
  <c r="N206" i="12"/>
  <c r="N11" i="18" s="1"/>
  <c r="M206" i="12"/>
  <c r="M11" i="18" s="1"/>
  <c r="L206" i="12"/>
  <c r="L11" i="18" s="1"/>
  <c r="K206" i="12"/>
  <c r="K11" i="18" s="1"/>
  <c r="J206" i="12"/>
  <c r="J11" i="18" s="1"/>
  <c r="I206" i="12"/>
  <c r="I11" i="18" s="1"/>
  <c r="H206" i="12"/>
  <c r="H11" i="18" s="1"/>
  <c r="G206" i="12"/>
  <c r="G11" i="18" s="1"/>
  <c r="F206" i="12"/>
  <c r="F11" i="18" s="1"/>
  <c r="E206" i="12"/>
  <c r="E11" i="18" s="1"/>
  <c r="D207" i="12"/>
  <c r="D33" i="18" s="1"/>
  <c r="D206" i="12"/>
  <c r="D11" i="18" s="1"/>
  <c r="O205" i="12"/>
  <c r="O33" i="17" s="1"/>
  <c r="N205" i="12"/>
  <c r="N33" i="17" s="1"/>
  <c r="M205" i="12"/>
  <c r="M33" i="17" s="1"/>
  <c r="L205" i="12"/>
  <c r="L33" i="17" s="1"/>
  <c r="K205" i="12"/>
  <c r="K33" i="17" s="1"/>
  <c r="J205" i="12"/>
  <c r="J33" i="17" s="1"/>
  <c r="I205" i="12"/>
  <c r="I33" i="17" s="1"/>
  <c r="H205" i="12"/>
  <c r="H33" i="17" s="1"/>
  <c r="G205" i="12"/>
  <c r="G33" i="17" s="1"/>
  <c r="F205" i="12"/>
  <c r="F33" i="17" s="1"/>
  <c r="E205" i="12"/>
  <c r="E33" i="17" s="1"/>
  <c r="O204" i="12"/>
  <c r="O11" i="17" s="1"/>
  <c r="N204" i="12"/>
  <c r="N11" i="17" s="1"/>
  <c r="M204" i="12"/>
  <c r="M11" i="17" s="1"/>
  <c r="L204" i="12"/>
  <c r="L11" i="17" s="1"/>
  <c r="K204" i="12"/>
  <c r="K11" i="17" s="1"/>
  <c r="J204" i="12"/>
  <c r="J11" i="17" s="1"/>
  <c r="I204" i="12"/>
  <c r="I11" i="17" s="1"/>
  <c r="H204" i="12"/>
  <c r="H11" i="17" s="1"/>
  <c r="F204" i="12"/>
  <c r="F11" i="17" s="1"/>
  <c r="E204" i="12"/>
  <c r="E11" i="17" s="1"/>
  <c r="D205" i="12"/>
  <c r="D33" i="17" s="1"/>
  <c r="D204" i="12"/>
  <c r="D11" i="17" s="1"/>
  <c r="O203" i="12"/>
  <c r="O33" i="22" s="1"/>
  <c r="N203" i="12"/>
  <c r="N33" i="22" s="1"/>
  <c r="M203" i="12"/>
  <c r="M33" i="22" s="1"/>
  <c r="L203" i="12"/>
  <c r="L33" i="22" s="1"/>
  <c r="K203" i="12"/>
  <c r="K33" i="22" s="1"/>
  <c r="J203" i="12"/>
  <c r="J33" i="22" s="1"/>
  <c r="I203" i="12"/>
  <c r="I33" i="22" s="1"/>
  <c r="H203" i="12"/>
  <c r="H33" i="22" s="1"/>
  <c r="F203" i="12"/>
  <c r="F33" i="22" s="1"/>
  <c r="E203" i="12"/>
  <c r="E33" i="22" s="1"/>
  <c r="O202" i="12"/>
  <c r="O11" i="22" s="1"/>
  <c r="N202" i="12"/>
  <c r="N11" i="22" s="1"/>
  <c r="M202" i="12"/>
  <c r="M11" i="22" s="1"/>
  <c r="L202" i="12"/>
  <c r="L11" i="22" s="1"/>
  <c r="K202" i="12"/>
  <c r="K11" i="22" s="1"/>
  <c r="J202" i="12"/>
  <c r="J11" i="22" s="1"/>
  <c r="I202" i="12"/>
  <c r="I11" i="22" s="1"/>
  <c r="H202" i="12"/>
  <c r="H11" i="22" s="1"/>
  <c r="G202" i="12"/>
  <c r="G11" i="22" s="1"/>
  <c r="F202" i="12"/>
  <c r="F11" i="22" s="1"/>
  <c r="E202" i="12"/>
  <c r="E11" i="22" s="1"/>
  <c r="D203" i="12"/>
  <c r="D33" i="22" s="1"/>
  <c r="D202" i="12"/>
  <c r="D11" i="22" s="1"/>
  <c r="O200" i="12"/>
  <c r="O11" i="16" s="1"/>
  <c r="N200" i="12"/>
  <c r="N11" i="16" s="1"/>
  <c r="M200" i="12"/>
  <c r="M11" i="16" s="1"/>
  <c r="L200" i="12"/>
  <c r="L11" i="16" s="1"/>
  <c r="K200" i="12"/>
  <c r="K11" i="16" s="1"/>
  <c r="J200" i="12"/>
  <c r="J11" i="16" s="1"/>
  <c r="I200" i="12"/>
  <c r="I11" i="16" s="1"/>
  <c r="H200" i="12"/>
  <c r="H11" i="16" s="1"/>
  <c r="G200" i="12"/>
  <c r="G11" i="16" s="1"/>
  <c r="F200" i="12"/>
  <c r="F11" i="16" s="1"/>
  <c r="E200" i="12"/>
  <c r="E11" i="16" s="1"/>
  <c r="D200" i="12"/>
  <c r="D11" i="16" s="1"/>
  <c r="O199" i="12"/>
  <c r="O33" i="15" s="1"/>
  <c r="N199" i="12"/>
  <c r="N33" i="15" s="1"/>
  <c r="M199" i="12"/>
  <c r="M33" i="15" s="1"/>
  <c r="L199" i="12"/>
  <c r="L33" i="15" s="1"/>
  <c r="K199" i="12"/>
  <c r="K33" i="15" s="1"/>
  <c r="J199" i="12"/>
  <c r="J33" i="15" s="1"/>
  <c r="I199" i="12"/>
  <c r="I33" i="15" s="1"/>
  <c r="H199" i="12"/>
  <c r="H33" i="15" s="1"/>
  <c r="G199" i="12"/>
  <c r="G33" i="15" s="1"/>
  <c r="F199" i="12"/>
  <c r="F33" i="15" s="1"/>
  <c r="E199" i="12"/>
  <c r="E33" i="15" s="1"/>
  <c r="O198" i="12"/>
  <c r="O11" i="15" s="1"/>
  <c r="N198" i="12"/>
  <c r="N11" i="15" s="1"/>
  <c r="M198" i="12"/>
  <c r="M11" i="15" s="1"/>
  <c r="L198" i="12"/>
  <c r="L11" i="15" s="1"/>
  <c r="K198" i="12"/>
  <c r="K11" i="15" s="1"/>
  <c r="J198" i="12"/>
  <c r="J11" i="15" s="1"/>
  <c r="I198" i="12"/>
  <c r="I11" i="15" s="1"/>
  <c r="H198" i="12"/>
  <c r="H11" i="15" s="1"/>
  <c r="G198" i="12"/>
  <c r="G11" i="15" s="1"/>
  <c r="F198" i="12"/>
  <c r="F11" i="15" s="1"/>
  <c r="E198" i="12"/>
  <c r="E11" i="15" s="1"/>
  <c r="D199" i="12"/>
  <c r="D33" i="15" s="1"/>
  <c r="D198" i="12"/>
  <c r="D11" i="15" s="1"/>
  <c r="O196" i="12"/>
  <c r="O12" i="14" s="1"/>
  <c r="N196" i="12"/>
  <c r="N12" i="14" s="1"/>
  <c r="M196" i="12"/>
  <c r="M12" i="14" s="1"/>
  <c r="L196" i="12"/>
  <c r="L12" i="14" s="1"/>
  <c r="K196" i="12"/>
  <c r="K12" i="14" s="1"/>
  <c r="J196" i="12"/>
  <c r="J12" i="14" s="1"/>
  <c r="I196" i="12"/>
  <c r="I12" i="14" s="1"/>
  <c r="H196" i="12"/>
  <c r="H12" i="14" s="1"/>
  <c r="G196" i="12"/>
  <c r="G12" i="14" s="1"/>
  <c r="F196" i="12"/>
  <c r="F12" i="14" s="1"/>
  <c r="E196" i="12"/>
  <c r="E12" i="14" s="1"/>
  <c r="O197" i="12"/>
  <c r="O34" i="14" s="1"/>
  <c r="N197" i="12"/>
  <c r="N34" i="14" s="1"/>
  <c r="M197" i="12"/>
  <c r="M34" i="14" s="1"/>
  <c r="L197" i="12"/>
  <c r="L34" i="14" s="1"/>
  <c r="K197" i="12"/>
  <c r="K34" i="14" s="1"/>
  <c r="J197" i="12"/>
  <c r="J34" i="14" s="1"/>
  <c r="I197" i="12"/>
  <c r="I34" i="14" s="1"/>
  <c r="H197" i="12"/>
  <c r="H34" i="14" s="1"/>
  <c r="F197" i="12"/>
  <c r="F34" i="14" s="1"/>
  <c r="E197" i="12"/>
  <c r="E34" i="14" s="1"/>
  <c r="D197" i="12"/>
  <c r="D34" i="14" s="1"/>
  <c r="D196" i="12"/>
  <c r="D12" i="14" s="1"/>
  <c r="O195" i="12"/>
  <c r="O33" i="13" s="1"/>
  <c r="N195" i="12"/>
  <c r="N33" i="13" s="1"/>
  <c r="M195" i="12"/>
  <c r="M33" i="13" s="1"/>
  <c r="L195" i="12"/>
  <c r="L33" i="13" s="1"/>
  <c r="K195" i="12"/>
  <c r="K33" i="13" s="1"/>
  <c r="J195" i="12"/>
  <c r="J33" i="13" s="1"/>
  <c r="I195" i="12"/>
  <c r="I33" i="13" s="1"/>
  <c r="H195" i="12"/>
  <c r="H33" i="13" s="1"/>
  <c r="F195" i="12"/>
  <c r="F33" i="13" s="1"/>
  <c r="E195" i="12"/>
  <c r="E33" i="13" s="1"/>
  <c r="O194" i="12"/>
  <c r="O11" i="13" s="1"/>
  <c r="N194" i="12"/>
  <c r="N11" i="13" s="1"/>
  <c r="M194" i="12"/>
  <c r="M11" i="13" s="1"/>
  <c r="L194" i="12"/>
  <c r="L11" i="13" s="1"/>
  <c r="K194" i="12"/>
  <c r="K11" i="13" s="1"/>
  <c r="J194" i="12"/>
  <c r="J11" i="13" s="1"/>
  <c r="I194" i="12"/>
  <c r="I11" i="13" s="1"/>
  <c r="H194" i="12"/>
  <c r="H11" i="13" s="1"/>
  <c r="G194" i="12"/>
  <c r="G11" i="13" s="1"/>
  <c r="F194" i="12"/>
  <c r="F11" i="13" s="1"/>
  <c r="E194" i="12"/>
  <c r="E11" i="13" s="1"/>
  <c r="D195" i="12"/>
  <c r="D33" i="13" s="1"/>
  <c r="D194" i="12"/>
  <c r="D11" i="13" s="1"/>
  <c r="G192" i="12"/>
  <c r="G11" i="3" s="1"/>
  <c r="N12" i="3"/>
  <c r="O192" i="12"/>
  <c r="O11" i="3"/>
  <c r="N192" i="12"/>
  <c r="N11" i="3"/>
  <c r="M192" i="12"/>
  <c r="M11" i="3"/>
  <c r="K12" i="3"/>
  <c r="I12" i="3"/>
  <c r="K192" i="12"/>
  <c r="K11" i="3"/>
  <c r="J192" i="12"/>
  <c r="J11" i="3"/>
  <c r="I192" i="12"/>
  <c r="I11" i="3"/>
  <c r="F192" i="12"/>
  <c r="F11" i="3" s="1"/>
  <c r="E192" i="12"/>
  <c r="E11" i="3" s="1"/>
  <c r="L12" i="3"/>
  <c r="L192" i="12"/>
  <c r="L11" i="3" s="1"/>
  <c r="H192" i="12"/>
  <c r="H11" i="3" s="1"/>
  <c r="D12" i="3"/>
  <c r="D192" i="12"/>
  <c r="D11" i="3" s="1"/>
  <c r="G103" i="12"/>
  <c r="G20" i="21"/>
  <c r="L314" i="24"/>
  <c r="L24" i="11" s="1"/>
  <c r="L288" i="24"/>
  <c r="L21" i="11" s="1"/>
  <c r="F288" i="24"/>
  <c r="L22" i="11" s="1"/>
  <c r="L263" i="24"/>
  <c r="L20" i="11" s="1"/>
  <c r="F263" i="24"/>
  <c r="L19" i="11" s="1"/>
  <c r="F238" i="24"/>
  <c r="L17" i="11" s="1"/>
  <c r="L213" i="24"/>
  <c r="L16" i="11" s="1"/>
  <c r="F213" i="24"/>
  <c r="L15" i="11" s="1"/>
  <c r="L188" i="24"/>
  <c r="L14" i="11" s="1"/>
  <c r="F188" i="24"/>
  <c r="L13" i="11" s="1"/>
  <c r="L161" i="24"/>
  <c r="L12" i="11" s="1"/>
  <c r="F161" i="24"/>
  <c r="L11" i="11" s="1"/>
  <c r="L119" i="24"/>
  <c r="L10" i="11" s="1"/>
  <c r="F119" i="24"/>
  <c r="L9" i="11" s="1"/>
  <c r="L74" i="24"/>
  <c r="L8" i="11" s="1"/>
  <c r="F74" i="24"/>
  <c r="L7" i="11" s="1"/>
  <c r="L37" i="24"/>
  <c r="L6" i="11" s="1"/>
  <c r="F37" i="24"/>
  <c r="L5" i="11" s="1"/>
  <c r="L12" i="24"/>
  <c r="L4" i="11" s="1"/>
  <c r="F12" i="24"/>
  <c r="L3" i="11" s="1"/>
  <c r="L316" i="26"/>
  <c r="M24" i="11" s="1"/>
  <c r="L290" i="26"/>
  <c r="M22" i="11" s="1"/>
  <c r="L265" i="26"/>
  <c r="M20" i="11" s="1"/>
  <c r="F265" i="26"/>
  <c r="M19" i="11" s="1"/>
  <c r="L240" i="26"/>
  <c r="M18" i="11" s="1"/>
  <c r="F240" i="26"/>
  <c r="M17" i="11" s="1"/>
  <c r="L215" i="26"/>
  <c r="M16" i="11" s="1"/>
  <c r="F215" i="26"/>
  <c r="M15" i="11" s="1"/>
  <c r="L190" i="26"/>
  <c r="M14" i="11" s="1"/>
  <c r="F190" i="26"/>
  <c r="M13" i="11" s="1"/>
  <c r="L163" i="26"/>
  <c r="M12" i="11" s="1"/>
  <c r="F163" i="26"/>
  <c r="M11" i="11" s="1"/>
  <c r="L119" i="26"/>
  <c r="M10" i="11" s="1"/>
  <c r="F119" i="26"/>
  <c r="M9" i="11" s="1"/>
  <c r="L74" i="26"/>
  <c r="M8" i="11" s="1"/>
  <c r="F74" i="26"/>
  <c r="M7" i="11" s="1"/>
  <c r="L37" i="26"/>
  <c r="M6" i="11" s="1"/>
  <c r="F37" i="26"/>
  <c r="M5" i="11" s="1"/>
  <c r="L12" i="26"/>
  <c r="M4" i="11" s="1"/>
  <c r="F12" i="26"/>
  <c r="M3" i="11" s="1"/>
  <c r="L316" i="27"/>
  <c r="N24" i="11" s="1"/>
  <c r="F316" i="27"/>
  <c r="N25" i="11" s="1"/>
  <c r="L290" i="27"/>
  <c r="L265" i="27"/>
  <c r="N20" i="11"/>
  <c r="F265" i="27"/>
  <c r="N19" i="11"/>
  <c r="L240" i="27"/>
  <c r="N18" i="11"/>
  <c r="F240" i="27"/>
  <c r="N17" i="11"/>
  <c r="L215" i="27"/>
  <c r="N16" i="11"/>
  <c r="F215" i="27"/>
  <c r="N15" i="11"/>
  <c r="L190" i="27"/>
  <c r="N14" i="11"/>
  <c r="L163" i="27"/>
  <c r="N12" i="11"/>
  <c r="L119" i="27"/>
  <c r="N10" i="11"/>
  <c r="L74" i="27"/>
  <c r="N8" i="11" s="1"/>
  <c r="L37" i="27"/>
  <c r="N6" i="11" s="1"/>
  <c r="L12" i="27"/>
  <c r="N4" i="11" s="1"/>
  <c r="F12" i="27"/>
  <c r="N3" i="11" s="1"/>
  <c r="N28" i="11" s="1"/>
  <c r="D16" i="21"/>
  <c r="E16" i="21"/>
  <c r="F16" i="21"/>
  <c r="G16" i="21"/>
  <c r="H16" i="21"/>
  <c r="I16" i="21"/>
  <c r="J16" i="21"/>
  <c r="K16" i="21"/>
  <c r="L16" i="21"/>
  <c r="M16" i="21"/>
  <c r="N16" i="21"/>
  <c r="O16" i="21"/>
  <c r="D17" i="21"/>
  <c r="E17" i="21"/>
  <c r="F17" i="21"/>
  <c r="G17" i="21"/>
  <c r="H17" i="21"/>
  <c r="I17" i="21"/>
  <c r="J17" i="21"/>
  <c r="K17" i="21"/>
  <c r="L17" i="21"/>
  <c r="M17" i="21"/>
  <c r="N17" i="21"/>
  <c r="O17" i="21"/>
  <c r="D63" i="12"/>
  <c r="D18" i="21" s="1"/>
  <c r="E63" i="12"/>
  <c r="E18" i="21" s="1"/>
  <c r="F63" i="12"/>
  <c r="F18" i="21" s="1"/>
  <c r="G63" i="12"/>
  <c r="G18" i="21" s="1"/>
  <c r="H63" i="12"/>
  <c r="H18" i="21" s="1"/>
  <c r="I63" i="12"/>
  <c r="I18" i="21" s="1"/>
  <c r="J63" i="12"/>
  <c r="J18" i="21" s="1"/>
  <c r="K63" i="12"/>
  <c r="K18" i="21" s="1"/>
  <c r="L63" i="12"/>
  <c r="L18" i="21" s="1"/>
  <c r="M63" i="12"/>
  <c r="M18" i="21" s="1"/>
  <c r="N63" i="12"/>
  <c r="N18" i="21" s="1"/>
  <c r="O63" i="12"/>
  <c r="O18" i="21" s="1"/>
  <c r="D83" i="12"/>
  <c r="D19" i="21"/>
  <c r="E83" i="12"/>
  <c r="E19" i="21"/>
  <c r="F83" i="12"/>
  <c r="F19" i="21"/>
  <c r="G83" i="12"/>
  <c r="G19" i="21"/>
  <c r="H83" i="12"/>
  <c r="H19" i="21"/>
  <c r="I83" i="12"/>
  <c r="I19" i="21"/>
  <c r="J83" i="12"/>
  <c r="J19" i="21"/>
  <c r="K83" i="12"/>
  <c r="K19" i="21"/>
  <c r="L83" i="12"/>
  <c r="L19" i="21"/>
  <c r="M83" i="12"/>
  <c r="M19" i="21"/>
  <c r="N83" i="12"/>
  <c r="N19" i="21"/>
  <c r="O83" i="12"/>
  <c r="O19" i="21"/>
  <c r="D103" i="12"/>
  <c r="D20" i="21" s="1"/>
  <c r="E103" i="12"/>
  <c r="E20" i="21" s="1"/>
  <c r="F103" i="12"/>
  <c r="F20" i="21" s="1"/>
  <c r="H103" i="12"/>
  <c r="H20" i="21" s="1"/>
  <c r="I103" i="12"/>
  <c r="I20" i="21" s="1"/>
  <c r="J103" i="12"/>
  <c r="J20" i="21" s="1"/>
  <c r="K103" i="12"/>
  <c r="K20" i="21" s="1"/>
  <c r="L103" i="12"/>
  <c r="L20" i="21" s="1"/>
  <c r="M103" i="12"/>
  <c r="M20" i="21" s="1"/>
  <c r="N103" i="12"/>
  <c r="N20" i="21" s="1"/>
  <c r="O103" i="12"/>
  <c r="O20" i="21" s="1"/>
  <c r="D125" i="12"/>
  <c r="D21" i="21" s="1"/>
  <c r="E125" i="12"/>
  <c r="E21" i="21" s="1"/>
  <c r="F125" i="12"/>
  <c r="F21" i="21" s="1"/>
  <c r="G125" i="12"/>
  <c r="G21" i="21" s="1"/>
  <c r="H125" i="12"/>
  <c r="H21" i="21" s="1"/>
  <c r="I125" i="12"/>
  <c r="I21" i="21" s="1"/>
  <c r="J125" i="12"/>
  <c r="J21" i="21" s="1"/>
  <c r="K125" i="12"/>
  <c r="K21" i="21" s="1"/>
  <c r="L125" i="12"/>
  <c r="L21" i="21" s="1"/>
  <c r="M125" i="12"/>
  <c r="M21" i="21" s="1"/>
  <c r="N125" i="12"/>
  <c r="N21" i="21" s="1"/>
  <c r="O125" i="12"/>
  <c r="O21" i="21" s="1"/>
  <c r="D147" i="12"/>
  <c r="D22" i="21"/>
  <c r="E147" i="12"/>
  <c r="E22" i="21"/>
  <c r="F147" i="12"/>
  <c r="F22" i="21"/>
  <c r="G147" i="12"/>
  <c r="G22" i="21"/>
  <c r="H147" i="12"/>
  <c r="H22" i="21"/>
  <c r="I147" i="12"/>
  <c r="I22" i="21"/>
  <c r="J147" i="12"/>
  <c r="J22" i="21"/>
  <c r="K147" i="12"/>
  <c r="K22" i="21"/>
  <c r="L147" i="12"/>
  <c r="L22" i="21"/>
  <c r="M147" i="12"/>
  <c r="M22" i="21"/>
  <c r="N147" i="12"/>
  <c r="N22" i="21"/>
  <c r="O147" i="12"/>
  <c r="O22" i="21"/>
  <c r="D169" i="12"/>
  <c r="D23" i="21" s="1"/>
  <c r="E169" i="12"/>
  <c r="E23" i="21" s="1"/>
  <c r="F169" i="12"/>
  <c r="F23" i="21" s="1"/>
  <c r="G169" i="12"/>
  <c r="G23" i="21" s="1"/>
  <c r="H169" i="12"/>
  <c r="H23" i="21" s="1"/>
  <c r="I169" i="12"/>
  <c r="I23" i="21" s="1"/>
  <c r="J169" i="12"/>
  <c r="J23" i="21" s="1"/>
  <c r="K169" i="12"/>
  <c r="K23" i="21" s="1"/>
  <c r="L169" i="12"/>
  <c r="L23" i="21" s="1"/>
  <c r="M169" i="12"/>
  <c r="M23" i="21" s="1"/>
  <c r="N169" i="12"/>
  <c r="N23" i="21" s="1"/>
  <c r="O169" i="12"/>
  <c r="O23" i="21" s="1"/>
  <c r="D21" i="12"/>
  <c r="D16" i="20"/>
  <c r="E21" i="12"/>
  <c r="E16" i="20"/>
  <c r="F21" i="12"/>
  <c r="F16" i="20"/>
  <c r="G21" i="12"/>
  <c r="G16" i="20"/>
  <c r="H21" i="12"/>
  <c r="H16" i="20"/>
  <c r="I21" i="12"/>
  <c r="I16" i="20"/>
  <c r="J21" i="12"/>
  <c r="J16" i="20"/>
  <c r="K21" i="12"/>
  <c r="K16" i="20"/>
  <c r="L16" i="20"/>
  <c r="M16" i="20"/>
  <c r="N16" i="20"/>
  <c r="O16" i="20"/>
  <c r="D41" i="12"/>
  <c r="D17" i="20" s="1"/>
  <c r="E41" i="12"/>
  <c r="E17" i="20" s="1"/>
  <c r="F41" i="12"/>
  <c r="F17" i="20" s="1"/>
  <c r="G41" i="12"/>
  <c r="G17" i="20" s="1"/>
  <c r="H41" i="12"/>
  <c r="H17" i="20" s="1"/>
  <c r="I41" i="12"/>
  <c r="I17" i="20" s="1"/>
  <c r="J41" i="12"/>
  <c r="J17" i="20" s="1"/>
  <c r="K41" i="12"/>
  <c r="K17" i="20" s="1"/>
  <c r="L41" i="12"/>
  <c r="L17" i="20" s="1"/>
  <c r="M41" i="12"/>
  <c r="M17" i="20" s="1"/>
  <c r="N41" i="12"/>
  <c r="N17" i="20" s="1"/>
  <c r="O41" i="12"/>
  <c r="O17" i="20" s="1"/>
  <c r="D61" i="12"/>
  <c r="D18" i="20"/>
  <c r="E61" i="12"/>
  <c r="E18" i="20"/>
  <c r="G61" i="12"/>
  <c r="G18" i="20"/>
  <c r="H61" i="12"/>
  <c r="H18" i="20"/>
  <c r="I61" i="12"/>
  <c r="I18" i="20"/>
  <c r="J61" i="12"/>
  <c r="J18" i="20"/>
  <c r="K61" i="12"/>
  <c r="K18" i="20"/>
  <c r="L61" i="12"/>
  <c r="L18" i="20"/>
  <c r="M61" i="12"/>
  <c r="M18" i="20"/>
  <c r="N61" i="12"/>
  <c r="N18" i="20"/>
  <c r="O61" i="12"/>
  <c r="O18" i="20"/>
  <c r="D81" i="12"/>
  <c r="D19" i="20" s="1"/>
  <c r="E81" i="12"/>
  <c r="E19" i="20" s="1"/>
  <c r="G81" i="12"/>
  <c r="G19" i="20" s="1"/>
  <c r="H81" i="12"/>
  <c r="H19" i="20" s="1"/>
  <c r="I81" i="12"/>
  <c r="I19" i="20" s="1"/>
  <c r="J81" i="12"/>
  <c r="J19" i="20" s="1"/>
  <c r="K81" i="12"/>
  <c r="K19" i="20" s="1"/>
  <c r="L81" i="12"/>
  <c r="L19" i="20" s="1"/>
  <c r="M81" i="12"/>
  <c r="M19" i="20" s="1"/>
  <c r="N81" i="12"/>
  <c r="N19" i="20" s="1"/>
  <c r="O81" i="12"/>
  <c r="O19" i="20" s="1"/>
  <c r="D101" i="12"/>
  <c r="D20" i="20" s="1"/>
  <c r="E101" i="12"/>
  <c r="E20" i="20" s="1"/>
  <c r="F101" i="12"/>
  <c r="F20" i="20" s="1"/>
  <c r="G101" i="12"/>
  <c r="G20" i="20" s="1"/>
  <c r="H101" i="12"/>
  <c r="H20" i="20" s="1"/>
  <c r="I101" i="12"/>
  <c r="I20" i="20" s="1"/>
  <c r="J101" i="12"/>
  <c r="J20" i="20" s="1"/>
  <c r="K101" i="12"/>
  <c r="K20" i="20" s="1"/>
  <c r="L101" i="12"/>
  <c r="L20" i="20" s="1"/>
  <c r="M101" i="12"/>
  <c r="M20" i="20" s="1"/>
  <c r="N101" i="12"/>
  <c r="N20" i="20" s="1"/>
  <c r="O101" i="12"/>
  <c r="O20" i="20" s="1"/>
  <c r="D123" i="12"/>
  <c r="D21" i="20" s="1"/>
  <c r="E123" i="12"/>
  <c r="E21" i="20" s="1"/>
  <c r="F123" i="12"/>
  <c r="F21" i="20" s="1"/>
  <c r="G123" i="12"/>
  <c r="G21" i="20" s="1"/>
  <c r="H123" i="12"/>
  <c r="H21" i="20" s="1"/>
  <c r="I123" i="12"/>
  <c r="I21" i="20" s="1"/>
  <c r="J123" i="12"/>
  <c r="J21" i="20" s="1"/>
  <c r="K123" i="12"/>
  <c r="K21" i="20" s="1"/>
  <c r="L123" i="12"/>
  <c r="L21" i="20" s="1"/>
  <c r="M123" i="12"/>
  <c r="M21" i="20" s="1"/>
  <c r="N123" i="12"/>
  <c r="N21" i="20" s="1"/>
  <c r="O123" i="12"/>
  <c r="O21" i="20" s="1"/>
  <c r="D145" i="12"/>
  <c r="D22" i="20"/>
  <c r="E145" i="12"/>
  <c r="E22" i="20"/>
  <c r="F145" i="12"/>
  <c r="F22" i="20"/>
  <c r="G145" i="12"/>
  <c r="G22" i="20"/>
  <c r="H145" i="12"/>
  <c r="H22" i="20"/>
  <c r="I145" i="12"/>
  <c r="I22" i="20"/>
  <c r="J145" i="12"/>
  <c r="J22" i="20"/>
  <c r="K145" i="12"/>
  <c r="K22" i="20"/>
  <c r="L145" i="12"/>
  <c r="L22" i="20"/>
  <c r="M145" i="12"/>
  <c r="M22" i="20"/>
  <c r="N145" i="12"/>
  <c r="N22" i="20"/>
  <c r="O145" i="12"/>
  <c r="O22" i="20"/>
  <c r="D167" i="12"/>
  <c r="D23" i="20" s="1"/>
  <c r="E167" i="12"/>
  <c r="E23" i="20" s="1"/>
  <c r="F167" i="12"/>
  <c r="F23" i="20" s="1"/>
  <c r="G167" i="12"/>
  <c r="G23" i="20" s="1"/>
  <c r="H167" i="12"/>
  <c r="H23" i="20" s="1"/>
  <c r="I167" i="12"/>
  <c r="I23" i="20" s="1"/>
  <c r="J167" i="12"/>
  <c r="J23" i="20" s="1"/>
  <c r="K167" i="12"/>
  <c r="K23" i="20" s="1"/>
  <c r="L167" i="12"/>
  <c r="L23" i="20" s="1"/>
  <c r="M167" i="12"/>
  <c r="M23" i="20" s="1"/>
  <c r="N167" i="12"/>
  <c r="N23" i="20" s="1"/>
  <c r="O167" i="12"/>
  <c r="O23" i="20" s="1"/>
  <c r="D9" i="19"/>
  <c r="E9" i="19"/>
  <c r="F9" i="19"/>
  <c r="H9" i="19"/>
  <c r="I9" i="19"/>
  <c r="J9" i="19"/>
  <c r="K9" i="19"/>
  <c r="L9" i="19"/>
  <c r="M9" i="19"/>
  <c r="N9" i="19"/>
  <c r="O9" i="19"/>
  <c r="D142" i="12"/>
  <c r="D10" i="19" s="1"/>
  <c r="E142" i="12"/>
  <c r="E10" i="19" s="1"/>
  <c r="F142" i="12"/>
  <c r="F10" i="19" s="1"/>
  <c r="G142" i="12"/>
  <c r="G10" i="19" s="1"/>
  <c r="H142" i="12"/>
  <c r="H10" i="19" s="1"/>
  <c r="I142" i="12"/>
  <c r="I10" i="19" s="1"/>
  <c r="J142" i="12"/>
  <c r="J10" i="19" s="1"/>
  <c r="K142" i="12"/>
  <c r="K10" i="19" s="1"/>
  <c r="L142" i="12"/>
  <c r="L10" i="19" s="1"/>
  <c r="M142" i="12"/>
  <c r="M10" i="19" s="1"/>
  <c r="N142" i="12"/>
  <c r="N10" i="19" s="1"/>
  <c r="O142" i="12"/>
  <c r="O10" i="19" s="1"/>
  <c r="D164" i="12"/>
  <c r="D11" i="19" s="1"/>
  <c r="E164" i="12"/>
  <c r="E11" i="19" s="1"/>
  <c r="F164" i="12"/>
  <c r="F11" i="19" s="1"/>
  <c r="G164" i="12"/>
  <c r="G11" i="19" s="1"/>
  <c r="H164" i="12"/>
  <c r="H11" i="19" s="1"/>
  <c r="I164" i="12"/>
  <c r="I11" i="19" s="1"/>
  <c r="J164" i="12"/>
  <c r="J11" i="19" s="1"/>
  <c r="K164" i="12"/>
  <c r="K11" i="19" s="1"/>
  <c r="L164" i="12"/>
  <c r="L11" i="19" s="1"/>
  <c r="M164" i="12"/>
  <c r="M11" i="19" s="1"/>
  <c r="N164" i="12"/>
  <c r="N11" i="19" s="1"/>
  <c r="O164" i="12"/>
  <c r="O11" i="19" s="1"/>
  <c r="D19" i="12"/>
  <c r="D26" i="19" s="1"/>
  <c r="E19" i="12"/>
  <c r="E26" i="19" s="1"/>
  <c r="F19" i="12"/>
  <c r="F26" i="19" s="1"/>
  <c r="G19" i="12"/>
  <c r="G26" i="19" s="1"/>
  <c r="H19" i="12"/>
  <c r="H26" i="19" s="1"/>
  <c r="I19" i="12"/>
  <c r="I26" i="19" s="1"/>
  <c r="J19" i="12"/>
  <c r="J26" i="19" s="1"/>
  <c r="K19" i="12"/>
  <c r="K26" i="19" s="1"/>
  <c r="L19" i="12"/>
  <c r="L26" i="19" s="1"/>
  <c r="M19" i="12"/>
  <c r="M26" i="19" s="1"/>
  <c r="N19" i="12"/>
  <c r="N26" i="19" s="1"/>
  <c r="O19" i="12"/>
  <c r="O26" i="19" s="1"/>
  <c r="D39" i="12"/>
  <c r="D27" i="19" s="1"/>
  <c r="E39" i="12"/>
  <c r="E27" i="19" s="1"/>
  <c r="F39" i="12"/>
  <c r="F27" i="19" s="1"/>
  <c r="G39" i="12"/>
  <c r="G27" i="19" s="1"/>
  <c r="H39" i="12"/>
  <c r="H27" i="19" s="1"/>
  <c r="I39" i="12"/>
  <c r="I27" i="19" s="1"/>
  <c r="J39" i="12"/>
  <c r="J27" i="19" s="1"/>
  <c r="K39" i="12"/>
  <c r="K27" i="19" s="1"/>
  <c r="L39" i="12"/>
  <c r="L27" i="19" s="1"/>
  <c r="M39" i="12"/>
  <c r="M27" i="19" s="1"/>
  <c r="N39" i="12"/>
  <c r="N27" i="19" s="1"/>
  <c r="O39" i="12"/>
  <c r="O27" i="19" s="1"/>
  <c r="D59" i="12"/>
  <c r="D28" i="19" s="1"/>
  <c r="E59" i="12"/>
  <c r="E28" i="19" s="1"/>
  <c r="F59" i="12"/>
  <c r="F28" i="19" s="1"/>
  <c r="G59" i="12"/>
  <c r="G28" i="19" s="1"/>
  <c r="H59" i="12"/>
  <c r="H28" i="19" s="1"/>
  <c r="I59" i="12"/>
  <c r="I28" i="19" s="1"/>
  <c r="J59" i="12"/>
  <c r="J28" i="19" s="1"/>
  <c r="K59" i="12"/>
  <c r="K28" i="19" s="1"/>
  <c r="L59" i="12"/>
  <c r="L28" i="19" s="1"/>
  <c r="M59" i="12"/>
  <c r="M28" i="19" s="1"/>
  <c r="N59" i="12"/>
  <c r="N28" i="19" s="1"/>
  <c r="O59" i="12"/>
  <c r="O28" i="19" s="1"/>
  <c r="D79" i="12"/>
  <c r="D29" i="19" s="1"/>
  <c r="E79" i="12"/>
  <c r="E29" i="19" s="1"/>
  <c r="F79" i="12"/>
  <c r="F29" i="19" s="1"/>
  <c r="G79" i="12"/>
  <c r="G29" i="19" s="1"/>
  <c r="H79" i="12"/>
  <c r="H29" i="19" s="1"/>
  <c r="I79" i="12"/>
  <c r="I29" i="19" s="1"/>
  <c r="J79" i="12"/>
  <c r="J29" i="19" s="1"/>
  <c r="K79" i="12"/>
  <c r="K29" i="19" s="1"/>
  <c r="L79" i="12"/>
  <c r="L29" i="19" s="1"/>
  <c r="M79" i="12"/>
  <c r="M29" i="19" s="1"/>
  <c r="N79" i="12"/>
  <c r="N29" i="19" s="1"/>
  <c r="O79" i="12"/>
  <c r="O29" i="19" s="1"/>
  <c r="D99" i="12"/>
  <c r="D30" i="19" s="1"/>
  <c r="E99" i="12"/>
  <c r="E30" i="19" s="1"/>
  <c r="F99" i="12"/>
  <c r="F30" i="19" s="1"/>
  <c r="G99" i="12"/>
  <c r="G30" i="19" s="1"/>
  <c r="H99" i="12"/>
  <c r="H30" i="19" s="1"/>
  <c r="I99" i="12"/>
  <c r="I30" i="19" s="1"/>
  <c r="J99" i="12"/>
  <c r="J30" i="19" s="1"/>
  <c r="K99" i="12"/>
  <c r="K30" i="19" s="1"/>
  <c r="L99" i="12"/>
  <c r="L30" i="19" s="1"/>
  <c r="M99" i="12"/>
  <c r="M30" i="19" s="1"/>
  <c r="N99" i="12"/>
  <c r="N30" i="19" s="1"/>
  <c r="O99" i="12"/>
  <c r="O30" i="19" s="1"/>
  <c r="D121" i="12"/>
  <c r="D31" i="19" s="1"/>
  <c r="E121" i="12"/>
  <c r="E31" i="19" s="1"/>
  <c r="F121" i="12"/>
  <c r="F31" i="19" s="1"/>
  <c r="H121" i="12"/>
  <c r="H31" i="19" s="1"/>
  <c r="I121" i="12"/>
  <c r="I31" i="19" s="1"/>
  <c r="J121" i="12"/>
  <c r="J31" i="19" s="1"/>
  <c r="K121" i="12"/>
  <c r="K31" i="19" s="1"/>
  <c r="L121" i="12"/>
  <c r="L31" i="19" s="1"/>
  <c r="M121" i="12"/>
  <c r="M31" i="19" s="1"/>
  <c r="N121" i="12"/>
  <c r="N31" i="19" s="1"/>
  <c r="O121" i="12"/>
  <c r="O31" i="19" s="1"/>
  <c r="D143" i="12"/>
  <c r="D32" i="19" s="1"/>
  <c r="E143" i="12"/>
  <c r="E32" i="19" s="1"/>
  <c r="F143" i="12"/>
  <c r="F32" i="19" s="1"/>
  <c r="G143" i="12"/>
  <c r="G32" i="19" s="1"/>
  <c r="H143" i="12"/>
  <c r="H32" i="19" s="1"/>
  <c r="I143" i="12"/>
  <c r="I32" i="19" s="1"/>
  <c r="J143" i="12"/>
  <c r="J32" i="19" s="1"/>
  <c r="K143" i="12"/>
  <c r="K32" i="19" s="1"/>
  <c r="L143" i="12"/>
  <c r="L32" i="19" s="1"/>
  <c r="M143" i="12"/>
  <c r="M32" i="19" s="1"/>
  <c r="N143" i="12"/>
  <c r="N32" i="19" s="1"/>
  <c r="O143" i="12"/>
  <c r="O32" i="19" s="1"/>
  <c r="D165" i="12"/>
  <c r="D33" i="19" s="1"/>
  <c r="E165" i="12"/>
  <c r="E33" i="19" s="1"/>
  <c r="F165" i="12"/>
  <c r="F33" i="19" s="1"/>
  <c r="G165" i="12"/>
  <c r="G33" i="19" s="1"/>
  <c r="H165" i="12"/>
  <c r="H33" i="19" s="1"/>
  <c r="I165" i="12"/>
  <c r="I33" i="19" s="1"/>
  <c r="J165" i="12"/>
  <c r="J33" i="19" s="1"/>
  <c r="K165" i="12"/>
  <c r="K33" i="19" s="1"/>
  <c r="L165" i="12"/>
  <c r="L33" i="19" s="1"/>
  <c r="M165" i="12"/>
  <c r="M33" i="19" s="1"/>
  <c r="N165" i="12"/>
  <c r="N33" i="19" s="1"/>
  <c r="O165" i="12"/>
  <c r="O33" i="19" s="1"/>
  <c r="D16" i="12"/>
  <c r="D3" i="18" s="1"/>
  <c r="E16" i="12"/>
  <c r="E3" i="18" s="1"/>
  <c r="F16" i="12"/>
  <c r="F3" i="18" s="1"/>
  <c r="G16" i="12"/>
  <c r="G3" i="18" s="1"/>
  <c r="H16" i="12"/>
  <c r="H3" i="18" s="1"/>
  <c r="I16" i="12"/>
  <c r="I3" i="18" s="1"/>
  <c r="J16" i="12"/>
  <c r="J3" i="18" s="1"/>
  <c r="K16" i="12"/>
  <c r="K3" i="18" s="1"/>
  <c r="L16" i="12"/>
  <c r="L3" i="18" s="1"/>
  <c r="M16" i="12"/>
  <c r="M3" i="18" s="1"/>
  <c r="N16" i="12"/>
  <c r="N3" i="18" s="1"/>
  <c r="O16" i="12"/>
  <c r="O3" i="18" s="1"/>
  <c r="D36" i="12"/>
  <c r="D4" i="18" s="1"/>
  <c r="E36" i="12"/>
  <c r="E4" i="18" s="1"/>
  <c r="F36" i="12"/>
  <c r="F4" i="18" s="1"/>
  <c r="G36" i="12"/>
  <c r="G4" i="18" s="1"/>
  <c r="H36" i="12"/>
  <c r="H4" i="18" s="1"/>
  <c r="I36" i="12"/>
  <c r="I4" i="18" s="1"/>
  <c r="J36" i="12"/>
  <c r="J4" i="18" s="1"/>
  <c r="K36" i="12"/>
  <c r="K4" i="18" s="1"/>
  <c r="L4" i="18"/>
  <c r="M4" i="18"/>
  <c r="N4" i="18"/>
  <c r="O4" i="18"/>
  <c r="D56" i="12"/>
  <c r="D5" i="18" s="1"/>
  <c r="E56" i="12"/>
  <c r="E5" i="18" s="1"/>
  <c r="F56" i="12"/>
  <c r="F5" i="18" s="1"/>
  <c r="G56" i="12"/>
  <c r="G5" i="18" s="1"/>
  <c r="H5" i="18"/>
  <c r="I5" i="18"/>
  <c r="J5" i="18"/>
  <c r="K5" i="18"/>
  <c r="L5" i="18"/>
  <c r="M5" i="18"/>
  <c r="N5" i="18"/>
  <c r="O5" i="18"/>
  <c r="D76" i="12"/>
  <c r="D6" i="18" s="1"/>
  <c r="E76" i="12"/>
  <c r="E6" i="18" s="1"/>
  <c r="F76" i="12"/>
  <c r="F6" i="18" s="1"/>
  <c r="H76" i="12"/>
  <c r="H6" i="18" s="1"/>
  <c r="I76" i="12"/>
  <c r="I6" i="18" s="1"/>
  <c r="J76" i="12"/>
  <c r="J6" i="18" s="1"/>
  <c r="K76" i="12"/>
  <c r="K6" i="18" s="1"/>
  <c r="L76" i="12"/>
  <c r="L6" i="18" s="1"/>
  <c r="M76" i="12"/>
  <c r="M6" i="18" s="1"/>
  <c r="N76" i="12"/>
  <c r="N6" i="18" s="1"/>
  <c r="O76" i="12"/>
  <c r="O6" i="18" s="1"/>
  <c r="D96" i="12"/>
  <c r="D7" i="18" s="1"/>
  <c r="E96" i="12"/>
  <c r="E7" i="18" s="1"/>
  <c r="F96" i="12"/>
  <c r="F7" i="18" s="1"/>
  <c r="G96" i="12"/>
  <c r="G7" i="18" s="1"/>
  <c r="H96" i="12"/>
  <c r="H7" i="18" s="1"/>
  <c r="I96" i="12"/>
  <c r="I7" i="18" s="1"/>
  <c r="J96" i="12"/>
  <c r="J7" i="18" s="1"/>
  <c r="K96" i="12"/>
  <c r="K7" i="18" s="1"/>
  <c r="L7" i="18"/>
  <c r="M7" i="18"/>
  <c r="N7" i="18"/>
  <c r="O7" i="18"/>
  <c r="D118" i="12"/>
  <c r="D8" i="18" s="1"/>
  <c r="E118" i="12"/>
  <c r="E8" i="18" s="1"/>
  <c r="F118" i="12"/>
  <c r="F8" i="18" s="1"/>
  <c r="G118" i="12"/>
  <c r="G8" i="18" s="1"/>
  <c r="H118" i="12"/>
  <c r="H8" i="18" s="1"/>
  <c r="I118" i="12"/>
  <c r="I8" i="18" s="1"/>
  <c r="J118" i="12"/>
  <c r="J8" i="18" s="1"/>
  <c r="K118" i="12"/>
  <c r="K8" i="18" s="1"/>
  <c r="L118" i="12"/>
  <c r="L8" i="18" s="1"/>
  <c r="M118" i="12"/>
  <c r="M8" i="18" s="1"/>
  <c r="N118" i="12"/>
  <c r="N8" i="18" s="1"/>
  <c r="O118" i="12"/>
  <c r="O8" i="18" s="1"/>
  <c r="D140" i="12"/>
  <c r="D9" i="18" s="1"/>
  <c r="E140" i="12"/>
  <c r="E9" i="18" s="1"/>
  <c r="F140" i="12"/>
  <c r="F9" i="18" s="1"/>
  <c r="G140" i="12"/>
  <c r="G9" i="18" s="1"/>
  <c r="H140" i="12"/>
  <c r="H9" i="18" s="1"/>
  <c r="I140" i="12"/>
  <c r="I9" i="18" s="1"/>
  <c r="J140" i="12"/>
  <c r="J9" i="18" s="1"/>
  <c r="K140" i="12"/>
  <c r="K9" i="18" s="1"/>
  <c r="L140" i="12"/>
  <c r="L9" i="18" s="1"/>
  <c r="M140" i="12"/>
  <c r="M9" i="18" s="1"/>
  <c r="N140" i="12"/>
  <c r="N9" i="18" s="1"/>
  <c r="O140" i="12"/>
  <c r="O9" i="18" s="1"/>
  <c r="D162" i="12"/>
  <c r="D10" i="18" s="1"/>
  <c r="E162" i="12"/>
  <c r="E10" i="18" s="1"/>
  <c r="F162" i="12"/>
  <c r="F10" i="18" s="1"/>
  <c r="G162" i="12"/>
  <c r="G10" i="18" s="1"/>
  <c r="H162" i="12"/>
  <c r="H10" i="18" s="1"/>
  <c r="I162" i="12"/>
  <c r="I10" i="18" s="1"/>
  <c r="J162" i="12"/>
  <c r="J10" i="18" s="1"/>
  <c r="K162" i="12"/>
  <c r="K10" i="18" s="1"/>
  <c r="L162" i="12"/>
  <c r="L10" i="18" s="1"/>
  <c r="M162" i="12"/>
  <c r="M10" i="18" s="1"/>
  <c r="N162" i="12"/>
  <c r="N10" i="18" s="1"/>
  <c r="O162" i="12"/>
  <c r="O10" i="18" s="1"/>
  <c r="D17" i="12"/>
  <c r="D25" i="18" s="1"/>
  <c r="E17" i="12"/>
  <c r="E25" i="18" s="1"/>
  <c r="F17" i="12"/>
  <c r="F25" i="18" s="1"/>
  <c r="G17" i="12"/>
  <c r="G25" i="18" s="1"/>
  <c r="H17" i="12"/>
  <c r="H25" i="18" s="1"/>
  <c r="I17" i="12"/>
  <c r="I25" i="18" s="1"/>
  <c r="J17" i="12"/>
  <c r="J25" i="18" s="1"/>
  <c r="K17" i="12"/>
  <c r="K25" i="18" s="1"/>
  <c r="L17" i="12"/>
  <c r="L25" i="18" s="1"/>
  <c r="M17" i="12"/>
  <c r="M25" i="18" s="1"/>
  <c r="N17" i="12"/>
  <c r="N25" i="18" s="1"/>
  <c r="O17" i="12"/>
  <c r="O25" i="18" s="1"/>
  <c r="D37" i="12"/>
  <c r="D26" i="18" s="1"/>
  <c r="E37" i="12"/>
  <c r="E26" i="18" s="1"/>
  <c r="F37" i="12"/>
  <c r="F26" i="18" s="1"/>
  <c r="G37" i="12"/>
  <c r="G26" i="18" s="1"/>
  <c r="H37" i="12"/>
  <c r="H26" i="18" s="1"/>
  <c r="I37" i="12"/>
  <c r="I26" i="18" s="1"/>
  <c r="J37" i="12"/>
  <c r="J26" i="18" s="1"/>
  <c r="K37" i="12"/>
  <c r="K26" i="18" s="1"/>
  <c r="L37" i="12"/>
  <c r="L26" i="18" s="1"/>
  <c r="M37" i="12"/>
  <c r="M26" i="18" s="1"/>
  <c r="N37" i="12"/>
  <c r="N26" i="18" s="1"/>
  <c r="O37" i="12"/>
  <c r="O26" i="18" s="1"/>
  <c r="D57" i="12"/>
  <c r="D27" i="18" s="1"/>
  <c r="E57" i="12"/>
  <c r="E27" i="18" s="1"/>
  <c r="F57" i="12"/>
  <c r="F27" i="18" s="1"/>
  <c r="G57" i="12"/>
  <c r="G27" i="18" s="1"/>
  <c r="H57" i="12"/>
  <c r="H27" i="18" s="1"/>
  <c r="I57" i="12"/>
  <c r="I27" i="18" s="1"/>
  <c r="J57" i="12"/>
  <c r="J27" i="18" s="1"/>
  <c r="K57" i="12"/>
  <c r="K27" i="18" s="1"/>
  <c r="L57" i="12"/>
  <c r="L27" i="18" s="1"/>
  <c r="M57" i="12"/>
  <c r="M27" i="18" s="1"/>
  <c r="N57" i="12"/>
  <c r="N27" i="18" s="1"/>
  <c r="O57" i="12"/>
  <c r="O27" i="18" s="1"/>
  <c r="D77" i="12"/>
  <c r="D28" i="18" s="1"/>
  <c r="E77" i="12"/>
  <c r="E28" i="18" s="1"/>
  <c r="F77" i="12"/>
  <c r="F28" i="18" s="1"/>
  <c r="H77" i="12"/>
  <c r="H28" i="18" s="1"/>
  <c r="I77" i="12"/>
  <c r="I28" i="18" s="1"/>
  <c r="J77" i="12"/>
  <c r="J28" i="18" s="1"/>
  <c r="K77" i="12"/>
  <c r="K28" i="18" s="1"/>
  <c r="L77" i="12"/>
  <c r="L28" i="18" s="1"/>
  <c r="M77" i="12"/>
  <c r="M28" i="18" s="1"/>
  <c r="N77" i="12"/>
  <c r="N28" i="18" s="1"/>
  <c r="O77" i="12"/>
  <c r="O28" i="18" s="1"/>
  <c r="D97" i="12"/>
  <c r="D29" i="18" s="1"/>
  <c r="E97" i="12"/>
  <c r="E29" i="18" s="1"/>
  <c r="F97" i="12"/>
  <c r="F29" i="18" s="1"/>
  <c r="G97" i="12"/>
  <c r="G29" i="18" s="1"/>
  <c r="H97" i="12"/>
  <c r="H29" i="18" s="1"/>
  <c r="I97" i="12"/>
  <c r="I29" i="18" s="1"/>
  <c r="J97" i="12"/>
  <c r="J29" i="18" s="1"/>
  <c r="K97" i="12"/>
  <c r="K29" i="18" s="1"/>
  <c r="L97" i="12"/>
  <c r="L29" i="18" s="1"/>
  <c r="M97" i="12"/>
  <c r="M29" i="18" s="1"/>
  <c r="N97" i="12"/>
  <c r="N29" i="18" s="1"/>
  <c r="O97" i="12"/>
  <c r="O29" i="18" s="1"/>
  <c r="D119" i="12"/>
  <c r="D30" i="18" s="1"/>
  <c r="E119" i="12"/>
  <c r="E30" i="18" s="1"/>
  <c r="F119" i="12"/>
  <c r="F30" i="18" s="1"/>
  <c r="G119" i="12"/>
  <c r="G30" i="18" s="1"/>
  <c r="H119" i="12"/>
  <c r="H30" i="18" s="1"/>
  <c r="I119" i="12"/>
  <c r="I30" i="18" s="1"/>
  <c r="J119" i="12"/>
  <c r="J30" i="18" s="1"/>
  <c r="K119" i="12"/>
  <c r="K30" i="18" s="1"/>
  <c r="L119" i="12"/>
  <c r="L30" i="18" s="1"/>
  <c r="M119" i="12"/>
  <c r="M30" i="18" s="1"/>
  <c r="N119" i="12"/>
  <c r="N30" i="18" s="1"/>
  <c r="O119" i="12"/>
  <c r="O30" i="18" s="1"/>
  <c r="D141" i="12"/>
  <c r="D31" i="18" s="1"/>
  <c r="E141" i="12"/>
  <c r="E31" i="18" s="1"/>
  <c r="F141" i="12"/>
  <c r="F31" i="18" s="1"/>
  <c r="G141" i="12"/>
  <c r="G31" i="18" s="1"/>
  <c r="H141" i="12"/>
  <c r="H31" i="18" s="1"/>
  <c r="I141" i="12"/>
  <c r="I31" i="18" s="1"/>
  <c r="J141" i="12"/>
  <c r="J31" i="18" s="1"/>
  <c r="K141" i="12"/>
  <c r="K31" i="18" s="1"/>
  <c r="L141" i="12"/>
  <c r="L31" i="18" s="1"/>
  <c r="M141" i="12"/>
  <c r="M31" i="18" s="1"/>
  <c r="N141" i="12"/>
  <c r="N31" i="18" s="1"/>
  <c r="O141" i="12"/>
  <c r="O31" i="18" s="1"/>
  <c r="D163" i="12"/>
  <c r="D32" i="18" s="1"/>
  <c r="E163" i="12"/>
  <c r="E32" i="18" s="1"/>
  <c r="F163" i="12"/>
  <c r="F32" i="18" s="1"/>
  <c r="G163" i="12"/>
  <c r="G32" i="18" s="1"/>
  <c r="H163" i="12"/>
  <c r="H32" i="18" s="1"/>
  <c r="I163" i="12"/>
  <c r="I32" i="18" s="1"/>
  <c r="J163" i="12"/>
  <c r="J32" i="18" s="1"/>
  <c r="K163" i="12"/>
  <c r="K32" i="18" s="1"/>
  <c r="L163" i="12"/>
  <c r="L32" i="18" s="1"/>
  <c r="M163" i="12"/>
  <c r="M32" i="18" s="1"/>
  <c r="N163" i="12"/>
  <c r="N32" i="18" s="1"/>
  <c r="O163" i="12"/>
  <c r="O32" i="18" s="1"/>
  <c r="D3" i="17"/>
  <c r="E3" i="17"/>
  <c r="F3" i="17"/>
  <c r="G3" i="17"/>
  <c r="H3" i="17"/>
  <c r="I3" i="17"/>
  <c r="J3" i="17"/>
  <c r="K3" i="17"/>
  <c r="L3" i="17"/>
  <c r="M3" i="17"/>
  <c r="N3" i="17"/>
  <c r="O3" i="17"/>
  <c r="D34" i="12"/>
  <c r="D4" i="17" s="1"/>
  <c r="E34" i="12"/>
  <c r="E4" i="17" s="1"/>
  <c r="F34" i="12"/>
  <c r="F4" i="17" s="1"/>
  <c r="G34" i="12"/>
  <c r="G4" i="17" s="1"/>
  <c r="H4" i="17"/>
  <c r="I4" i="17"/>
  <c r="J4" i="17"/>
  <c r="K4" i="17"/>
  <c r="L4" i="17"/>
  <c r="M4" i="17"/>
  <c r="N4" i="17"/>
  <c r="O4" i="17"/>
  <c r="D54" i="12"/>
  <c r="D5" i="17" s="1"/>
  <c r="E54" i="12"/>
  <c r="E5" i="17" s="1"/>
  <c r="F54" i="12"/>
  <c r="F5" i="17" s="1"/>
  <c r="G54" i="12"/>
  <c r="G5" i="17" s="1"/>
  <c r="H54" i="12"/>
  <c r="H5" i="17" s="1"/>
  <c r="I54" i="12"/>
  <c r="I5" i="17" s="1"/>
  <c r="J54" i="12"/>
  <c r="J5" i="17" s="1"/>
  <c r="K54" i="12"/>
  <c r="K5" i="17" s="1"/>
  <c r="L5" i="17"/>
  <c r="M5" i="17"/>
  <c r="N5" i="17"/>
  <c r="O5" i="17"/>
  <c r="D74" i="12"/>
  <c r="D6" i="17" s="1"/>
  <c r="E74" i="12"/>
  <c r="E6" i="17" s="1"/>
  <c r="F74" i="12"/>
  <c r="F6" i="17" s="1"/>
  <c r="G74" i="12"/>
  <c r="G6" i="17" s="1"/>
  <c r="H74" i="12"/>
  <c r="H6" i="17" s="1"/>
  <c r="I74" i="12"/>
  <c r="I6" i="17" s="1"/>
  <c r="J74" i="12"/>
  <c r="J6" i="17" s="1"/>
  <c r="K74" i="12"/>
  <c r="K6" i="17" s="1"/>
  <c r="L74" i="12"/>
  <c r="L6" i="17" s="1"/>
  <c r="M74" i="12"/>
  <c r="M6" i="17" s="1"/>
  <c r="N74" i="12"/>
  <c r="N6" i="17" s="1"/>
  <c r="O74" i="12"/>
  <c r="O6" i="17" s="1"/>
  <c r="D94" i="12"/>
  <c r="D7" i="17" s="1"/>
  <c r="E94" i="12"/>
  <c r="E7" i="17" s="1"/>
  <c r="F94" i="12"/>
  <c r="F7" i="17" s="1"/>
  <c r="G94" i="12"/>
  <c r="G7" i="17" s="1"/>
  <c r="H94" i="12"/>
  <c r="H7" i="17" s="1"/>
  <c r="I94" i="12"/>
  <c r="I7" i="17" s="1"/>
  <c r="J94" i="12"/>
  <c r="J7" i="17" s="1"/>
  <c r="K94" i="12"/>
  <c r="K7" i="17" s="1"/>
  <c r="L7" i="17"/>
  <c r="M7" i="17"/>
  <c r="N7" i="17"/>
  <c r="O7" i="17"/>
  <c r="D116" i="12"/>
  <c r="D8" i="17" s="1"/>
  <c r="E116" i="12"/>
  <c r="E8" i="17" s="1"/>
  <c r="F116" i="12"/>
  <c r="F8" i="17" s="1"/>
  <c r="G116" i="12"/>
  <c r="G8" i="17" s="1"/>
  <c r="H116" i="12"/>
  <c r="H8" i="17" s="1"/>
  <c r="I116" i="12"/>
  <c r="I8" i="17" s="1"/>
  <c r="J116" i="12"/>
  <c r="J8" i="17" s="1"/>
  <c r="K116" i="12"/>
  <c r="K8" i="17" s="1"/>
  <c r="L116" i="12"/>
  <c r="L8" i="17" s="1"/>
  <c r="M116" i="12"/>
  <c r="M8" i="17" s="1"/>
  <c r="N116" i="12"/>
  <c r="N8" i="17" s="1"/>
  <c r="O116" i="12"/>
  <c r="O8" i="17" s="1"/>
  <c r="D138" i="12"/>
  <c r="D9" i="17" s="1"/>
  <c r="E138" i="12"/>
  <c r="E9" i="17" s="1"/>
  <c r="F138" i="12"/>
  <c r="F9" i="17" s="1"/>
  <c r="G138" i="12"/>
  <c r="G9" i="17" s="1"/>
  <c r="H138" i="12"/>
  <c r="H9" i="17" s="1"/>
  <c r="I138" i="12"/>
  <c r="I9" i="17" s="1"/>
  <c r="J138" i="12"/>
  <c r="J9" i="17" s="1"/>
  <c r="K138" i="12"/>
  <c r="K9" i="17" s="1"/>
  <c r="L138" i="12"/>
  <c r="L9" i="17" s="1"/>
  <c r="M138" i="12"/>
  <c r="M9" i="17" s="1"/>
  <c r="N138" i="12"/>
  <c r="N9" i="17" s="1"/>
  <c r="O138" i="12"/>
  <c r="O9" i="17" s="1"/>
  <c r="D160" i="12"/>
  <c r="D10" i="17" s="1"/>
  <c r="E160" i="12"/>
  <c r="E10" i="17" s="1"/>
  <c r="F160" i="12"/>
  <c r="F10" i="17" s="1"/>
  <c r="G160" i="12"/>
  <c r="G10" i="17" s="1"/>
  <c r="H160" i="12"/>
  <c r="H10" i="17" s="1"/>
  <c r="I160" i="12"/>
  <c r="I10" i="17" s="1"/>
  <c r="J160" i="12"/>
  <c r="J10" i="17" s="1"/>
  <c r="K160" i="12"/>
  <c r="K10" i="17" s="1"/>
  <c r="L160" i="12"/>
  <c r="L10" i="17" s="1"/>
  <c r="M160" i="12"/>
  <c r="M10" i="17" s="1"/>
  <c r="N160" i="12"/>
  <c r="N10" i="17" s="1"/>
  <c r="O160" i="12"/>
  <c r="O10" i="17" s="1"/>
  <c r="D15" i="12"/>
  <c r="D25" i="17" s="1"/>
  <c r="E15" i="12"/>
  <c r="E25" i="17" s="1"/>
  <c r="F15" i="12"/>
  <c r="F25" i="17" s="1"/>
  <c r="G15" i="12"/>
  <c r="G25" i="17" s="1"/>
  <c r="H25" i="17"/>
  <c r="I25" i="17"/>
  <c r="J25" i="17"/>
  <c r="K25" i="17"/>
  <c r="L25" i="17"/>
  <c r="M25" i="17"/>
  <c r="N25" i="17"/>
  <c r="O25" i="17"/>
  <c r="D35" i="12"/>
  <c r="D26" i="17" s="1"/>
  <c r="E35" i="12"/>
  <c r="E26" i="17" s="1"/>
  <c r="F35" i="12"/>
  <c r="F26" i="17" s="1"/>
  <c r="G35" i="12"/>
  <c r="G26" i="17" s="1"/>
  <c r="H35" i="12"/>
  <c r="H26" i="17" s="1"/>
  <c r="I35" i="12"/>
  <c r="I26" i="17" s="1"/>
  <c r="J35" i="12"/>
  <c r="J26" i="17" s="1"/>
  <c r="K35" i="12"/>
  <c r="K26" i="17" s="1"/>
  <c r="L35" i="12"/>
  <c r="L26" i="17" s="1"/>
  <c r="M35" i="12"/>
  <c r="M26" i="17" s="1"/>
  <c r="N35" i="12"/>
  <c r="N26" i="17" s="1"/>
  <c r="O35" i="12"/>
  <c r="O26" i="17" s="1"/>
  <c r="D55" i="12"/>
  <c r="D27" i="17" s="1"/>
  <c r="E55" i="12"/>
  <c r="E27" i="17" s="1"/>
  <c r="F55" i="12"/>
  <c r="F27" i="17" s="1"/>
  <c r="G55" i="12"/>
  <c r="G27" i="17" s="1"/>
  <c r="H55" i="12"/>
  <c r="H27" i="17" s="1"/>
  <c r="I55" i="12"/>
  <c r="I27" i="17" s="1"/>
  <c r="J55" i="12"/>
  <c r="J27" i="17" s="1"/>
  <c r="K55" i="12"/>
  <c r="K27" i="17" s="1"/>
  <c r="L55" i="12"/>
  <c r="L27" i="17" s="1"/>
  <c r="M55" i="12"/>
  <c r="M27" i="17" s="1"/>
  <c r="N55" i="12"/>
  <c r="N27" i="17" s="1"/>
  <c r="O55" i="12"/>
  <c r="O27" i="17" s="1"/>
  <c r="D75" i="12"/>
  <c r="D28" i="17" s="1"/>
  <c r="E75" i="12"/>
  <c r="E28" i="17" s="1"/>
  <c r="F75" i="12"/>
  <c r="F28" i="17" s="1"/>
  <c r="G75" i="12"/>
  <c r="G28" i="17" s="1"/>
  <c r="H75" i="12"/>
  <c r="H28" i="17" s="1"/>
  <c r="I75" i="12"/>
  <c r="I28" i="17" s="1"/>
  <c r="J75" i="12"/>
  <c r="J28" i="17" s="1"/>
  <c r="K75" i="12"/>
  <c r="K28" i="17" s="1"/>
  <c r="L75" i="12"/>
  <c r="L28" i="17" s="1"/>
  <c r="M75" i="12"/>
  <c r="M28" i="17" s="1"/>
  <c r="N75" i="12"/>
  <c r="N28" i="17" s="1"/>
  <c r="O75" i="12"/>
  <c r="O28" i="17" s="1"/>
  <c r="D95" i="12"/>
  <c r="D29" i="17" s="1"/>
  <c r="E95" i="12"/>
  <c r="E29" i="17" s="1"/>
  <c r="F95" i="12"/>
  <c r="F29" i="17" s="1"/>
  <c r="G95" i="12"/>
  <c r="G29" i="17" s="1"/>
  <c r="H95" i="12"/>
  <c r="H29" i="17" s="1"/>
  <c r="I95" i="12"/>
  <c r="I29" i="17" s="1"/>
  <c r="J95" i="12"/>
  <c r="J29" i="17" s="1"/>
  <c r="K95" i="12"/>
  <c r="K29" i="17" s="1"/>
  <c r="L95" i="12"/>
  <c r="L29" i="17" s="1"/>
  <c r="M95" i="12"/>
  <c r="M29" i="17" s="1"/>
  <c r="N95" i="12"/>
  <c r="N29" i="17" s="1"/>
  <c r="O95" i="12"/>
  <c r="O29" i="17" s="1"/>
  <c r="D117" i="12"/>
  <c r="D30" i="17" s="1"/>
  <c r="E117" i="12"/>
  <c r="E30" i="17" s="1"/>
  <c r="F117" i="12"/>
  <c r="F30" i="17" s="1"/>
  <c r="G117" i="12"/>
  <c r="G30" i="17" s="1"/>
  <c r="H117" i="12"/>
  <c r="H30" i="17" s="1"/>
  <c r="I117" i="12"/>
  <c r="I30" i="17" s="1"/>
  <c r="J117" i="12"/>
  <c r="J30" i="17" s="1"/>
  <c r="K117" i="12"/>
  <c r="K30" i="17" s="1"/>
  <c r="L117" i="12"/>
  <c r="L30" i="17" s="1"/>
  <c r="M117" i="12"/>
  <c r="M30" i="17" s="1"/>
  <c r="N117" i="12"/>
  <c r="N30" i="17" s="1"/>
  <c r="O117" i="12"/>
  <c r="O30" i="17" s="1"/>
  <c r="D139" i="12"/>
  <c r="D31" i="17" s="1"/>
  <c r="E139" i="12"/>
  <c r="E31" i="17" s="1"/>
  <c r="F139" i="12"/>
  <c r="F31" i="17" s="1"/>
  <c r="H139" i="12"/>
  <c r="H31" i="17" s="1"/>
  <c r="I139" i="12"/>
  <c r="I31" i="17" s="1"/>
  <c r="J139" i="12"/>
  <c r="J31" i="17" s="1"/>
  <c r="K139" i="12"/>
  <c r="K31" i="17" s="1"/>
  <c r="L139" i="12"/>
  <c r="L31" i="17" s="1"/>
  <c r="M139" i="12"/>
  <c r="M31" i="17" s="1"/>
  <c r="N139" i="12"/>
  <c r="N31" i="17" s="1"/>
  <c r="O139" i="12"/>
  <c r="O31" i="17" s="1"/>
  <c r="D161" i="12"/>
  <c r="D32" i="17" s="1"/>
  <c r="E161" i="12"/>
  <c r="E32" i="17" s="1"/>
  <c r="F161" i="12"/>
  <c r="F32" i="17" s="1"/>
  <c r="G161" i="12"/>
  <c r="G32" i="17" s="1"/>
  <c r="H161" i="12"/>
  <c r="H32" i="17" s="1"/>
  <c r="I161" i="12"/>
  <c r="I32" i="17" s="1"/>
  <c r="J161" i="12"/>
  <c r="J32" i="17" s="1"/>
  <c r="K161" i="12"/>
  <c r="K32" i="17" s="1"/>
  <c r="L161" i="12"/>
  <c r="L32" i="17" s="1"/>
  <c r="M161" i="12"/>
  <c r="M32" i="17" s="1"/>
  <c r="N161" i="12"/>
  <c r="N32" i="17" s="1"/>
  <c r="O161" i="12"/>
  <c r="O32" i="17" s="1"/>
  <c r="D8" i="22"/>
  <c r="E8" i="22"/>
  <c r="F8" i="22"/>
  <c r="G8" i="22"/>
  <c r="H8" i="22"/>
  <c r="I8" i="22"/>
  <c r="J8" i="22"/>
  <c r="K8" i="22"/>
  <c r="L8" i="22"/>
  <c r="M8" i="22"/>
  <c r="N8" i="22"/>
  <c r="O8" i="22"/>
  <c r="D136" i="12"/>
  <c r="D9" i="22" s="1"/>
  <c r="E136" i="12"/>
  <c r="E9" i="22" s="1"/>
  <c r="F136" i="12"/>
  <c r="F9" i="22" s="1"/>
  <c r="G136" i="12"/>
  <c r="G9" i="22" s="1"/>
  <c r="H136" i="12"/>
  <c r="H9" i="22" s="1"/>
  <c r="I136" i="12"/>
  <c r="I9" i="22" s="1"/>
  <c r="J136" i="12"/>
  <c r="J9" i="22" s="1"/>
  <c r="K136" i="12"/>
  <c r="K9" i="22" s="1"/>
  <c r="L136" i="12"/>
  <c r="L9" i="22" s="1"/>
  <c r="M136" i="12"/>
  <c r="M9" i="22" s="1"/>
  <c r="N136" i="12"/>
  <c r="N9" i="22" s="1"/>
  <c r="O136" i="12"/>
  <c r="O9" i="22" s="1"/>
  <c r="D158" i="12"/>
  <c r="D10" i="22" s="1"/>
  <c r="E158" i="12"/>
  <c r="E10" i="22" s="1"/>
  <c r="F158" i="12"/>
  <c r="F10" i="22" s="1"/>
  <c r="H158" i="12"/>
  <c r="H10" i="22" s="1"/>
  <c r="I158" i="12"/>
  <c r="I10" i="22" s="1"/>
  <c r="J158" i="12"/>
  <c r="J10" i="22" s="1"/>
  <c r="K158" i="12"/>
  <c r="K10" i="22" s="1"/>
  <c r="L158" i="12"/>
  <c r="L10" i="22" s="1"/>
  <c r="M158" i="12"/>
  <c r="M10" i="22" s="1"/>
  <c r="N158" i="12"/>
  <c r="N10" i="22" s="1"/>
  <c r="O158" i="12"/>
  <c r="O10" i="22" s="1"/>
  <c r="D30" i="22"/>
  <c r="E30" i="22"/>
  <c r="F30" i="22"/>
  <c r="G30" i="22"/>
  <c r="H30" i="22"/>
  <c r="I30" i="22"/>
  <c r="J30" i="22"/>
  <c r="K30" i="22"/>
  <c r="L30" i="22"/>
  <c r="M30" i="22"/>
  <c r="N30" i="22"/>
  <c r="O30" i="22"/>
  <c r="D137" i="12"/>
  <c r="D31" i="22" s="1"/>
  <c r="E137" i="12"/>
  <c r="E31" i="22" s="1"/>
  <c r="F137" i="12"/>
  <c r="F31" i="22" s="1"/>
  <c r="G137" i="12"/>
  <c r="G31" i="22" s="1"/>
  <c r="H137" i="12"/>
  <c r="H31" i="22" s="1"/>
  <c r="I137" i="12"/>
  <c r="I31" i="22" s="1"/>
  <c r="J137" i="12"/>
  <c r="J31" i="22" s="1"/>
  <c r="K137" i="12"/>
  <c r="K31" i="22" s="1"/>
  <c r="L137" i="12"/>
  <c r="L31" i="22" s="1"/>
  <c r="M137" i="12"/>
  <c r="M31" i="22" s="1"/>
  <c r="N137" i="12"/>
  <c r="N31" i="22" s="1"/>
  <c r="O137" i="12"/>
  <c r="O31" i="22" s="1"/>
  <c r="D159" i="12"/>
  <c r="D32" i="22" s="1"/>
  <c r="E159" i="12"/>
  <c r="E32" i="22" s="1"/>
  <c r="F159" i="12"/>
  <c r="F32" i="22" s="1"/>
  <c r="G159" i="12"/>
  <c r="G32" i="22" s="1"/>
  <c r="H159" i="12"/>
  <c r="H32" i="22" s="1"/>
  <c r="I159" i="12"/>
  <c r="I32" i="22" s="1"/>
  <c r="J159" i="12"/>
  <c r="J32" i="22" s="1"/>
  <c r="K159" i="12"/>
  <c r="K32" i="22" s="1"/>
  <c r="L159" i="12"/>
  <c r="L32" i="22" s="1"/>
  <c r="M159" i="12"/>
  <c r="M32" i="22" s="1"/>
  <c r="N159" i="12"/>
  <c r="N32" i="22" s="1"/>
  <c r="O159" i="12"/>
  <c r="O32" i="22" s="1"/>
  <c r="D12" i="12"/>
  <c r="D3" i="16" s="1"/>
  <c r="E12" i="12"/>
  <c r="E3" i="16" s="1"/>
  <c r="F12" i="12"/>
  <c r="F3" i="16" s="1"/>
  <c r="G12" i="12"/>
  <c r="G3" i="16" s="1"/>
  <c r="H12" i="12"/>
  <c r="H3" i="16" s="1"/>
  <c r="I12" i="12"/>
  <c r="I3" i="16" s="1"/>
  <c r="J12" i="12"/>
  <c r="J3" i="16" s="1"/>
  <c r="K12" i="12"/>
  <c r="K3" i="16" s="1"/>
  <c r="L12" i="12"/>
  <c r="L3" i="16" s="1"/>
  <c r="M12" i="12"/>
  <c r="M3" i="16" s="1"/>
  <c r="N12" i="12"/>
  <c r="N3" i="16" s="1"/>
  <c r="O12" i="12"/>
  <c r="O3" i="16" s="1"/>
  <c r="D32" i="12"/>
  <c r="D4" i="16" s="1"/>
  <c r="E32" i="12"/>
  <c r="E4" i="16" s="1"/>
  <c r="F32" i="12"/>
  <c r="F4" i="16" s="1"/>
  <c r="G32" i="12"/>
  <c r="G4" i="16" s="1"/>
  <c r="H32" i="12"/>
  <c r="H4" i="16" s="1"/>
  <c r="I32" i="12"/>
  <c r="I4" i="16" s="1"/>
  <c r="J32" i="12"/>
  <c r="J4" i="16" s="1"/>
  <c r="K32" i="12"/>
  <c r="K4" i="16" s="1"/>
  <c r="L32" i="12"/>
  <c r="L4" i="16" s="1"/>
  <c r="M32" i="12"/>
  <c r="M4" i="16" s="1"/>
  <c r="N32" i="12"/>
  <c r="N4" i="16" s="1"/>
  <c r="O32" i="12"/>
  <c r="O4" i="16" s="1"/>
  <c r="D52" i="12"/>
  <c r="D5" i="16" s="1"/>
  <c r="E52" i="12"/>
  <c r="E5" i="16" s="1"/>
  <c r="F52" i="12"/>
  <c r="F5" i="16" s="1"/>
  <c r="G52" i="12"/>
  <c r="G5" i="16" s="1"/>
  <c r="H52" i="12"/>
  <c r="H5" i="16" s="1"/>
  <c r="I52" i="12"/>
  <c r="I5" i="16" s="1"/>
  <c r="J52" i="12"/>
  <c r="J5" i="16" s="1"/>
  <c r="K52" i="12"/>
  <c r="K5" i="16" s="1"/>
  <c r="L52" i="12"/>
  <c r="L5" i="16" s="1"/>
  <c r="M52" i="12"/>
  <c r="M5" i="16" s="1"/>
  <c r="N52" i="12"/>
  <c r="N5" i="16" s="1"/>
  <c r="O52" i="12"/>
  <c r="O5" i="16" s="1"/>
  <c r="D72" i="12"/>
  <c r="D6" i="16" s="1"/>
  <c r="E72" i="12"/>
  <c r="E6" i="16" s="1"/>
  <c r="F72" i="12"/>
  <c r="F6" i="16" s="1"/>
  <c r="G72" i="12"/>
  <c r="G6" i="16" s="1"/>
  <c r="H72" i="12"/>
  <c r="H6" i="16" s="1"/>
  <c r="I72" i="12"/>
  <c r="I6" i="16" s="1"/>
  <c r="J72" i="12"/>
  <c r="J6" i="16" s="1"/>
  <c r="K72" i="12"/>
  <c r="K6" i="16" s="1"/>
  <c r="L72" i="12"/>
  <c r="L6" i="16" s="1"/>
  <c r="M72" i="12"/>
  <c r="M6" i="16" s="1"/>
  <c r="N72" i="12"/>
  <c r="N6" i="16" s="1"/>
  <c r="O72" i="12"/>
  <c r="O6" i="16" s="1"/>
  <c r="D92" i="12"/>
  <c r="D7" i="16" s="1"/>
  <c r="E92" i="12"/>
  <c r="E7" i="16" s="1"/>
  <c r="F92" i="12"/>
  <c r="F7" i="16" s="1"/>
  <c r="G92" i="12"/>
  <c r="G7" i="16" s="1"/>
  <c r="H92" i="12"/>
  <c r="H7" i="16" s="1"/>
  <c r="I92" i="12"/>
  <c r="I7" i="16" s="1"/>
  <c r="J92" i="12"/>
  <c r="J7" i="16" s="1"/>
  <c r="K92" i="12"/>
  <c r="K7" i="16" s="1"/>
  <c r="L92" i="12"/>
  <c r="L7" i="16" s="1"/>
  <c r="M92" i="12"/>
  <c r="M7" i="16" s="1"/>
  <c r="N92" i="12"/>
  <c r="N7" i="16" s="1"/>
  <c r="O92" i="12"/>
  <c r="O7" i="16" s="1"/>
  <c r="D112" i="12"/>
  <c r="D8" i="16" s="1"/>
  <c r="E112" i="12"/>
  <c r="E8" i="16" s="1"/>
  <c r="F112" i="12"/>
  <c r="F8" i="16" s="1"/>
  <c r="H112" i="12"/>
  <c r="H8" i="16" s="1"/>
  <c r="I112" i="12"/>
  <c r="I8" i="16" s="1"/>
  <c r="J112" i="12"/>
  <c r="J8" i="16" s="1"/>
  <c r="K112" i="12"/>
  <c r="K8" i="16" s="1"/>
  <c r="L112" i="12"/>
  <c r="L8" i="16" s="1"/>
  <c r="M112" i="12"/>
  <c r="M8" i="16" s="1"/>
  <c r="N112" i="12"/>
  <c r="N8" i="16" s="1"/>
  <c r="O112" i="12"/>
  <c r="O8" i="16" s="1"/>
  <c r="D134" i="12"/>
  <c r="D9" i="16" s="1"/>
  <c r="E134" i="12"/>
  <c r="E9" i="16" s="1"/>
  <c r="F134" i="12"/>
  <c r="F9" i="16" s="1"/>
  <c r="G134" i="12"/>
  <c r="G9" i="16" s="1"/>
  <c r="H134" i="12"/>
  <c r="H9" i="16" s="1"/>
  <c r="I134" i="12"/>
  <c r="I9" i="16" s="1"/>
  <c r="J134" i="12"/>
  <c r="J9" i="16" s="1"/>
  <c r="K134" i="12"/>
  <c r="K9" i="16" s="1"/>
  <c r="L134" i="12"/>
  <c r="L9" i="16" s="1"/>
  <c r="M134" i="12"/>
  <c r="M9" i="16" s="1"/>
  <c r="N134" i="12"/>
  <c r="N9" i="16" s="1"/>
  <c r="O134" i="12"/>
  <c r="O9" i="16" s="1"/>
  <c r="D156" i="12"/>
  <c r="D10" i="16" s="1"/>
  <c r="E156" i="12"/>
  <c r="E10" i="16" s="1"/>
  <c r="F156" i="12"/>
  <c r="F10" i="16" s="1"/>
  <c r="G156" i="12"/>
  <c r="G10" i="16" s="1"/>
  <c r="H156" i="12"/>
  <c r="H10" i="16" s="1"/>
  <c r="I156" i="12"/>
  <c r="I10" i="16" s="1"/>
  <c r="J156" i="12"/>
  <c r="J10" i="16" s="1"/>
  <c r="K156" i="12"/>
  <c r="K10" i="16" s="1"/>
  <c r="L156" i="12"/>
  <c r="L10" i="16" s="1"/>
  <c r="M156" i="12"/>
  <c r="M10" i="16" s="1"/>
  <c r="N156" i="12"/>
  <c r="N10" i="16" s="1"/>
  <c r="O156" i="12"/>
  <c r="O10" i="16" s="1"/>
  <c r="D13" i="12"/>
  <c r="D25" i="16" s="1"/>
  <c r="E13" i="12"/>
  <c r="E25" i="16" s="1"/>
  <c r="F13" i="12"/>
  <c r="F25" i="16" s="1"/>
  <c r="G13" i="12"/>
  <c r="G25" i="16" s="1"/>
  <c r="H13" i="12"/>
  <c r="H25" i="16" s="1"/>
  <c r="I13" i="12"/>
  <c r="I25" i="16" s="1"/>
  <c r="J13" i="12"/>
  <c r="J25" i="16" s="1"/>
  <c r="K13" i="12"/>
  <c r="K25" i="16" s="1"/>
  <c r="L13" i="12"/>
  <c r="L25" i="16" s="1"/>
  <c r="M13" i="12"/>
  <c r="M25" i="16" s="1"/>
  <c r="N13" i="12"/>
  <c r="N25" i="16" s="1"/>
  <c r="O13" i="12"/>
  <c r="O25" i="16" s="1"/>
  <c r="D33" i="12"/>
  <c r="D26" i="16" s="1"/>
  <c r="E33" i="12"/>
  <c r="E26" i="16" s="1"/>
  <c r="F33" i="12"/>
  <c r="F26" i="16"/>
  <c r="G33" i="12"/>
  <c r="G26" i="16"/>
  <c r="H33" i="12"/>
  <c r="H26" i="16"/>
  <c r="I33" i="12"/>
  <c r="I26" i="16"/>
  <c r="J33" i="12"/>
  <c r="J26" i="16"/>
  <c r="K33" i="12"/>
  <c r="K26" i="16"/>
  <c r="L33" i="12"/>
  <c r="L26" i="16"/>
  <c r="M33" i="12"/>
  <c r="M26" i="16"/>
  <c r="N33" i="12"/>
  <c r="N26" i="16"/>
  <c r="O33" i="12"/>
  <c r="O26" i="16"/>
  <c r="D53" i="12"/>
  <c r="D27" i="16"/>
  <c r="E53" i="12"/>
  <c r="E27" i="16"/>
  <c r="F53" i="12"/>
  <c r="F27" i="16"/>
  <c r="G53" i="12"/>
  <c r="G27" i="16"/>
  <c r="H53" i="12"/>
  <c r="H27" i="16"/>
  <c r="I53" i="12"/>
  <c r="I27" i="16"/>
  <c r="J53" i="12"/>
  <c r="J27" i="16"/>
  <c r="K53" i="12"/>
  <c r="K27" i="16"/>
  <c r="L53" i="12"/>
  <c r="L27" i="16"/>
  <c r="M53" i="12"/>
  <c r="M27" i="16"/>
  <c r="N53" i="12"/>
  <c r="N27" i="16"/>
  <c r="O53" i="12"/>
  <c r="O27" i="16"/>
  <c r="D73" i="12"/>
  <c r="D28" i="16"/>
  <c r="E73" i="12"/>
  <c r="E28" i="16"/>
  <c r="F73" i="12"/>
  <c r="F28" i="16"/>
  <c r="G73" i="12"/>
  <c r="G28" i="16"/>
  <c r="H73" i="12"/>
  <c r="H28" i="16"/>
  <c r="I73" i="12"/>
  <c r="I28" i="16"/>
  <c r="J73" i="12"/>
  <c r="J28" i="16"/>
  <c r="K73" i="12"/>
  <c r="K28" i="16"/>
  <c r="L73" i="12"/>
  <c r="L28" i="16"/>
  <c r="M73" i="12"/>
  <c r="M28" i="16"/>
  <c r="N73" i="12"/>
  <c r="N28" i="16"/>
  <c r="O73" i="12"/>
  <c r="O28" i="16"/>
  <c r="D93" i="12"/>
  <c r="D29" i="16"/>
  <c r="E93" i="12"/>
  <c r="E29" i="16"/>
  <c r="F93" i="12"/>
  <c r="F29" i="16"/>
  <c r="G93" i="12"/>
  <c r="G29" i="16"/>
  <c r="H93" i="12"/>
  <c r="H29" i="16"/>
  <c r="I93" i="12"/>
  <c r="I29" i="16"/>
  <c r="J93" i="12"/>
  <c r="J29" i="16"/>
  <c r="K93" i="12"/>
  <c r="K29" i="16"/>
  <c r="L93" i="12"/>
  <c r="L29" i="16"/>
  <c r="M93" i="12"/>
  <c r="M29" i="16"/>
  <c r="N93" i="12"/>
  <c r="N29" i="16"/>
  <c r="O93" i="12"/>
  <c r="O29" i="16"/>
  <c r="D113" i="12"/>
  <c r="D30" i="16"/>
  <c r="E113" i="12"/>
  <c r="E30" i="16"/>
  <c r="F113" i="12"/>
  <c r="F30" i="16"/>
  <c r="H113" i="12"/>
  <c r="H30" i="16"/>
  <c r="I113" i="12"/>
  <c r="I30" i="16"/>
  <c r="J113" i="12"/>
  <c r="J30" i="16"/>
  <c r="K113" i="12"/>
  <c r="K30" i="16"/>
  <c r="L113" i="12"/>
  <c r="L30" i="16"/>
  <c r="M113" i="12"/>
  <c r="M30" i="16"/>
  <c r="N113" i="12"/>
  <c r="N30" i="16"/>
  <c r="O113" i="12"/>
  <c r="O30" i="16"/>
  <c r="D135" i="12"/>
  <c r="D31" i="16" s="1"/>
  <c r="E135" i="12"/>
  <c r="E31" i="16" s="1"/>
  <c r="F135" i="12"/>
  <c r="F31" i="16" s="1"/>
  <c r="G135" i="12"/>
  <c r="G31" i="16" s="1"/>
  <c r="H135" i="12"/>
  <c r="H31" i="16" s="1"/>
  <c r="I135" i="12"/>
  <c r="I31" i="16" s="1"/>
  <c r="J135" i="12"/>
  <c r="J31" i="16" s="1"/>
  <c r="K135" i="12"/>
  <c r="K31" i="16" s="1"/>
  <c r="L135" i="12"/>
  <c r="L31" i="16" s="1"/>
  <c r="M135" i="12"/>
  <c r="M31" i="16" s="1"/>
  <c r="N135" i="12"/>
  <c r="N31" i="16" s="1"/>
  <c r="O135" i="12"/>
  <c r="O31" i="16" s="1"/>
  <c r="D157" i="12"/>
  <c r="D32" i="16"/>
  <c r="E157" i="12"/>
  <c r="E32" i="16"/>
  <c r="F157" i="12"/>
  <c r="F32" i="16"/>
  <c r="G157" i="12"/>
  <c r="G32" i="16"/>
  <c r="H157" i="12"/>
  <c r="H32" i="16"/>
  <c r="I157" i="12"/>
  <c r="I32" i="16"/>
  <c r="J157" i="12"/>
  <c r="J32" i="16"/>
  <c r="K157" i="12"/>
  <c r="K32" i="16"/>
  <c r="L157" i="12"/>
  <c r="L32" i="16"/>
  <c r="M157" i="12"/>
  <c r="M32" i="16"/>
  <c r="N157" i="12"/>
  <c r="N32" i="16"/>
  <c r="O157" i="12"/>
  <c r="O32" i="16"/>
  <c r="D10" i="12"/>
  <c r="D3" i="15"/>
  <c r="E10" i="12"/>
  <c r="E3" i="15"/>
  <c r="F10" i="12"/>
  <c r="F3" i="15"/>
  <c r="G10" i="12"/>
  <c r="G3" i="15"/>
  <c r="H10" i="12"/>
  <c r="H3" i="15"/>
  <c r="I10" i="12"/>
  <c r="I3" i="15"/>
  <c r="J10" i="12"/>
  <c r="J3" i="15"/>
  <c r="K10" i="12"/>
  <c r="K3" i="15"/>
  <c r="L10" i="12"/>
  <c r="L3" i="15"/>
  <c r="M10" i="12"/>
  <c r="M3" i="15"/>
  <c r="N10" i="12"/>
  <c r="N3" i="15"/>
  <c r="O10" i="12"/>
  <c r="O3" i="15"/>
  <c r="D30" i="12"/>
  <c r="D4" i="15"/>
  <c r="E30" i="12"/>
  <c r="E4" i="15"/>
  <c r="F30" i="12"/>
  <c r="F4" i="15"/>
  <c r="G30" i="12"/>
  <c r="G4" i="15"/>
  <c r="H30" i="12"/>
  <c r="H4" i="15"/>
  <c r="I30" i="12"/>
  <c r="I4" i="15"/>
  <c r="J30" i="12"/>
  <c r="J4" i="15"/>
  <c r="K30" i="12"/>
  <c r="K4" i="15"/>
  <c r="L30" i="12"/>
  <c r="L4" i="15"/>
  <c r="M30" i="12"/>
  <c r="M4" i="15"/>
  <c r="N30" i="12"/>
  <c r="N4" i="15"/>
  <c r="O30" i="12"/>
  <c r="O4" i="15"/>
  <c r="D50" i="12"/>
  <c r="D5" i="15"/>
  <c r="E50" i="12"/>
  <c r="E5" i="15"/>
  <c r="F50" i="12"/>
  <c r="F5" i="15"/>
  <c r="G50" i="12"/>
  <c r="G5" i="15"/>
  <c r="H50" i="12"/>
  <c r="H5" i="15"/>
  <c r="I50" i="12"/>
  <c r="I5" i="15"/>
  <c r="J50" i="12"/>
  <c r="J5" i="15"/>
  <c r="K50" i="12"/>
  <c r="K5" i="15"/>
  <c r="L50" i="12"/>
  <c r="L5" i="15"/>
  <c r="M50" i="12"/>
  <c r="M5" i="15"/>
  <c r="N50" i="12"/>
  <c r="N5" i="15"/>
  <c r="O50" i="12"/>
  <c r="O5" i="15"/>
  <c r="D70" i="12"/>
  <c r="D6" i="15"/>
  <c r="E70" i="12"/>
  <c r="E6" i="15"/>
  <c r="F70" i="12"/>
  <c r="F6" i="15"/>
  <c r="G70" i="12"/>
  <c r="G6" i="15"/>
  <c r="H70" i="12"/>
  <c r="H6" i="15"/>
  <c r="I70" i="12"/>
  <c r="I6" i="15"/>
  <c r="J70" i="12"/>
  <c r="J6" i="15"/>
  <c r="K70" i="12"/>
  <c r="K6" i="15"/>
  <c r="L70" i="12"/>
  <c r="L6" i="15"/>
  <c r="M70" i="12"/>
  <c r="M6" i="15"/>
  <c r="N70" i="12"/>
  <c r="N6" i="15"/>
  <c r="O70" i="12"/>
  <c r="O6" i="15"/>
  <c r="D90" i="12"/>
  <c r="D7" i="15"/>
  <c r="E90" i="12"/>
  <c r="E7" i="15"/>
  <c r="F90" i="12"/>
  <c r="F7" i="15"/>
  <c r="G90" i="12"/>
  <c r="G7" i="15"/>
  <c r="H90" i="12"/>
  <c r="H7" i="15"/>
  <c r="I90" i="12"/>
  <c r="I7" i="15"/>
  <c r="J90" i="12"/>
  <c r="J7" i="15"/>
  <c r="K90" i="12"/>
  <c r="K7" i="15"/>
  <c r="L90" i="12"/>
  <c r="L7" i="15"/>
  <c r="M90" i="12"/>
  <c r="M7" i="15"/>
  <c r="N90" i="12"/>
  <c r="N7" i="15"/>
  <c r="O90" i="12"/>
  <c r="O7" i="15"/>
  <c r="D110" i="12"/>
  <c r="D8" i="15"/>
  <c r="E110" i="12"/>
  <c r="E8" i="15"/>
  <c r="F110" i="12"/>
  <c r="F8" i="15"/>
  <c r="H110" i="12"/>
  <c r="H8" i="15"/>
  <c r="I110" i="12"/>
  <c r="I8" i="15"/>
  <c r="J110" i="12"/>
  <c r="J8" i="15"/>
  <c r="K110" i="12"/>
  <c r="K8" i="15"/>
  <c r="L110" i="12"/>
  <c r="L8" i="15"/>
  <c r="M110" i="12"/>
  <c r="M8" i="15"/>
  <c r="N110" i="12"/>
  <c r="N8" i="15"/>
  <c r="O110" i="12"/>
  <c r="O8" i="15"/>
  <c r="D132" i="12"/>
  <c r="D9" i="15" s="1"/>
  <c r="E132" i="12"/>
  <c r="E9" i="15" s="1"/>
  <c r="F132" i="12"/>
  <c r="F9" i="15" s="1"/>
  <c r="G132" i="12"/>
  <c r="G9" i="15" s="1"/>
  <c r="H132" i="12"/>
  <c r="H9" i="15" s="1"/>
  <c r="I132" i="12"/>
  <c r="I9" i="15" s="1"/>
  <c r="J132" i="12"/>
  <c r="J9" i="15" s="1"/>
  <c r="K132" i="12"/>
  <c r="K9" i="15" s="1"/>
  <c r="L132" i="12"/>
  <c r="L9" i="15" s="1"/>
  <c r="M132" i="12"/>
  <c r="M9" i="15" s="1"/>
  <c r="N132" i="12"/>
  <c r="N9" i="15" s="1"/>
  <c r="O132" i="12"/>
  <c r="O9" i="15" s="1"/>
  <c r="D154" i="12"/>
  <c r="D10" i="15"/>
  <c r="E154" i="12"/>
  <c r="E10" i="15"/>
  <c r="F154" i="12"/>
  <c r="F10" i="15"/>
  <c r="G154" i="12"/>
  <c r="G10" i="15"/>
  <c r="H154" i="12"/>
  <c r="H10" i="15"/>
  <c r="I154" i="12"/>
  <c r="I10" i="15"/>
  <c r="J154" i="12"/>
  <c r="J10" i="15"/>
  <c r="K154" i="12"/>
  <c r="K10" i="15"/>
  <c r="L154" i="12"/>
  <c r="L10" i="15"/>
  <c r="M154" i="12"/>
  <c r="M10" i="15"/>
  <c r="N154" i="12"/>
  <c r="N10" i="15"/>
  <c r="O154" i="12"/>
  <c r="O10" i="15"/>
  <c r="D11" i="12"/>
  <c r="D25" i="15"/>
  <c r="E11" i="12"/>
  <c r="E25" i="15"/>
  <c r="F11" i="12"/>
  <c r="F25" i="15"/>
  <c r="G11" i="12"/>
  <c r="G25" i="15"/>
  <c r="H11" i="12"/>
  <c r="H25" i="15"/>
  <c r="I11" i="12"/>
  <c r="I25" i="15"/>
  <c r="J11" i="12"/>
  <c r="J25" i="15"/>
  <c r="K11" i="12"/>
  <c r="K25" i="15"/>
  <c r="L11" i="12"/>
  <c r="L25" i="15"/>
  <c r="M11" i="12"/>
  <c r="M25" i="15"/>
  <c r="N11" i="12"/>
  <c r="N25" i="15"/>
  <c r="O11" i="12"/>
  <c r="O25" i="15"/>
  <c r="D31" i="12"/>
  <c r="D26" i="15"/>
  <c r="E31" i="12"/>
  <c r="E26" i="15"/>
  <c r="F31" i="12"/>
  <c r="F26" i="15"/>
  <c r="G31" i="12"/>
  <c r="G26" i="15"/>
  <c r="H31" i="12"/>
  <c r="H26" i="15"/>
  <c r="I31" i="12"/>
  <c r="I26" i="15"/>
  <c r="J31" i="12"/>
  <c r="J26" i="15"/>
  <c r="K31" i="12"/>
  <c r="K26" i="15"/>
  <c r="L31" i="12"/>
  <c r="L26" i="15"/>
  <c r="M31" i="12"/>
  <c r="M26" i="15"/>
  <c r="N31" i="12"/>
  <c r="N26" i="15"/>
  <c r="O31" i="12"/>
  <c r="O26" i="15"/>
  <c r="D51" i="12"/>
  <c r="D27" i="15"/>
  <c r="E51" i="12"/>
  <c r="E27" i="15"/>
  <c r="F51" i="12"/>
  <c r="F27" i="15"/>
  <c r="G51" i="12"/>
  <c r="G27" i="15"/>
  <c r="H51" i="12"/>
  <c r="H27" i="15"/>
  <c r="I51" i="12"/>
  <c r="I27" i="15"/>
  <c r="J51" i="12"/>
  <c r="J27" i="15"/>
  <c r="K51" i="12"/>
  <c r="K27" i="15"/>
  <c r="L51" i="12"/>
  <c r="L27" i="15"/>
  <c r="M51" i="12"/>
  <c r="M27" i="15"/>
  <c r="N51" i="12"/>
  <c r="N27" i="15"/>
  <c r="O51" i="12"/>
  <c r="O27" i="15"/>
  <c r="D71" i="12"/>
  <c r="D28" i="15"/>
  <c r="E71" i="12"/>
  <c r="E28" i="15"/>
  <c r="F71" i="12"/>
  <c r="F28" i="15"/>
  <c r="G71" i="12"/>
  <c r="G28" i="15"/>
  <c r="H71" i="12"/>
  <c r="H28" i="15"/>
  <c r="I71" i="12"/>
  <c r="I28" i="15"/>
  <c r="J71" i="12"/>
  <c r="J28" i="15"/>
  <c r="K71" i="12"/>
  <c r="K28" i="15"/>
  <c r="L71" i="12"/>
  <c r="L28" i="15"/>
  <c r="M71" i="12"/>
  <c r="M28" i="15"/>
  <c r="N71" i="12"/>
  <c r="N28" i="15"/>
  <c r="O71" i="12"/>
  <c r="O28" i="15"/>
  <c r="D91" i="12"/>
  <c r="D29" i="15"/>
  <c r="E91" i="12"/>
  <c r="E29" i="15"/>
  <c r="F91" i="12"/>
  <c r="F29" i="15"/>
  <c r="G91" i="12"/>
  <c r="G29" i="15"/>
  <c r="H91" i="12"/>
  <c r="H29" i="15"/>
  <c r="I91" i="12"/>
  <c r="I29" i="15"/>
  <c r="J91" i="12"/>
  <c r="J29" i="15"/>
  <c r="K91" i="12"/>
  <c r="K29" i="15"/>
  <c r="L91" i="12"/>
  <c r="L29" i="15"/>
  <c r="M91" i="12"/>
  <c r="M29" i="15"/>
  <c r="N91" i="12"/>
  <c r="N29" i="15"/>
  <c r="O91" i="12"/>
  <c r="O29" i="15"/>
  <c r="D111" i="12"/>
  <c r="D30" i="15"/>
  <c r="E111" i="12"/>
  <c r="E30" i="15"/>
  <c r="F111" i="12"/>
  <c r="F30" i="15"/>
  <c r="G111" i="12"/>
  <c r="G30" i="15"/>
  <c r="H111" i="12"/>
  <c r="H30" i="15"/>
  <c r="I111" i="12"/>
  <c r="I30" i="15"/>
  <c r="J111" i="12"/>
  <c r="J30" i="15"/>
  <c r="K111" i="12"/>
  <c r="K30" i="15"/>
  <c r="L111" i="12"/>
  <c r="L30" i="15"/>
  <c r="M111" i="12"/>
  <c r="M30" i="15"/>
  <c r="N111" i="12"/>
  <c r="N30" i="15"/>
  <c r="O111" i="12"/>
  <c r="O30" i="15"/>
  <c r="D133" i="12"/>
  <c r="D31" i="15" s="1"/>
  <c r="E133" i="12"/>
  <c r="E31" i="15" s="1"/>
  <c r="F133" i="12"/>
  <c r="F31" i="15" s="1"/>
  <c r="G133" i="12"/>
  <c r="G31" i="15" s="1"/>
  <c r="H133" i="12"/>
  <c r="H31" i="15" s="1"/>
  <c r="I133" i="12"/>
  <c r="I31" i="15" s="1"/>
  <c r="J133" i="12"/>
  <c r="J31" i="15" s="1"/>
  <c r="K133" i="12"/>
  <c r="K31" i="15" s="1"/>
  <c r="L133" i="12"/>
  <c r="L31" i="15" s="1"/>
  <c r="M133" i="12"/>
  <c r="M31" i="15" s="1"/>
  <c r="N133" i="12"/>
  <c r="N31" i="15" s="1"/>
  <c r="O133" i="12"/>
  <c r="O31" i="15" s="1"/>
  <c r="D155" i="12"/>
  <c r="D32" i="15"/>
  <c r="E155" i="12"/>
  <c r="E32" i="15"/>
  <c r="F155" i="12"/>
  <c r="F32" i="15"/>
  <c r="G155" i="12"/>
  <c r="G32" i="15"/>
  <c r="H155" i="12"/>
  <c r="H32" i="15"/>
  <c r="I155" i="12"/>
  <c r="I32" i="15"/>
  <c r="J155" i="12"/>
  <c r="J32" i="15"/>
  <c r="K155" i="12"/>
  <c r="K32" i="15"/>
  <c r="L155" i="12"/>
  <c r="L32" i="15"/>
  <c r="M155" i="12"/>
  <c r="M32" i="15"/>
  <c r="N155" i="12"/>
  <c r="N32" i="15"/>
  <c r="O155" i="12"/>
  <c r="O32" i="15"/>
  <c r="D8" i="12"/>
  <c r="D4" i="14"/>
  <c r="E8" i="12"/>
  <c r="E4" i="14"/>
  <c r="F8" i="12"/>
  <c r="F4" i="14"/>
  <c r="G8" i="12"/>
  <c r="G4" i="14"/>
  <c r="H8" i="12"/>
  <c r="H4" i="14"/>
  <c r="I8" i="12"/>
  <c r="I4" i="14"/>
  <c r="J8" i="12"/>
  <c r="J4" i="14"/>
  <c r="K8" i="12"/>
  <c r="K4" i="14"/>
  <c r="L8" i="12"/>
  <c r="L4" i="14"/>
  <c r="M8" i="12"/>
  <c r="M4" i="14"/>
  <c r="N8" i="12"/>
  <c r="N4" i="14"/>
  <c r="O8" i="12"/>
  <c r="O4" i="14"/>
  <c r="D28" i="12"/>
  <c r="D5" i="14"/>
  <c r="E28" i="12"/>
  <c r="E5" i="14"/>
  <c r="F28" i="12"/>
  <c r="F5" i="14"/>
  <c r="G28" i="12"/>
  <c r="G5" i="14"/>
  <c r="H28" i="12"/>
  <c r="H5" i="14"/>
  <c r="I28" i="12"/>
  <c r="I5" i="14"/>
  <c r="J28" i="12"/>
  <c r="J5" i="14"/>
  <c r="K28" i="12"/>
  <c r="K5" i="14"/>
  <c r="L28" i="12"/>
  <c r="L5" i="14"/>
  <c r="M28" i="12"/>
  <c r="M5" i="14"/>
  <c r="N28" i="12"/>
  <c r="N5" i="14"/>
  <c r="O28" i="12"/>
  <c r="O5" i="14"/>
  <c r="D48" i="12"/>
  <c r="D6" i="14"/>
  <c r="E48" i="12"/>
  <c r="E6" i="14"/>
  <c r="F48" i="12"/>
  <c r="F6" i="14"/>
  <c r="G48" i="12"/>
  <c r="G6" i="14"/>
  <c r="H48" i="12"/>
  <c r="H6" i="14"/>
  <c r="I48" i="12"/>
  <c r="I6" i="14"/>
  <c r="J48" i="12"/>
  <c r="J6" i="14"/>
  <c r="K48" i="12"/>
  <c r="K6" i="14"/>
  <c r="L48" i="12"/>
  <c r="L6" i="14"/>
  <c r="M48" i="12"/>
  <c r="M6" i="14"/>
  <c r="N48" i="12"/>
  <c r="N6" i="14"/>
  <c r="O48" i="12"/>
  <c r="O6" i="14"/>
  <c r="D68" i="12"/>
  <c r="D7" i="14"/>
  <c r="E68" i="12"/>
  <c r="E7" i="14"/>
  <c r="F68" i="12"/>
  <c r="F7" i="14"/>
  <c r="G68" i="12"/>
  <c r="G7" i="14"/>
  <c r="H68" i="12"/>
  <c r="H7" i="14"/>
  <c r="I68" i="12"/>
  <c r="I7" i="14"/>
  <c r="J68" i="12"/>
  <c r="J7" i="14"/>
  <c r="K68" i="12"/>
  <c r="K7" i="14"/>
  <c r="L68" i="12"/>
  <c r="L7" i="14"/>
  <c r="M68" i="12"/>
  <c r="M7" i="14"/>
  <c r="N68" i="12"/>
  <c r="N7" i="14"/>
  <c r="O68" i="12"/>
  <c r="O7" i="14"/>
  <c r="D88" i="12"/>
  <c r="D8" i="14"/>
  <c r="E88" i="12"/>
  <c r="E8" i="14"/>
  <c r="F88" i="12"/>
  <c r="F8" i="14"/>
  <c r="G88" i="12"/>
  <c r="G8" i="14"/>
  <c r="H88" i="12"/>
  <c r="H8" i="14"/>
  <c r="I88" i="12"/>
  <c r="I8" i="14"/>
  <c r="J88" i="12"/>
  <c r="J8" i="14"/>
  <c r="K88" i="12"/>
  <c r="K8" i="14"/>
  <c r="L88" i="12"/>
  <c r="L8" i="14"/>
  <c r="M88" i="12"/>
  <c r="M8" i="14"/>
  <c r="N88" i="12"/>
  <c r="N8" i="14"/>
  <c r="O88" i="12"/>
  <c r="O8" i="14"/>
  <c r="D108" i="12"/>
  <c r="D9" i="14"/>
  <c r="E108" i="12"/>
  <c r="E9" i="14"/>
  <c r="F108" i="12"/>
  <c r="F9" i="14"/>
  <c r="H108" i="12"/>
  <c r="H9" i="14"/>
  <c r="I108" i="12"/>
  <c r="I9" i="14"/>
  <c r="J108" i="12"/>
  <c r="J9" i="14"/>
  <c r="K108" i="12"/>
  <c r="K9" i="14"/>
  <c r="L108" i="12"/>
  <c r="L9" i="14"/>
  <c r="M108" i="12"/>
  <c r="M9" i="14"/>
  <c r="N108" i="12"/>
  <c r="N9" i="14"/>
  <c r="O108" i="12"/>
  <c r="O9" i="14"/>
  <c r="D130" i="12"/>
  <c r="D10" i="14" s="1"/>
  <c r="E130" i="12"/>
  <c r="E10" i="14" s="1"/>
  <c r="F130" i="12"/>
  <c r="F10" i="14" s="1"/>
  <c r="G130" i="12"/>
  <c r="G10" i="14" s="1"/>
  <c r="H130" i="12"/>
  <c r="H10" i="14" s="1"/>
  <c r="I130" i="12"/>
  <c r="I10" i="14" s="1"/>
  <c r="J130" i="12"/>
  <c r="J10" i="14" s="1"/>
  <c r="K130" i="12"/>
  <c r="K10" i="14" s="1"/>
  <c r="L130" i="12"/>
  <c r="L10" i="14" s="1"/>
  <c r="M130" i="12"/>
  <c r="M10" i="14" s="1"/>
  <c r="N130" i="12"/>
  <c r="N10" i="14" s="1"/>
  <c r="O130" i="12"/>
  <c r="O10" i="14" s="1"/>
  <c r="D152" i="12"/>
  <c r="D11" i="14"/>
  <c r="E152" i="12"/>
  <c r="E11" i="14"/>
  <c r="F152" i="12"/>
  <c r="F11" i="14"/>
  <c r="G152" i="12"/>
  <c r="G11" i="14"/>
  <c r="H152" i="12"/>
  <c r="H11" i="14"/>
  <c r="I152" i="12"/>
  <c r="I11" i="14"/>
  <c r="J152" i="12"/>
  <c r="J11" i="14"/>
  <c r="K152" i="12"/>
  <c r="K11" i="14"/>
  <c r="L152" i="12"/>
  <c r="L11" i="14"/>
  <c r="M152" i="12"/>
  <c r="M11" i="14"/>
  <c r="N152" i="12"/>
  <c r="N11" i="14"/>
  <c r="O152" i="12"/>
  <c r="O11" i="14"/>
  <c r="D9" i="12"/>
  <c r="D26" i="14"/>
  <c r="E9" i="12"/>
  <c r="E26" i="14"/>
  <c r="F9" i="12"/>
  <c r="F26" i="14"/>
  <c r="G9" i="12"/>
  <c r="G26" i="14"/>
  <c r="H9" i="12"/>
  <c r="H26" i="14"/>
  <c r="I9" i="12"/>
  <c r="I26" i="14"/>
  <c r="J9" i="12"/>
  <c r="J26" i="14"/>
  <c r="K9" i="12"/>
  <c r="K26" i="14"/>
  <c r="L9" i="12"/>
  <c r="L26" i="14"/>
  <c r="M9" i="12"/>
  <c r="M26" i="14"/>
  <c r="N9" i="12"/>
  <c r="N26" i="14"/>
  <c r="O9" i="12"/>
  <c r="O26" i="14"/>
  <c r="D29" i="12"/>
  <c r="D27" i="14"/>
  <c r="E29" i="12"/>
  <c r="E27" i="14"/>
  <c r="F29" i="12"/>
  <c r="F27" i="14"/>
  <c r="G29" i="12"/>
  <c r="G27" i="14"/>
  <c r="H29" i="12"/>
  <c r="H27" i="14"/>
  <c r="I29" i="12"/>
  <c r="I27" i="14"/>
  <c r="J29" i="12"/>
  <c r="J27" i="14"/>
  <c r="K29" i="12"/>
  <c r="K27" i="14"/>
  <c r="L29" i="12"/>
  <c r="L27" i="14"/>
  <c r="M29" i="12"/>
  <c r="M27" i="14"/>
  <c r="N29" i="12"/>
  <c r="N27" i="14"/>
  <c r="O29" i="12"/>
  <c r="O27" i="14"/>
  <c r="D49" i="12"/>
  <c r="D28" i="14"/>
  <c r="E49" i="12"/>
  <c r="E28" i="14"/>
  <c r="F49" i="12"/>
  <c r="F28" i="14"/>
  <c r="G49" i="12"/>
  <c r="G28" i="14"/>
  <c r="H49" i="12"/>
  <c r="H28" i="14"/>
  <c r="I49" i="12"/>
  <c r="I28" i="14"/>
  <c r="J49" i="12"/>
  <c r="J28" i="14"/>
  <c r="K49" i="12"/>
  <c r="K28" i="14"/>
  <c r="L49" i="12"/>
  <c r="L28" i="14"/>
  <c r="M49" i="12"/>
  <c r="M28" i="14"/>
  <c r="N49" i="12"/>
  <c r="N28" i="14"/>
  <c r="O49" i="12"/>
  <c r="O28" i="14"/>
  <c r="D69" i="12"/>
  <c r="D29" i="14"/>
  <c r="E69" i="12"/>
  <c r="E29" i="14"/>
  <c r="F69" i="12"/>
  <c r="F29" i="14"/>
  <c r="G69" i="12"/>
  <c r="G29" i="14"/>
  <c r="H69" i="12"/>
  <c r="H29" i="14"/>
  <c r="I69" i="12"/>
  <c r="I29" i="14"/>
  <c r="J69" i="12"/>
  <c r="J29" i="14"/>
  <c r="K69" i="12"/>
  <c r="K29" i="14"/>
  <c r="L69" i="12"/>
  <c r="L29" i="14"/>
  <c r="M69" i="12"/>
  <c r="M29" i="14"/>
  <c r="N69" i="12"/>
  <c r="N29" i="14"/>
  <c r="O69" i="12"/>
  <c r="O29" i="14"/>
  <c r="D89" i="12"/>
  <c r="D30" i="14"/>
  <c r="E89" i="12"/>
  <c r="E30" i="14"/>
  <c r="F89" i="12"/>
  <c r="F30" i="14"/>
  <c r="G89" i="12"/>
  <c r="G30" i="14"/>
  <c r="H89" i="12"/>
  <c r="H30" i="14"/>
  <c r="I89" i="12"/>
  <c r="I30" i="14"/>
  <c r="J89" i="12"/>
  <c r="J30" i="14"/>
  <c r="K89" i="12"/>
  <c r="K30" i="14"/>
  <c r="L89" i="12"/>
  <c r="L30" i="14"/>
  <c r="M89" i="12"/>
  <c r="M30" i="14" s="1"/>
  <c r="N89" i="12"/>
  <c r="N30" i="14" s="1"/>
  <c r="O89" i="12"/>
  <c r="O30" i="14" s="1"/>
  <c r="D109" i="12"/>
  <c r="D31" i="14" s="1"/>
  <c r="E109" i="12"/>
  <c r="E31" i="14" s="1"/>
  <c r="F109" i="12"/>
  <c r="F31" i="14" s="1"/>
  <c r="G109" i="12"/>
  <c r="G31" i="14" s="1"/>
  <c r="H109" i="12"/>
  <c r="H31" i="14" s="1"/>
  <c r="I109" i="12"/>
  <c r="I31" i="14" s="1"/>
  <c r="J109" i="12"/>
  <c r="J31" i="14" s="1"/>
  <c r="K109" i="12"/>
  <c r="K31" i="14" s="1"/>
  <c r="L109" i="12"/>
  <c r="L31" i="14" s="1"/>
  <c r="M109" i="12"/>
  <c r="M31" i="14" s="1"/>
  <c r="N109" i="12"/>
  <c r="N31" i="14" s="1"/>
  <c r="O109" i="12"/>
  <c r="O31" i="14" s="1"/>
  <c r="D131" i="12"/>
  <c r="D32" i="14" s="1"/>
  <c r="E131" i="12"/>
  <c r="E32" i="14" s="1"/>
  <c r="F131" i="12"/>
  <c r="F32" i="14" s="1"/>
  <c r="G131" i="12"/>
  <c r="G32" i="14" s="1"/>
  <c r="H131" i="12"/>
  <c r="H32" i="14" s="1"/>
  <c r="I131" i="12"/>
  <c r="I32" i="14" s="1"/>
  <c r="J131" i="12"/>
  <c r="J32" i="14" s="1"/>
  <c r="K131" i="12"/>
  <c r="K32" i="14" s="1"/>
  <c r="L131" i="12"/>
  <c r="L32" i="14" s="1"/>
  <c r="M131" i="12"/>
  <c r="M32" i="14" s="1"/>
  <c r="N131" i="12"/>
  <c r="N32" i="14" s="1"/>
  <c r="O131" i="12"/>
  <c r="O32" i="14" s="1"/>
  <c r="D153" i="12"/>
  <c r="D33" i="14" s="1"/>
  <c r="E153" i="12"/>
  <c r="E33" i="14" s="1"/>
  <c r="F153" i="12"/>
  <c r="F33" i="14" s="1"/>
  <c r="G153" i="12"/>
  <c r="G33" i="14" s="1"/>
  <c r="H153" i="12"/>
  <c r="H33" i="14" s="1"/>
  <c r="I153" i="12"/>
  <c r="I33" i="14" s="1"/>
  <c r="J153" i="12"/>
  <c r="J33" i="14" s="1"/>
  <c r="K153" i="12"/>
  <c r="K33" i="14" s="1"/>
  <c r="L153" i="12"/>
  <c r="L33" i="14" s="1"/>
  <c r="M153" i="12"/>
  <c r="M33" i="14" s="1"/>
  <c r="N153" i="12"/>
  <c r="N33" i="14" s="1"/>
  <c r="O153" i="12"/>
  <c r="O33" i="14" s="1"/>
  <c r="D6" i="12"/>
  <c r="D3" i="13" s="1"/>
  <c r="E6" i="12"/>
  <c r="E3" i="13" s="1"/>
  <c r="F6" i="12"/>
  <c r="F3" i="13" s="1"/>
  <c r="G6" i="12"/>
  <c r="G3" i="13" s="1"/>
  <c r="H6" i="12"/>
  <c r="H3" i="13" s="1"/>
  <c r="I6" i="12"/>
  <c r="I3" i="13" s="1"/>
  <c r="J6" i="12"/>
  <c r="J3" i="13" s="1"/>
  <c r="K6" i="12"/>
  <c r="K3" i="13" s="1"/>
  <c r="L6" i="12"/>
  <c r="L3" i="13" s="1"/>
  <c r="M6" i="12"/>
  <c r="M3" i="13" s="1"/>
  <c r="N6" i="12"/>
  <c r="N3" i="13" s="1"/>
  <c r="O6" i="12"/>
  <c r="O3" i="13" s="1"/>
  <c r="D26" i="12"/>
  <c r="D4" i="13" s="1"/>
  <c r="E26" i="12"/>
  <c r="E4" i="13" s="1"/>
  <c r="F26" i="12"/>
  <c r="F4" i="13" s="1"/>
  <c r="G26" i="12"/>
  <c r="G4" i="13" s="1"/>
  <c r="H26" i="12"/>
  <c r="H4" i="13" s="1"/>
  <c r="I26" i="12"/>
  <c r="I4" i="13" s="1"/>
  <c r="J26" i="12"/>
  <c r="J4" i="13" s="1"/>
  <c r="K26" i="12"/>
  <c r="K4" i="13" s="1"/>
  <c r="D46" i="12"/>
  <c r="D5" i="13" s="1"/>
  <c r="E46" i="12"/>
  <c r="E5" i="13" s="1"/>
  <c r="F46" i="12"/>
  <c r="F5" i="13" s="1"/>
  <c r="G46" i="12"/>
  <c r="G5" i="13" s="1"/>
  <c r="H46" i="12"/>
  <c r="H5" i="13" s="1"/>
  <c r="I46" i="12"/>
  <c r="I5" i="13" s="1"/>
  <c r="J46" i="12"/>
  <c r="J5" i="13" s="1"/>
  <c r="K46" i="12"/>
  <c r="K5" i="13" s="1"/>
  <c r="L46" i="12"/>
  <c r="L5" i="13" s="1"/>
  <c r="M46" i="12"/>
  <c r="M5" i="13" s="1"/>
  <c r="N46" i="12"/>
  <c r="N5" i="13" s="1"/>
  <c r="O46" i="12"/>
  <c r="O5" i="13" s="1"/>
  <c r="D66" i="12"/>
  <c r="D6" i="13" s="1"/>
  <c r="E66" i="12"/>
  <c r="E6" i="13" s="1"/>
  <c r="F66" i="12"/>
  <c r="F6" i="13" s="1"/>
  <c r="G66" i="12"/>
  <c r="G6" i="13" s="1"/>
  <c r="H66" i="12"/>
  <c r="H6" i="13" s="1"/>
  <c r="I66" i="12"/>
  <c r="I6" i="13" s="1"/>
  <c r="J66" i="12"/>
  <c r="J6" i="13" s="1"/>
  <c r="K66" i="12"/>
  <c r="K6" i="13" s="1"/>
  <c r="L66" i="12"/>
  <c r="L6" i="13" s="1"/>
  <c r="M66" i="12"/>
  <c r="M6" i="13" s="1"/>
  <c r="N66" i="12"/>
  <c r="N6" i="13" s="1"/>
  <c r="O66" i="12"/>
  <c r="O6" i="13" s="1"/>
  <c r="D86" i="12"/>
  <c r="D7" i="13" s="1"/>
  <c r="E86" i="12"/>
  <c r="E7" i="13" s="1"/>
  <c r="F86" i="12"/>
  <c r="F7" i="13" s="1"/>
  <c r="G86" i="12"/>
  <c r="G7" i="13" s="1"/>
  <c r="H86" i="12"/>
  <c r="H7" i="13" s="1"/>
  <c r="I86" i="12"/>
  <c r="I7" i="13" s="1"/>
  <c r="J86" i="12"/>
  <c r="J7" i="13" s="1"/>
  <c r="K86" i="12"/>
  <c r="K7" i="13" s="1"/>
  <c r="L86" i="12"/>
  <c r="L7" i="13" s="1"/>
  <c r="M86" i="12"/>
  <c r="M7" i="13" s="1"/>
  <c r="N86" i="12"/>
  <c r="N7" i="13" s="1"/>
  <c r="O86" i="12"/>
  <c r="O7" i="13" s="1"/>
  <c r="D106" i="12"/>
  <c r="D8" i="13" s="1"/>
  <c r="E106" i="12"/>
  <c r="E8" i="13" s="1"/>
  <c r="F106" i="12"/>
  <c r="F8" i="13" s="1"/>
  <c r="H106" i="12"/>
  <c r="H8" i="13" s="1"/>
  <c r="I106" i="12"/>
  <c r="I8" i="13" s="1"/>
  <c r="J106" i="12"/>
  <c r="J8" i="13" s="1"/>
  <c r="K106" i="12"/>
  <c r="K8" i="13" s="1"/>
  <c r="L106" i="12"/>
  <c r="L8" i="13" s="1"/>
  <c r="M106" i="12"/>
  <c r="M8" i="13" s="1"/>
  <c r="N106" i="12"/>
  <c r="N8" i="13" s="1"/>
  <c r="O106" i="12"/>
  <c r="O8" i="13" s="1"/>
  <c r="D128" i="12"/>
  <c r="D9" i="13" s="1"/>
  <c r="E128" i="12"/>
  <c r="E9" i="13" s="1"/>
  <c r="F128" i="12"/>
  <c r="F9" i="13" s="1"/>
  <c r="G128" i="12"/>
  <c r="G9" i="13" s="1"/>
  <c r="H128" i="12"/>
  <c r="H9" i="13" s="1"/>
  <c r="I128" i="12"/>
  <c r="I9" i="13" s="1"/>
  <c r="J128" i="12"/>
  <c r="J9" i="13" s="1"/>
  <c r="K128" i="12"/>
  <c r="K9" i="13" s="1"/>
  <c r="L128" i="12"/>
  <c r="L9" i="13" s="1"/>
  <c r="M128" i="12"/>
  <c r="M9" i="13" s="1"/>
  <c r="N128" i="12"/>
  <c r="N9" i="13" s="1"/>
  <c r="O128" i="12"/>
  <c r="O9" i="13" s="1"/>
  <c r="D150" i="12"/>
  <c r="D10" i="13" s="1"/>
  <c r="E150" i="12"/>
  <c r="E10" i="13" s="1"/>
  <c r="F150" i="12"/>
  <c r="F10" i="13" s="1"/>
  <c r="G150" i="12"/>
  <c r="G10" i="13" s="1"/>
  <c r="H150" i="12"/>
  <c r="H10" i="13" s="1"/>
  <c r="I150" i="12"/>
  <c r="I10" i="13" s="1"/>
  <c r="J150" i="12"/>
  <c r="J10" i="13" s="1"/>
  <c r="K150" i="12"/>
  <c r="K10" i="13" s="1"/>
  <c r="L150" i="12"/>
  <c r="L10" i="13" s="1"/>
  <c r="M150" i="12"/>
  <c r="M10" i="13" s="1"/>
  <c r="N150" i="12"/>
  <c r="N10" i="13" s="1"/>
  <c r="O150" i="12"/>
  <c r="O10" i="13" s="1"/>
  <c r="D7" i="12"/>
  <c r="D25" i="13" s="1"/>
  <c r="E7" i="12"/>
  <c r="E25" i="13" s="1"/>
  <c r="F7" i="12"/>
  <c r="F25" i="13" s="1"/>
  <c r="G7" i="12"/>
  <c r="G25" i="13" s="1"/>
  <c r="H7" i="12"/>
  <c r="H25" i="13" s="1"/>
  <c r="I7" i="12"/>
  <c r="I25" i="13" s="1"/>
  <c r="J7" i="12"/>
  <c r="J25" i="13" s="1"/>
  <c r="K7" i="12"/>
  <c r="K25" i="13" s="1"/>
  <c r="L7" i="12"/>
  <c r="L25" i="13" s="1"/>
  <c r="M7" i="12"/>
  <c r="M25" i="13" s="1"/>
  <c r="N7" i="12"/>
  <c r="N25" i="13" s="1"/>
  <c r="O7" i="12"/>
  <c r="O25" i="13" s="1"/>
  <c r="D27" i="12"/>
  <c r="D26" i="13" s="1"/>
  <c r="E27" i="12"/>
  <c r="E26" i="13" s="1"/>
  <c r="F27" i="12"/>
  <c r="F26" i="13" s="1"/>
  <c r="G27" i="12"/>
  <c r="G26" i="13" s="1"/>
  <c r="H27" i="12"/>
  <c r="H26" i="13" s="1"/>
  <c r="I27" i="12"/>
  <c r="I26" i="13" s="1"/>
  <c r="J27" i="12"/>
  <c r="J26" i="13" s="1"/>
  <c r="K27" i="12"/>
  <c r="K26" i="13" s="1"/>
  <c r="L27" i="12"/>
  <c r="L26" i="13" s="1"/>
  <c r="M27" i="12"/>
  <c r="M26" i="13" s="1"/>
  <c r="N27" i="12"/>
  <c r="N26" i="13" s="1"/>
  <c r="O27" i="12"/>
  <c r="O26" i="13" s="1"/>
  <c r="D47" i="12"/>
  <c r="D27" i="13" s="1"/>
  <c r="E47" i="12"/>
  <c r="E27" i="13" s="1"/>
  <c r="F47" i="12"/>
  <c r="F27" i="13" s="1"/>
  <c r="G47" i="12"/>
  <c r="G27" i="13" s="1"/>
  <c r="H47" i="12"/>
  <c r="H27" i="13" s="1"/>
  <c r="I47" i="12"/>
  <c r="I27" i="13" s="1"/>
  <c r="J47" i="12"/>
  <c r="J27" i="13" s="1"/>
  <c r="K47" i="12"/>
  <c r="K27" i="13" s="1"/>
  <c r="L47" i="12"/>
  <c r="L27" i="13" s="1"/>
  <c r="M47" i="12"/>
  <c r="M27" i="13" s="1"/>
  <c r="N47" i="12"/>
  <c r="N27" i="13" s="1"/>
  <c r="O47" i="12"/>
  <c r="O27" i="13" s="1"/>
  <c r="D67" i="12"/>
  <c r="D28" i="13" s="1"/>
  <c r="E67" i="12"/>
  <c r="E28" i="13" s="1"/>
  <c r="F67" i="12"/>
  <c r="F28" i="13" s="1"/>
  <c r="G67" i="12"/>
  <c r="G28" i="13" s="1"/>
  <c r="H67" i="12"/>
  <c r="H28" i="13" s="1"/>
  <c r="I67" i="12"/>
  <c r="I28" i="13" s="1"/>
  <c r="J67" i="12"/>
  <c r="J28" i="13" s="1"/>
  <c r="K67" i="12"/>
  <c r="K28" i="13" s="1"/>
  <c r="L67" i="12"/>
  <c r="L28" i="13" s="1"/>
  <c r="M67" i="12"/>
  <c r="M28" i="13" s="1"/>
  <c r="N67" i="12"/>
  <c r="N28" i="13" s="1"/>
  <c r="O67" i="12"/>
  <c r="O28" i="13" s="1"/>
  <c r="D87" i="12"/>
  <c r="D29" i="13" s="1"/>
  <c r="E87" i="12"/>
  <c r="E29" i="13" s="1"/>
  <c r="F87" i="12"/>
  <c r="F29" i="13" s="1"/>
  <c r="G87" i="12"/>
  <c r="G29" i="13" s="1"/>
  <c r="H87" i="12"/>
  <c r="H29" i="13" s="1"/>
  <c r="I87" i="12"/>
  <c r="I29" i="13" s="1"/>
  <c r="J87" i="12"/>
  <c r="J29" i="13" s="1"/>
  <c r="K87" i="12"/>
  <c r="K29" i="13" s="1"/>
  <c r="L87" i="12"/>
  <c r="L29" i="13" s="1"/>
  <c r="M87" i="12"/>
  <c r="M29" i="13" s="1"/>
  <c r="N87" i="12"/>
  <c r="N29" i="13" s="1"/>
  <c r="O87" i="12"/>
  <c r="O29" i="13" s="1"/>
  <c r="D107" i="12"/>
  <c r="D30" i="13" s="1"/>
  <c r="E107" i="12"/>
  <c r="E30" i="13" s="1"/>
  <c r="F107" i="12"/>
  <c r="F30" i="13" s="1"/>
  <c r="G107" i="12"/>
  <c r="G30" i="13" s="1"/>
  <c r="H107" i="12"/>
  <c r="H30" i="13" s="1"/>
  <c r="I107" i="12"/>
  <c r="I30" i="13" s="1"/>
  <c r="J107" i="12"/>
  <c r="J30" i="13" s="1"/>
  <c r="K107" i="12"/>
  <c r="K30" i="13" s="1"/>
  <c r="L107" i="12"/>
  <c r="L30" i="13" s="1"/>
  <c r="M107" i="12"/>
  <c r="M30" i="13" s="1"/>
  <c r="N107" i="12"/>
  <c r="N30" i="13" s="1"/>
  <c r="O107" i="12"/>
  <c r="O30" i="13" s="1"/>
  <c r="D129" i="12"/>
  <c r="D31" i="13" s="1"/>
  <c r="E129" i="12"/>
  <c r="E31" i="13" s="1"/>
  <c r="F129" i="12"/>
  <c r="F31" i="13" s="1"/>
  <c r="G129" i="12"/>
  <c r="G31" i="13" s="1"/>
  <c r="H129" i="12"/>
  <c r="H31" i="13" s="1"/>
  <c r="I129" i="12"/>
  <c r="I31" i="13" s="1"/>
  <c r="J129" i="12"/>
  <c r="J31" i="13" s="1"/>
  <c r="K129" i="12"/>
  <c r="K31" i="13" s="1"/>
  <c r="L129" i="12"/>
  <c r="L31" i="13" s="1"/>
  <c r="M129" i="12"/>
  <c r="M31" i="13" s="1"/>
  <c r="N129" i="12"/>
  <c r="N31" i="13" s="1"/>
  <c r="O129" i="12"/>
  <c r="O31" i="13" s="1"/>
  <c r="D151" i="12"/>
  <c r="D32" i="13" s="1"/>
  <c r="E151" i="12"/>
  <c r="E32" i="13" s="1"/>
  <c r="F151" i="12"/>
  <c r="F32" i="13" s="1"/>
  <c r="G151" i="12"/>
  <c r="G32" i="13" s="1"/>
  <c r="H151" i="12"/>
  <c r="H32" i="13" s="1"/>
  <c r="I151" i="12"/>
  <c r="I32" i="13" s="1"/>
  <c r="J151" i="12"/>
  <c r="J32" i="13" s="1"/>
  <c r="K151" i="12"/>
  <c r="K32" i="13" s="1"/>
  <c r="L151" i="12"/>
  <c r="L32" i="13" s="1"/>
  <c r="M151" i="12"/>
  <c r="M32" i="13" s="1"/>
  <c r="N151" i="12"/>
  <c r="N32" i="13" s="1"/>
  <c r="O151" i="12"/>
  <c r="O32" i="13" s="1"/>
  <c r="D3" i="3"/>
  <c r="E3" i="3"/>
  <c r="F3" i="3"/>
  <c r="G3" i="3"/>
  <c r="H3" i="3"/>
  <c r="I3" i="3"/>
  <c r="J3" i="3"/>
  <c r="K3" i="3"/>
  <c r="L3" i="3"/>
  <c r="M3" i="3"/>
  <c r="N3" i="3"/>
  <c r="O3" i="3"/>
  <c r="D4" i="3"/>
  <c r="E4" i="3"/>
  <c r="F4" i="3"/>
  <c r="G4" i="3"/>
  <c r="H4" i="3"/>
  <c r="I4" i="3"/>
  <c r="J4" i="3"/>
  <c r="K4" i="3"/>
  <c r="L4" i="3"/>
  <c r="M4" i="3"/>
  <c r="N4" i="3"/>
  <c r="O4" i="3"/>
  <c r="D5" i="3"/>
  <c r="E5" i="3"/>
  <c r="F5" i="3"/>
  <c r="G5" i="3"/>
  <c r="H5" i="3"/>
  <c r="I5" i="3"/>
  <c r="J5" i="3"/>
  <c r="K5" i="3"/>
  <c r="L5" i="3"/>
  <c r="M5" i="3"/>
  <c r="N5" i="3"/>
  <c r="O5" i="3"/>
  <c r="D64" i="12"/>
  <c r="D6" i="3" s="1"/>
  <c r="E64" i="12"/>
  <c r="E6" i="3" s="1"/>
  <c r="F64" i="12"/>
  <c r="F6" i="3" s="1"/>
  <c r="G64" i="12"/>
  <c r="G6" i="3" s="1"/>
  <c r="H64" i="12"/>
  <c r="H6" i="3" s="1"/>
  <c r="I64" i="12"/>
  <c r="I6" i="3" s="1"/>
  <c r="J64" i="12"/>
  <c r="J6" i="3" s="1"/>
  <c r="K64" i="12"/>
  <c r="K6" i="3" s="1"/>
  <c r="L6" i="3"/>
  <c r="M6" i="3"/>
  <c r="N6" i="3"/>
  <c r="O6" i="3"/>
  <c r="D84" i="12"/>
  <c r="D7" i="3" s="1"/>
  <c r="E84" i="12"/>
  <c r="E7" i="3" s="1"/>
  <c r="F84" i="12"/>
  <c r="F7" i="3" s="1"/>
  <c r="G84" i="12"/>
  <c r="G7" i="3" s="1"/>
  <c r="H84" i="12"/>
  <c r="H7" i="3" s="1"/>
  <c r="I84" i="12"/>
  <c r="I7" i="3" s="1"/>
  <c r="J84" i="12"/>
  <c r="J7" i="3" s="1"/>
  <c r="K84" i="12"/>
  <c r="K7" i="3" s="1"/>
  <c r="L84" i="12"/>
  <c r="L7" i="3" s="1"/>
  <c r="M84" i="12"/>
  <c r="M7" i="3" s="1"/>
  <c r="N84" i="12"/>
  <c r="N7" i="3" s="1"/>
  <c r="O84" i="12"/>
  <c r="O7" i="3" s="1"/>
  <c r="D104" i="12"/>
  <c r="D8" i="3" s="1"/>
  <c r="E104" i="12"/>
  <c r="E8" i="3" s="1"/>
  <c r="F104" i="12"/>
  <c r="F8" i="3" s="1"/>
  <c r="G104" i="12"/>
  <c r="G8" i="3" s="1"/>
  <c r="H104" i="12"/>
  <c r="H8" i="3" s="1"/>
  <c r="I104" i="12"/>
  <c r="I8" i="3" s="1"/>
  <c r="J104" i="12"/>
  <c r="J8" i="3" s="1"/>
  <c r="K104" i="12"/>
  <c r="K8" i="3" s="1"/>
  <c r="L104" i="12"/>
  <c r="L8" i="3" s="1"/>
  <c r="M104" i="12"/>
  <c r="M8" i="3" s="1"/>
  <c r="N104" i="12"/>
  <c r="N8" i="3" s="1"/>
  <c r="O104" i="12"/>
  <c r="O8" i="3" s="1"/>
  <c r="D126" i="12"/>
  <c r="D9" i="3" s="1"/>
  <c r="E126" i="12"/>
  <c r="E9" i="3" s="1"/>
  <c r="F126" i="12"/>
  <c r="F9" i="3" s="1"/>
  <c r="G126" i="12"/>
  <c r="G9" i="3" s="1"/>
  <c r="H126" i="12"/>
  <c r="H9" i="3" s="1"/>
  <c r="I126" i="12"/>
  <c r="I9" i="3" s="1"/>
  <c r="J126" i="12"/>
  <c r="J9" i="3" s="1"/>
  <c r="K126" i="12"/>
  <c r="K9" i="3" s="1"/>
  <c r="L126" i="12"/>
  <c r="L9" i="3" s="1"/>
  <c r="M126" i="12"/>
  <c r="M9" i="3" s="1"/>
  <c r="N126" i="12"/>
  <c r="N9" i="3" s="1"/>
  <c r="O126" i="12"/>
  <c r="O9" i="3" s="1"/>
  <c r="D148" i="12"/>
  <c r="D10" i="3" s="1"/>
  <c r="E148" i="12"/>
  <c r="E10" i="3" s="1"/>
  <c r="F148" i="12"/>
  <c r="F10" i="3" s="1"/>
  <c r="G148" i="12"/>
  <c r="G10" i="3" s="1"/>
  <c r="H148" i="12"/>
  <c r="H10" i="3" s="1"/>
  <c r="I148" i="12"/>
  <c r="I10" i="3" s="1"/>
  <c r="J148" i="12"/>
  <c r="J10" i="3" s="1"/>
  <c r="K148" i="12"/>
  <c r="K10" i="3" s="1"/>
  <c r="L148" i="12"/>
  <c r="L10" i="3" s="1"/>
  <c r="M148" i="12"/>
  <c r="M10" i="3" s="1"/>
  <c r="N148" i="12"/>
  <c r="N10" i="3" s="1"/>
  <c r="O148" i="12"/>
  <c r="O10" i="3" s="1"/>
  <c r="D25" i="3"/>
  <c r="E25" i="3"/>
  <c r="F25" i="3"/>
  <c r="G25" i="3"/>
  <c r="H25" i="3"/>
  <c r="I25" i="3"/>
  <c r="J25" i="3"/>
  <c r="K25" i="3"/>
  <c r="L25" i="3"/>
  <c r="M25" i="3"/>
  <c r="N25" i="3"/>
  <c r="O25" i="3"/>
  <c r="D26" i="3"/>
  <c r="E26" i="3"/>
  <c r="F26" i="3"/>
  <c r="G26" i="3"/>
  <c r="H26" i="3"/>
  <c r="I26" i="3"/>
  <c r="J26" i="3"/>
  <c r="K26" i="3"/>
  <c r="L26" i="3"/>
  <c r="M26" i="3"/>
  <c r="N26" i="3"/>
  <c r="O26" i="3"/>
  <c r="D27" i="3"/>
  <c r="E27" i="3"/>
  <c r="F27" i="3"/>
  <c r="G27" i="3"/>
  <c r="H27" i="3"/>
  <c r="I27" i="3"/>
  <c r="J27" i="3"/>
  <c r="K27" i="3"/>
  <c r="L27" i="3"/>
  <c r="M27" i="3"/>
  <c r="N27" i="3"/>
  <c r="O27" i="3"/>
  <c r="D65" i="12"/>
  <c r="D28" i="3" s="1"/>
  <c r="E65" i="12"/>
  <c r="E28" i="3" s="1"/>
  <c r="F65" i="12"/>
  <c r="F28" i="3" s="1"/>
  <c r="G65" i="12"/>
  <c r="G28" i="3" s="1"/>
  <c r="H65" i="12"/>
  <c r="H28" i="3" s="1"/>
  <c r="I65" i="12"/>
  <c r="I28" i="3" s="1"/>
  <c r="J65" i="12"/>
  <c r="J28" i="3" s="1"/>
  <c r="K65" i="12"/>
  <c r="K28" i="3" s="1"/>
  <c r="L65" i="12"/>
  <c r="L28" i="3" s="1"/>
  <c r="M65" i="12"/>
  <c r="M28" i="3" s="1"/>
  <c r="N65" i="12"/>
  <c r="N28" i="3" s="1"/>
  <c r="O65" i="12"/>
  <c r="O28" i="3" s="1"/>
  <c r="D85" i="12"/>
  <c r="D29" i="3" s="1"/>
  <c r="E85" i="12"/>
  <c r="E29" i="3" s="1"/>
  <c r="F85" i="12"/>
  <c r="F29" i="3" s="1"/>
  <c r="G85" i="12"/>
  <c r="G29" i="3" s="1"/>
  <c r="H85" i="12"/>
  <c r="H29" i="3" s="1"/>
  <c r="I85" i="12"/>
  <c r="I29" i="3" s="1"/>
  <c r="J85" i="12"/>
  <c r="J29" i="3" s="1"/>
  <c r="K85" i="12"/>
  <c r="K29" i="3" s="1"/>
  <c r="L85" i="12"/>
  <c r="L29" i="3" s="1"/>
  <c r="M85" i="12"/>
  <c r="M29" i="3" s="1"/>
  <c r="N85" i="12"/>
  <c r="N29" i="3" s="1"/>
  <c r="O85" i="12"/>
  <c r="O29" i="3" s="1"/>
  <c r="D105" i="12"/>
  <c r="D30" i="3" s="1"/>
  <c r="E105" i="12"/>
  <c r="E30" i="3" s="1"/>
  <c r="F105" i="12"/>
  <c r="F30" i="3" s="1"/>
  <c r="G105" i="12"/>
  <c r="G30" i="3" s="1"/>
  <c r="H105" i="12"/>
  <c r="H30" i="3" s="1"/>
  <c r="I105" i="12"/>
  <c r="I30" i="3" s="1"/>
  <c r="J105" i="12"/>
  <c r="J30" i="3" s="1"/>
  <c r="K105" i="12"/>
  <c r="K30" i="3" s="1"/>
  <c r="L105" i="12"/>
  <c r="L30" i="3" s="1"/>
  <c r="M105" i="12"/>
  <c r="M30" i="3" s="1"/>
  <c r="N105" i="12"/>
  <c r="N30" i="3" s="1"/>
  <c r="O105" i="12"/>
  <c r="O30" i="3" s="1"/>
  <c r="D127" i="12"/>
  <c r="D31" i="3" s="1"/>
  <c r="E127" i="12"/>
  <c r="E31" i="3" s="1"/>
  <c r="F127" i="12"/>
  <c r="F31" i="3" s="1"/>
  <c r="G127" i="12"/>
  <c r="G31" i="3" s="1"/>
  <c r="H127" i="12"/>
  <c r="H31" i="3" s="1"/>
  <c r="I127" i="12"/>
  <c r="I31" i="3" s="1"/>
  <c r="J127" i="12"/>
  <c r="J31" i="3" s="1"/>
  <c r="K127" i="12"/>
  <c r="K31" i="3" s="1"/>
  <c r="L127" i="12"/>
  <c r="L31" i="3" s="1"/>
  <c r="M127" i="12"/>
  <c r="M31" i="3" s="1"/>
  <c r="N127" i="12"/>
  <c r="N31" i="3" s="1"/>
  <c r="O127" i="12"/>
  <c r="O31" i="3" s="1"/>
  <c r="D149" i="12"/>
  <c r="D32" i="3" s="1"/>
  <c r="E149" i="12"/>
  <c r="E32" i="3" s="1"/>
  <c r="F149" i="12"/>
  <c r="F32" i="3" s="1"/>
  <c r="G149" i="12"/>
  <c r="G32" i="3" s="1"/>
  <c r="H149" i="12"/>
  <c r="H32" i="3" s="1"/>
  <c r="I149" i="12"/>
  <c r="I32" i="3" s="1"/>
  <c r="J149" i="12"/>
  <c r="J32" i="3" s="1"/>
  <c r="K149" i="12"/>
  <c r="K32" i="3" s="1"/>
  <c r="L149" i="12"/>
  <c r="L32" i="3" s="1"/>
  <c r="M149" i="12"/>
  <c r="M32" i="3" s="1"/>
  <c r="N149" i="12"/>
  <c r="N32" i="3" s="1"/>
  <c r="O149" i="12"/>
  <c r="O32" i="3" s="1"/>
  <c r="F61" i="12"/>
  <c r="F81" i="12"/>
  <c r="D114" i="12"/>
  <c r="E114" i="12"/>
  <c r="F114" i="12"/>
  <c r="G114" i="12"/>
  <c r="H114" i="12"/>
  <c r="I114" i="12"/>
  <c r="J114" i="12"/>
  <c r="K114" i="12"/>
  <c r="L114" i="12"/>
  <c r="M114" i="12"/>
  <c r="N114" i="12"/>
  <c r="O114" i="12"/>
  <c r="D115" i="12"/>
  <c r="E115" i="12"/>
  <c r="F115" i="12"/>
  <c r="G115" i="12"/>
  <c r="H115" i="12"/>
  <c r="I115" i="12"/>
  <c r="J115" i="12"/>
  <c r="K115" i="12"/>
  <c r="L115" i="12"/>
  <c r="M115" i="12"/>
  <c r="N115" i="12"/>
  <c r="O115" i="12"/>
  <c r="D120" i="12"/>
  <c r="E120" i="12"/>
  <c r="F120" i="12"/>
  <c r="G120" i="12"/>
  <c r="H120" i="12"/>
  <c r="I120" i="12"/>
  <c r="J120" i="12"/>
  <c r="K120" i="12"/>
  <c r="L120" i="12"/>
  <c r="M120" i="12"/>
  <c r="N120" i="12"/>
  <c r="O120" i="12"/>
  <c r="D170" i="12"/>
  <c r="E170" i="12"/>
  <c r="F170" i="12"/>
  <c r="G170" i="12"/>
  <c r="H170" i="12"/>
  <c r="I170" i="12"/>
  <c r="J170" i="12"/>
  <c r="K170" i="12"/>
  <c r="L170" i="12"/>
  <c r="M170" i="12"/>
  <c r="N170" i="12"/>
  <c r="O170" i="12"/>
  <c r="D171" i="12"/>
  <c r="E171" i="12"/>
  <c r="F171" i="12"/>
  <c r="G171" i="12"/>
  <c r="H171" i="12"/>
  <c r="I171" i="12"/>
  <c r="J171" i="12"/>
  <c r="K171" i="12"/>
  <c r="L171" i="12"/>
  <c r="M171" i="12"/>
  <c r="N171" i="12"/>
  <c r="O171" i="12"/>
  <c r="D172" i="12"/>
  <c r="E172" i="12"/>
  <c r="F172" i="12"/>
  <c r="G172" i="12"/>
  <c r="H172" i="12"/>
  <c r="I172" i="12"/>
  <c r="J172" i="12"/>
  <c r="K172" i="12"/>
  <c r="L172" i="12"/>
  <c r="M172" i="12"/>
  <c r="N172" i="12"/>
  <c r="O172" i="12"/>
  <c r="D173" i="12"/>
  <c r="E173" i="12"/>
  <c r="F173" i="12"/>
  <c r="G173" i="12"/>
  <c r="H173" i="12"/>
  <c r="I173" i="12"/>
  <c r="J173" i="12"/>
  <c r="K173" i="12"/>
  <c r="L173" i="12"/>
  <c r="M173" i="12"/>
  <c r="N173" i="12"/>
  <c r="O173" i="12"/>
  <c r="D174" i="12"/>
  <c r="E174" i="12"/>
  <c r="F174" i="12"/>
  <c r="G174" i="12"/>
  <c r="H174" i="12"/>
  <c r="I174" i="12"/>
  <c r="J174" i="12"/>
  <c r="K174" i="12"/>
  <c r="L174" i="12"/>
  <c r="M174" i="12"/>
  <c r="N174" i="12"/>
  <c r="O174" i="12"/>
  <c r="D175" i="12"/>
  <c r="E175" i="12"/>
  <c r="F175" i="12"/>
  <c r="G175" i="12"/>
  <c r="H175" i="12"/>
  <c r="I175" i="12"/>
  <c r="J175" i="12"/>
  <c r="K175" i="12"/>
  <c r="L175" i="12"/>
  <c r="M175" i="12"/>
  <c r="N175" i="12"/>
  <c r="O175" i="12"/>
  <c r="D176" i="12"/>
  <c r="E176" i="12"/>
  <c r="F176" i="12"/>
  <c r="G176" i="12"/>
  <c r="H176" i="12"/>
  <c r="I176" i="12"/>
  <c r="J176" i="12"/>
  <c r="K176" i="12"/>
  <c r="L176" i="12"/>
  <c r="M176" i="12"/>
  <c r="N176" i="12"/>
  <c r="O176" i="12"/>
  <c r="D177" i="12"/>
  <c r="E177" i="12"/>
  <c r="F177" i="12"/>
  <c r="G177" i="12"/>
  <c r="H177" i="12"/>
  <c r="I177" i="12"/>
  <c r="J177" i="12"/>
  <c r="K177" i="12"/>
  <c r="L177" i="12"/>
  <c r="M177" i="12"/>
  <c r="N177" i="12"/>
  <c r="O177" i="12"/>
  <c r="D178" i="12"/>
  <c r="E178" i="12"/>
  <c r="F178" i="12"/>
  <c r="G178" i="12"/>
  <c r="H178" i="12"/>
  <c r="I178" i="12"/>
  <c r="J178" i="12"/>
  <c r="K178" i="12"/>
  <c r="L178" i="12"/>
  <c r="M178" i="12"/>
  <c r="N178" i="12"/>
  <c r="O178" i="12"/>
  <c r="D179" i="12"/>
  <c r="E179" i="12"/>
  <c r="F179" i="12"/>
  <c r="G179" i="12"/>
  <c r="H179" i="12"/>
  <c r="I179" i="12"/>
  <c r="J179" i="12"/>
  <c r="K179" i="12"/>
  <c r="L179" i="12"/>
  <c r="M179" i="12"/>
  <c r="N179" i="12"/>
  <c r="O179" i="12"/>
  <c r="D180" i="12"/>
  <c r="E180" i="12"/>
  <c r="F180" i="12"/>
  <c r="G180" i="12"/>
  <c r="H180" i="12"/>
  <c r="I180" i="12"/>
  <c r="J180" i="12"/>
  <c r="K180" i="12"/>
  <c r="L180" i="12"/>
  <c r="M180" i="12"/>
  <c r="N180" i="12"/>
  <c r="O180" i="12"/>
  <c r="D181" i="12"/>
  <c r="E181" i="12"/>
  <c r="F181" i="12"/>
  <c r="G181" i="12"/>
  <c r="H181" i="12"/>
  <c r="I181" i="12"/>
  <c r="J181" i="12"/>
  <c r="K181" i="12"/>
  <c r="L181" i="12"/>
  <c r="M181" i="12"/>
  <c r="N181" i="12"/>
  <c r="O181" i="12"/>
  <c r="D182" i="12"/>
  <c r="E182" i="12"/>
  <c r="F182" i="12"/>
  <c r="G182" i="12"/>
  <c r="H182" i="12"/>
  <c r="I182" i="12"/>
  <c r="J182" i="12"/>
  <c r="K182" i="12"/>
  <c r="L182" i="12"/>
  <c r="M182" i="12"/>
  <c r="N182" i="12"/>
  <c r="O182" i="12"/>
  <c r="D183" i="12"/>
  <c r="E183" i="12"/>
  <c r="F183" i="12"/>
  <c r="G183" i="12"/>
  <c r="H183" i="12"/>
  <c r="I183" i="12"/>
  <c r="J183" i="12"/>
  <c r="K183" i="12"/>
  <c r="L183" i="12"/>
  <c r="M183" i="12"/>
  <c r="N183" i="12"/>
  <c r="O183" i="12"/>
  <c r="D184" i="12"/>
  <c r="E184" i="12"/>
  <c r="F184" i="12"/>
  <c r="G184" i="12"/>
  <c r="H184" i="12"/>
  <c r="I184" i="12"/>
  <c r="J184" i="12"/>
  <c r="K184" i="12"/>
  <c r="L184" i="12"/>
  <c r="M184" i="12"/>
  <c r="N184" i="12"/>
  <c r="O184" i="12"/>
  <c r="D185" i="12"/>
  <c r="E185" i="12"/>
  <c r="F185" i="12"/>
  <c r="G185" i="12"/>
  <c r="H185" i="12"/>
  <c r="I185" i="12"/>
  <c r="J185" i="12"/>
  <c r="K185" i="12"/>
  <c r="L185" i="12"/>
  <c r="M185" i="12"/>
  <c r="N185" i="12"/>
  <c r="O185" i="12"/>
  <c r="D186" i="12"/>
  <c r="E186" i="12"/>
  <c r="F186" i="12"/>
  <c r="G186" i="12"/>
  <c r="H186" i="12"/>
  <c r="I186" i="12"/>
  <c r="J186" i="12"/>
  <c r="K186" i="12"/>
  <c r="L186" i="12"/>
  <c r="M186" i="12"/>
  <c r="N186" i="12"/>
  <c r="O186" i="12"/>
  <c r="D187" i="12"/>
  <c r="E187" i="12"/>
  <c r="F187" i="12"/>
  <c r="G187" i="12"/>
  <c r="H187" i="12"/>
  <c r="I187" i="12"/>
  <c r="J187" i="12"/>
  <c r="K187" i="12"/>
  <c r="L187" i="12"/>
  <c r="M187" i="12"/>
  <c r="N187" i="12"/>
  <c r="O187" i="12"/>
  <c r="D189" i="12"/>
  <c r="E189" i="12"/>
  <c r="F189" i="12"/>
  <c r="G189" i="12"/>
  <c r="H189" i="12"/>
  <c r="I189" i="12"/>
  <c r="J189" i="12"/>
  <c r="K189" i="12"/>
  <c r="L189" i="12"/>
  <c r="M189" i="12"/>
  <c r="N189" i="12"/>
  <c r="O189" i="12"/>
  <c r="D191" i="12"/>
  <c r="E191" i="12"/>
  <c r="F191" i="12"/>
  <c r="G191" i="12"/>
  <c r="H191" i="12"/>
  <c r="I191" i="12"/>
  <c r="J191" i="12"/>
  <c r="K191" i="12"/>
  <c r="L191" i="12"/>
  <c r="M191" i="12"/>
  <c r="N191" i="12"/>
  <c r="O191" i="12"/>
  <c r="AM75" i="33"/>
  <c r="AM65" i="33"/>
  <c r="AM58" i="33"/>
  <c r="AM96" i="33"/>
  <c r="AM47" i="33"/>
  <c r="AM62" i="33"/>
  <c r="AM48" i="33"/>
  <c r="AM25" i="33"/>
  <c r="AM32" i="33"/>
  <c r="AM61" i="33"/>
  <c r="F6" i="37"/>
  <c r="AM95" i="33"/>
  <c r="AM64" i="33"/>
  <c r="AM33" i="33"/>
  <c r="AM44" i="33"/>
  <c r="AM94" i="33"/>
  <c r="AM93" i="33"/>
  <c r="AM63" i="33"/>
  <c r="E5" i="11"/>
  <c r="AM3" i="33"/>
  <c r="AM37" i="33"/>
  <c r="AM43" i="33"/>
  <c r="AM6" i="33"/>
  <c r="AM14" i="33"/>
  <c r="AM29" i="33"/>
  <c r="AM5" i="33"/>
  <c r="AM13" i="33"/>
  <c r="AM17" i="33"/>
  <c r="AM4" i="33"/>
  <c r="AM21" i="33"/>
  <c r="AM83" i="33"/>
  <c r="AM84" i="33"/>
  <c r="AM69" i="33"/>
  <c r="AM73" i="33"/>
  <c r="AM50" i="33"/>
  <c r="AM51" i="33"/>
  <c r="AM88" i="33"/>
  <c r="AM49" i="33"/>
  <c r="AM85" i="33"/>
  <c r="AM72" i="33"/>
  <c r="AM26" i="33"/>
  <c r="AM24" i="33"/>
  <c r="AM67" i="33"/>
  <c r="AM70" i="33"/>
  <c r="AM23" i="33"/>
  <c r="AM71" i="33"/>
  <c r="AM54" i="33"/>
  <c r="AM10" i="33"/>
  <c r="AM22" i="33"/>
  <c r="AM39" i="33"/>
  <c r="AM57" i="33"/>
  <c r="AM56" i="33"/>
  <c r="AM46" i="33"/>
  <c r="AM59" i="33"/>
  <c r="AM30" i="33"/>
  <c r="AM12" i="33"/>
  <c r="AM55" i="33"/>
  <c r="AM38" i="33"/>
  <c r="AM18" i="33"/>
  <c r="AM15" i="33"/>
  <c r="AM28" i="33"/>
  <c r="AM11" i="33"/>
  <c r="AM41" i="33"/>
  <c r="AM42" i="33"/>
  <c r="AM31" i="33"/>
  <c r="AM8" i="33"/>
  <c r="AM40" i="33"/>
  <c r="AM45" i="33"/>
  <c r="AM7" i="33"/>
  <c r="F6" i="36"/>
  <c r="AM35" i="33"/>
  <c r="AM27" i="33"/>
  <c r="AM98" i="33"/>
  <c r="AM77" i="33"/>
  <c r="AM76" i="33"/>
  <c r="AM36" i="33"/>
  <c r="AM19" i="33"/>
  <c r="AM90" i="33"/>
  <c r="AM34" i="33"/>
  <c r="AM60" i="33"/>
  <c r="AM97" i="33"/>
  <c r="AM16" i="33"/>
  <c r="O29" i="11"/>
  <c r="S28" i="11"/>
  <c r="S29" i="11"/>
  <c r="AM52" i="33"/>
  <c r="S30" i="11"/>
  <c r="AM91" i="33"/>
  <c r="AM80" i="33"/>
  <c r="N22" i="11"/>
  <c r="AM82" i="33"/>
  <c r="AM79" i="33"/>
  <c r="AM78" i="33"/>
  <c r="AM53" i="33"/>
  <c r="V3" i="11"/>
  <c r="V26" i="11" s="1"/>
  <c r="T29" i="11"/>
  <c r="L40" i="18"/>
  <c r="N40" i="18"/>
  <c r="M40" i="18"/>
  <c r="O40" i="18"/>
  <c r="I29" i="11"/>
  <c r="H28" i="11"/>
  <c r="H30" i="11" s="1"/>
  <c r="F7" i="8" s="1"/>
  <c r="G29" i="11"/>
  <c r="E30" i="11" l="1"/>
  <c r="F7" i="1" s="1"/>
  <c r="E26" i="11"/>
  <c r="F29" i="11"/>
  <c r="F28" i="11"/>
  <c r="J29" i="11"/>
  <c r="J28" i="11"/>
  <c r="J30" i="11" s="1"/>
  <c r="F6" i="10" s="1"/>
  <c r="K29" i="11"/>
  <c r="K30" i="11" s="1"/>
  <c r="K28" i="11"/>
  <c r="L29" i="11"/>
  <c r="L27" i="11"/>
  <c r="M27" i="11"/>
  <c r="N29" i="11"/>
  <c r="N30" i="11" s="1"/>
  <c r="X25" i="11"/>
  <c r="X5" i="11"/>
  <c r="Q28" i="11"/>
  <c r="Q29" i="11"/>
  <c r="R26" i="11"/>
  <c r="F6" i="40"/>
  <c r="U27" i="11"/>
  <c r="F6" i="38"/>
  <c r="S26" i="11"/>
  <c r="S27" i="11"/>
  <c r="O27" i="11"/>
  <c r="O28" i="11"/>
  <c r="O30" i="11" s="1"/>
  <c r="S107" i="11"/>
  <c r="S101" i="11"/>
  <c r="S95" i="11"/>
  <c r="N92" i="11"/>
  <c r="S83" i="11"/>
  <c r="S77" i="11"/>
  <c r="S71" i="11"/>
  <c r="S65" i="11"/>
  <c r="S59" i="11"/>
  <c r="S53" i="11"/>
  <c r="S47" i="11"/>
  <c r="S41" i="11"/>
  <c r="W41" i="11"/>
  <c r="W38" i="11"/>
  <c r="S35" i="11"/>
  <c r="N104" i="11"/>
  <c r="S86" i="11"/>
  <c r="N107" i="11"/>
  <c r="N86" i="11"/>
  <c r="N80" i="11"/>
  <c r="N74" i="11"/>
  <c r="N68" i="11"/>
  <c r="N62" i="11"/>
  <c r="N56" i="11"/>
  <c r="N50" i="11"/>
  <c r="N44" i="11"/>
  <c r="I71" i="11"/>
  <c r="I95" i="11"/>
  <c r="I101" i="11"/>
  <c r="I107" i="11"/>
  <c r="I89" i="11"/>
  <c r="I83" i="11"/>
  <c r="I77" i="11"/>
  <c r="I68" i="11"/>
  <c r="I65" i="11"/>
  <c r="I53" i="11"/>
  <c r="I56" i="11"/>
  <c r="I47" i="11"/>
  <c r="I41" i="11"/>
  <c r="D107" i="11"/>
  <c r="D101" i="11"/>
  <c r="D95" i="11"/>
  <c r="D89" i="11"/>
  <c r="D83" i="11"/>
  <c r="D74" i="11"/>
  <c r="D71" i="11"/>
  <c r="D65" i="11"/>
  <c r="D62" i="11"/>
  <c r="D53" i="11"/>
  <c r="D44" i="11"/>
  <c r="D41" i="11"/>
  <c r="S104" i="11"/>
  <c r="S98" i="11"/>
  <c r="S92" i="11"/>
  <c r="N95" i="11"/>
  <c r="S80" i="11"/>
  <c r="S74" i="11"/>
  <c r="S68" i="11"/>
  <c r="S62" i="11"/>
  <c r="S56" i="11"/>
  <c r="S50" i="11"/>
  <c r="S44" i="11"/>
  <c r="S38" i="11"/>
  <c r="N98" i="11"/>
  <c r="W35" i="11"/>
  <c r="N83" i="11"/>
  <c r="N101" i="11"/>
  <c r="S89" i="11"/>
  <c r="N89" i="11"/>
  <c r="I98" i="11"/>
  <c r="N77" i="11"/>
  <c r="N71" i="11"/>
  <c r="N65" i="11"/>
  <c r="N59" i="11"/>
  <c r="N53" i="11"/>
  <c r="N47" i="11"/>
  <c r="N41" i="11"/>
  <c r="N35" i="11"/>
  <c r="I104" i="11"/>
  <c r="N38" i="11"/>
  <c r="I92" i="11"/>
  <c r="I86" i="11"/>
  <c r="I80" i="11"/>
  <c r="I74" i="11"/>
  <c r="I59" i="11"/>
  <c r="I62" i="11"/>
  <c r="I50" i="11"/>
  <c r="I38" i="11"/>
  <c r="I44" i="11"/>
  <c r="I35" i="11"/>
  <c r="D104" i="11"/>
  <c r="D98" i="11"/>
  <c r="D92" i="11"/>
  <c r="D86" i="11"/>
  <c r="D80" i="11"/>
  <c r="D77" i="11"/>
  <c r="D68" i="11"/>
  <c r="D56" i="11"/>
  <c r="D59" i="11"/>
  <c r="D50" i="11"/>
  <c r="D47" i="11"/>
  <c r="D38" i="11"/>
  <c r="D35" i="11"/>
  <c r="AM89" i="33"/>
  <c r="AM81" i="33"/>
  <c r="AM68" i="33"/>
  <c r="AM9" i="33"/>
  <c r="N26" i="11"/>
  <c r="X23" i="11"/>
  <c r="V29" i="11"/>
  <c r="V27" i="11"/>
  <c r="V28" i="11"/>
  <c r="F6" i="41"/>
  <c r="AQ13" i="11"/>
  <c r="F6" i="23"/>
  <c r="L26" i="11"/>
  <c r="L28" i="11"/>
  <c r="L30" i="11" s="1"/>
  <c r="M28" i="11"/>
  <c r="M29" i="11"/>
  <c r="X24" i="11"/>
  <c r="X18" i="11"/>
  <c r="X8" i="11"/>
  <c r="X11" i="11"/>
  <c r="M26" i="11"/>
  <c r="X14" i="11"/>
  <c r="X21" i="11"/>
  <c r="X12" i="11"/>
  <c r="X17" i="11"/>
  <c r="N27" i="11"/>
  <c r="Q27" i="11"/>
  <c r="K27" i="11"/>
  <c r="K26" i="11"/>
  <c r="J27" i="11"/>
  <c r="H26" i="11"/>
  <c r="X9" i="11"/>
  <c r="I26" i="11"/>
  <c r="R28" i="11"/>
  <c r="R30" i="11" s="1"/>
  <c r="R27" i="11"/>
  <c r="X19" i="11"/>
  <c r="X13" i="11"/>
  <c r="J26" i="11"/>
  <c r="I27" i="11"/>
  <c r="X4" i="11"/>
  <c r="H27" i="11"/>
  <c r="X3" i="11"/>
  <c r="X22" i="11"/>
  <c r="G27" i="11"/>
  <c r="G26" i="11"/>
  <c r="F27" i="11"/>
  <c r="F26" i="11"/>
  <c r="X20" i="11"/>
  <c r="X16" i="11"/>
  <c r="X10" i="11"/>
  <c r="X6" i="11"/>
  <c r="E27" i="11"/>
  <c r="X15" i="11"/>
  <c r="X7" i="11"/>
  <c r="P26" i="11"/>
  <c r="P27" i="11"/>
  <c r="Q26" i="11"/>
  <c r="T28" i="11"/>
  <c r="T30" i="11" s="1"/>
  <c r="U29" i="11"/>
  <c r="U26" i="11"/>
  <c r="U28" i="11"/>
  <c r="U30" i="11" s="1"/>
  <c r="F30" i="11" l="1"/>
  <c r="F9" i="5" s="1"/>
  <c r="Q30" i="11"/>
  <c r="X26" i="11"/>
  <c r="O32" i="11"/>
  <c r="H32" i="11"/>
  <c r="W32" i="11"/>
  <c r="X41" i="11" s="1"/>
  <c r="V30" i="11"/>
  <c r="X29" i="11"/>
  <c r="M30" i="11"/>
  <c r="X27" i="11"/>
  <c r="X28" i="11"/>
  <c r="E35" i="11" l="1"/>
  <c r="J71" i="11"/>
  <c r="O74" i="11"/>
  <c r="J95" i="11"/>
  <c r="T38" i="11"/>
  <c r="E71" i="11"/>
  <c r="E56" i="11"/>
  <c r="E80" i="11"/>
  <c r="J65" i="11"/>
  <c r="O50" i="11"/>
  <c r="O59" i="11"/>
  <c r="L32" i="11"/>
  <c r="T107" i="11"/>
  <c r="J47" i="11"/>
  <c r="E41" i="11"/>
  <c r="J62" i="11"/>
  <c r="J41" i="11"/>
  <c r="T71" i="11"/>
  <c r="J101" i="11"/>
  <c r="T41" i="11"/>
  <c r="O38" i="11"/>
  <c r="E59" i="11"/>
  <c r="E98" i="11"/>
  <c r="T83" i="11"/>
  <c r="E74" i="11"/>
  <c r="J107" i="11"/>
  <c r="X38" i="11"/>
  <c r="M32" i="11"/>
  <c r="E38" i="11"/>
  <c r="E77" i="11"/>
  <c r="E101" i="11"/>
  <c r="O71" i="11"/>
  <c r="E86" i="11"/>
  <c r="J35" i="11"/>
  <c r="T92" i="11"/>
  <c r="E53" i="11"/>
  <c r="J83" i="11"/>
  <c r="E95" i="11"/>
  <c r="E83" i="11"/>
  <c r="E65" i="11"/>
  <c r="T47" i="11"/>
  <c r="O95" i="11"/>
  <c r="O83" i="11"/>
  <c r="T77" i="11"/>
  <c r="T98" i="11"/>
  <c r="J56" i="11"/>
  <c r="O104" i="11"/>
  <c r="T50" i="11"/>
  <c r="E68" i="11"/>
  <c r="O56" i="11"/>
  <c r="O41" i="11"/>
  <c r="O89" i="11"/>
  <c r="T86" i="11"/>
  <c r="O98" i="11"/>
  <c r="E50" i="11"/>
  <c r="I32" i="11"/>
  <c r="P32" i="11"/>
  <c r="E47" i="11"/>
  <c r="O77" i="11"/>
  <c r="E62" i="11"/>
  <c r="E107" i="11"/>
  <c r="E89" i="11"/>
  <c r="O35" i="11"/>
  <c r="O92" i="11"/>
  <c r="O101" i="11"/>
  <c r="T44" i="11"/>
  <c r="T89" i="11"/>
  <c r="J92" i="11"/>
  <c r="O86" i="11"/>
  <c r="J89" i="11"/>
  <c r="J80" i="11"/>
  <c r="J53" i="11"/>
  <c r="O68" i="11"/>
  <c r="T35" i="11"/>
  <c r="J38" i="11"/>
  <c r="T65" i="11"/>
  <c r="T62" i="11"/>
  <c r="T101" i="11"/>
  <c r="T56" i="11"/>
  <c r="T104" i="11"/>
  <c r="T95" i="11"/>
  <c r="E92" i="11"/>
  <c r="J104" i="11"/>
  <c r="J77" i="11"/>
  <c r="J98" i="11"/>
  <c r="J44" i="11"/>
  <c r="J74" i="11"/>
  <c r="O47" i="11"/>
  <c r="J50" i="11"/>
  <c r="J68" i="11"/>
  <c r="O80" i="11"/>
  <c r="O65" i="11"/>
  <c r="E104" i="11"/>
  <c r="T68" i="11"/>
  <c r="T53" i="11"/>
  <c r="O53" i="11"/>
  <c r="J86" i="11"/>
  <c r="O44" i="11"/>
  <c r="O62" i="11"/>
  <c r="X35" i="11"/>
  <c r="J59" i="11"/>
  <c r="T80" i="11"/>
  <c r="T74" i="11"/>
  <c r="E44" i="11"/>
  <c r="O107" i="11"/>
  <c r="T59" i="11"/>
  <c r="X30" i="11"/>
</calcChain>
</file>

<file path=xl/comments1.xml><?xml version="1.0" encoding="utf-8"?>
<comments xmlns="http://schemas.openxmlformats.org/spreadsheetml/2006/main">
  <authors>
    <author>Robert Borski</author>
  </authors>
  <commentList>
    <comment ref="G8" authorId="0">
      <text>
        <r>
          <rPr>
            <sz val="8"/>
            <color indexed="81"/>
            <rFont val="Tahoma"/>
            <charset val="238"/>
          </rPr>
          <t xml:space="preserve">zkracená trať
</t>
        </r>
      </text>
    </comment>
    <comment ref="K8" authorId="0">
      <text>
        <r>
          <rPr>
            <sz val="8"/>
            <color indexed="81"/>
            <rFont val="Tahoma"/>
            <charset val="238"/>
          </rPr>
          <t xml:space="preserve">zkracená trať
</t>
        </r>
      </text>
    </comment>
    <comment ref="O8" authorId="0">
      <text>
        <r>
          <rPr>
            <sz val="8"/>
            <color indexed="81"/>
            <rFont val="Tahoma"/>
            <charset val="238"/>
          </rPr>
          <t xml:space="preserve">zkracená trať
</t>
        </r>
      </text>
    </comment>
    <comment ref="G30" authorId="0">
      <text>
        <r>
          <rPr>
            <sz val="8"/>
            <color indexed="81"/>
            <rFont val="Tahoma"/>
            <charset val="238"/>
          </rPr>
          <t xml:space="preserve">zkracená trať
</t>
        </r>
      </text>
    </comment>
    <comment ref="K30" authorId="0">
      <text>
        <r>
          <rPr>
            <sz val="8"/>
            <color indexed="81"/>
            <rFont val="Tahoma"/>
            <charset val="238"/>
          </rPr>
          <t xml:space="preserve">zkracená trať
</t>
        </r>
      </text>
    </comment>
    <comment ref="O30" authorId="0">
      <text>
        <r>
          <rPr>
            <sz val="8"/>
            <color indexed="81"/>
            <rFont val="Tahoma"/>
            <charset val="238"/>
          </rPr>
          <t xml:space="preserve">zkracená trať
</t>
        </r>
      </text>
    </comment>
  </commentList>
</comments>
</file>

<file path=xl/sharedStrings.xml><?xml version="1.0" encoding="utf-8"?>
<sst xmlns="http://schemas.openxmlformats.org/spreadsheetml/2006/main" count="24268" uniqueCount="3868">
  <si>
    <t>Kamieniarz</t>
  </si>
  <si>
    <t>Szkanderová</t>
  </si>
  <si>
    <t>Stonavská</t>
  </si>
  <si>
    <t>Bodláková</t>
  </si>
  <si>
    <t>Filipek</t>
  </si>
  <si>
    <t>kategorie D0</t>
  </si>
  <si>
    <t>150 m</t>
  </si>
  <si>
    <t>00:29,4</t>
  </si>
  <si>
    <t>00:29,9</t>
  </si>
  <si>
    <t>00:30,6</t>
  </si>
  <si>
    <t>00:31,9</t>
  </si>
  <si>
    <t>00:32,6</t>
  </si>
  <si>
    <t>00:35,0</t>
  </si>
  <si>
    <t>Uherková</t>
  </si>
  <si>
    <t>00:36,0</t>
  </si>
  <si>
    <t>00:36,5</t>
  </si>
  <si>
    <t>00:37,5</t>
  </si>
  <si>
    <t>Nošovice</t>
  </si>
  <si>
    <t>Jośková</t>
  </si>
  <si>
    <t>Flok</t>
  </si>
  <si>
    <t>00:28,4</t>
  </si>
  <si>
    <t>Bubík</t>
  </si>
  <si>
    <t>00:32,7</t>
  </si>
  <si>
    <t>Husar</t>
  </si>
  <si>
    <t>00:33,8</t>
  </si>
  <si>
    <t>Kopecký</t>
  </si>
  <si>
    <t>00:35,7</t>
  </si>
  <si>
    <t>00:38,9</t>
  </si>
  <si>
    <t>Haltof</t>
  </si>
  <si>
    <t>00:39,4</t>
  </si>
  <si>
    <t>00:41,1</t>
  </si>
  <si>
    <t>Bielesz</t>
  </si>
  <si>
    <t>00:41,5</t>
  </si>
  <si>
    <t>Leskovjan</t>
  </si>
  <si>
    <t>Dřevohostice</t>
  </si>
  <si>
    <t>00:48,9</t>
  </si>
  <si>
    <t>00:55,3</t>
  </si>
  <si>
    <t>Frýdek - Místek</t>
  </si>
  <si>
    <t>01:24,0</t>
  </si>
  <si>
    <t>01:28,0</t>
  </si>
  <si>
    <t>Zogatová</t>
  </si>
  <si>
    <t>Koselová</t>
  </si>
  <si>
    <t>01:36,0</t>
  </si>
  <si>
    <t>Drozdová</t>
  </si>
  <si>
    <t>01:40,0</t>
  </si>
  <si>
    <t>Hynková</t>
  </si>
  <si>
    <t>01:42,0</t>
  </si>
  <si>
    <t>Vašíčková</t>
  </si>
  <si>
    <t>01:47,0</t>
  </si>
  <si>
    <t>Kaňáková</t>
  </si>
  <si>
    <t>01:51,0</t>
  </si>
  <si>
    <t>01:52,0</t>
  </si>
  <si>
    <t>Lipowská</t>
  </si>
  <si>
    <t>Košáková</t>
  </si>
  <si>
    <t>01:59,0</t>
  </si>
  <si>
    <t>02:23,0</t>
  </si>
  <si>
    <t>Volná</t>
  </si>
  <si>
    <t>03:20,0</t>
  </si>
  <si>
    <t>Michejdová</t>
  </si>
  <si>
    <t>01:19,0</t>
  </si>
  <si>
    <t>01:26,8</t>
  </si>
  <si>
    <t>Platoš</t>
  </si>
  <si>
    <t>01:28,9</t>
  </si>
  <si>
    <t>01:29,9</t>
  </si>
  <si>
    <t>01:35,3</t>
  </si>
  <si>
    <t>Frenštát</t>
  </si>
  <si>
    <t>01:35,6</t>
  </si>
  <si>
    <t>Škňouřil</t>
  </si>
  <si>
    <t>01:47,9</t>
  </si>
  <si>
    <t>01:50,5</t>
  </si>
  <si>
    <t>Hulawy</t>
  </si>
  <si>
    <t>01:50,8</t>
  </si>
  <si>
    <t>01:53,4</t>
  </si>
  <si>
    <t>01:54,1</t>
  </si>
  <si>
    <t>Maštalíř</t>
  </si>
  <si>
    <t>01:55,1</t>
  </si>
  <si>
    <t>01:56,4</t>
  </si>
  <si>
    <t>02:06,1</t>
  </si>
  <si>
    <t>01:16,1</t>
  </si>
  <si>
    <t>01:18,2</t>
  </si>
  <si>
    <t>Jerglíková</t>
  </si>
  <si>
    <t>01:19,1</t>
  </si>
  <si>
    <t>01:19,5</t>
  </si>
  <si>
    <t>Ewa</t>
  </si>
  <si>
    <t>01:21,7</t>
  </si>
  <si>
    <t>01:22,9</t>
  </si>
  <si>
    <t>01:24,6</t>
  </si>
  <si>
    <t>01:25,0</t>
  </si>
  <si>
    <t>Slováková</t>
  </si>
  <si>
    <t>01:25,4</t>
  </si>
  <si>
    <t>01:27,4</t>
  </si>
  <si>
    <t>Csepcsarová</t>
  </si>
  <si>
    <t>01:27,8</t>
  </si>
  <si>
    <t>01:28,3</t>
  </si>
  <si>
    <t>01:29,3</t>
  </si>
  <si>
    <t>01:30,0</t>
  </si>
  <si>
    <t>01:30,4</t>
  </si>
  <si>
    <t>01:30,8</t>
  </si>
  <si>
    <t>Ulmanová</t>
  </si>
  <si>
    <t>01:33,7</t>
  </si>
  <si>
    <t>01:34,9</t>
  </si>
  <si>
    <t>Kinga</t>
  </si>
  <si>
    <t>01:35,9</t>
  </si>
  <si>
    <t>01:36,7</t>
  </si>
  <si>
    <t>Částková</t>
  </si>
  <si>
    <t>01:39,1</t>
  </si>
  <si>
    <t>01:41,7</t>
  </si>
  <si>
    <t>01:45,6</t>
  </si>
  <si>
    <t>Kvičerová</t>
  </si>
  <si>
    <t>01:53,8</t>
  </si>
  <si>
    <t>Haltofová</t>
  </si>
  <si>
    <t>Plintová</t>
  </si>
  <si>
    <t>02:17,6</t>
  </si>
  <si>
    <t>Mikulka</t>
  </si>
  <si>
    <t>02:17,9</t>
  </si>
  <si>
    <t>02:21,4</t>
  </si>
  <si>
    <t>Kaczmarzyk</t>
  </si>
  <si>
    <t>02:23,2</t>
  </si>
  <si>
    <t>02:23,5</t>
  </si>
  <si>
    <t>Bartołomiej</t>
  </si>
  <si>
    <t>Rucki</t>
  </si>
  <si>
    <t>02:30,5</t>
  </si>
  <si>
    <t>02:35,4</t>
  </si>
  <si>
    <t>Gawlas</t>
  </si>
  <si>
    <t>02:35,8</t>
  </si>
  <si>
    <t>02:36,3</t>
  </si>
  <si>
    <t>02:37,9</t>
  </si>
  <si>
    <t>02:47,0</t>
  </si>
  <si>
    <t>Birčák</t>
  </si>
  <si>
    <t>02:49,1</t>
  </si>
  <si>
    <t>02:52,6</t>
  </si>
  <si>
    <t>Łukasz</t>
  </si>
  <si>
    <t>Przybyła</t>
  </si>
  <si>
    <t>03:00,0</t>
  </si>
  <si>
    <t>03:03,3</t>
  </si>
  <si>
    <t>Kostelec</t>
  </si>
  <si>
    <t>03:09,0</t>
  </si>
  <si>
    <t>Čuboň</t>
  </si>
  <si>
    <t>03:10,2</t>
  </si>
  <si>
    <t>03:17,0</t>
  </si>
  <si>
    <t>03:22,0</t>
  </si>
  <si>
    <t>03:22,9</t>
  </si>
  <si>
    <t>03:29,3</t>
  </si>
  <si>
    <t>Kaňák</t>
  </si>
  <si>
    <t>03:32,7</t>
  </si>
  <si>
    <t>03:34,8</t>
  </si>
  <si>
    <t>02:14,4</t>
  </si>
  <si>
    <t>02:18,9</t>
  </si>
  <si>
    <t>02:20,8</t>
  </si>
  <si>
    <t>02:22,4</t>
  </si>
  <si>
    <t>02:24,5</t>
  </si>
  <si>
    <t>02:35,5</t>
  </si>
  <si>
    <t>02:35,7</t>
  </si>
  <si>
    <t>Chrbolková</t>
  </si>
  <si>
    <t>02:39,1</t>
  </si>
  <si>
    <t>02:39,5</t>
  </si>
  <si>
    <t>Platošová</t>
  </si>
  <si>
    <t>02:39,9</t>
  </si>
  <si>
    <t>02:40,4</t>
  </si>
  <si>
    <t>02:41,0</t>
  </si>
  <si>
    <t>Kučerová</t>
  </si>
  <si>
    <t>02:41,8</t>
  </si>
  <si>
    <t>02:42,2</t>
  </si>
  <si>
    <t>Lachová</t>
  </si>
  <si>
    <t>02:52,7</t>
  </si>
  <si>
    <t>02:54,7</t>
  </si>
  <si>
    <t>02:55,4</t>
  </si>
  <si>
    <t>02:56,7</t>
  </si>
  <si>
    <t>02:58,5</t>
  </si>
  <si>
    <t>03:01,2</t>
  </si>
  <si>
    <t>Czepczor</t>
  </si>
  <si>
    <t>03:01,8</t>
  </si>
  <si>
    <t>Marta</t>
  </si>
  <si>
    <t>Golik</t>
  </si>
  <si>
    <t>03:03,7</t>
  </si>
  <si>
    <t>03:04,1</t>
  </si>
  <si>
    <t>03:04,9</t>
  </si>
  <si>
    <t>Sonia</t>
  </si>
  <si>
    <t>03:06,5</t>
  </si>
  <si>
    <t>Moškoř</t>
  </si>
  <si>
    <t>02:33,9</t>
  </si>
  <si>
    <t>Endrych</t>
  </si>
  <si>
    <t>02:35,2</t>
  </si>
  <si>
    <t>02:35,9</t>
  </si>
  <si>
    <t>Uherek</t>
  </si>
  <si>
    <t>02:38,9</t>
  </si>
  <si>
    <t>Zeman</t>
  </si>
  <si>
    <t>Podlasiński</t>
  </si>
  <si>
    <t>02:48,1</t>
  </si>
  <si>
    <t>02:49,3</t>
  </si>
  <si>
    <t>02:49,7</t>
  </si>
  <si>
    <t>Zełek</t>
  </si>
  <si>
    <t>02:50,7</t>
  </si>
  <si>
    <t>02:54,6</t>
  </si>
  <si>
    <t>Sebastian</t>
  </si>
  <si>
    <t>02:57,0</t>
  </si>
  <si>
    <t>02:59,1</t>
  </si>
  <si>
    <t>Rejowicz</t>
  </si>
  <si>
    <t>Nowak</t>
  </si>
  <si>
    <t>03:01,5</t>
  </si>
  <si>
    <t>Wawracz</t>
  </si>
  <si>
    <t>03:03,0</t>
  </si>
  <si>
    <t>Bap</t>
  </si>
  <si>
    <t>03:05,7</t>
  </si>
  <si>
    <t>Zaisolawa</t>
  </si>
  <si>
    <t>03:07,4</t>
  </si>
  <si>
    <t>Probosz</t>
  </si>
  <si>
    <t>03:07,9</t>
  </si>
  <si>
    <t>03:08,3</t>
  </si>
  <si>
    <t>03:08,8</t>
  </si>
  <si>
    <t>Benjamin</t>
  </si>
  <si>
    <t>03:10,1</t>
  </si>
  <si>
    <t>Šilar</t>
  </si>
  <si>
    <t>03:10,6</t>
  </si>
  <si>
    <t>Zaremba</t>
  </si>
  <si>
    <t>03:11,1</t>
  </si>
  <si>
    <t>03:13,5</t>
  </si>
  <si>
    <t>03:14,0</t>
  </si>
  <si>
    <t>Holub</t>
  </si>
  <si>
    <t>03:14,7</t>
  </si>
  <si>
    <t>03:28,7</t>
  </si>
  <si>
    <t>03:31,7</t>
  </si>
  <si>
    <t>Hrycek</t>
  </si>
  <si>
    <t>03:41,5</t>
  </si>
  <si>
    <t>Stańko</t>
  </si>
  <si>
    <t>03:43,1</t>
  </si>
  <si>
    <t>03:44,0</t>
  </si>
  <si>
    <t>02:43,9</t>
  </si>
  <si>
    <t>02:44,6</t>
  </si>
  <si>
    <t>02:45,6</t>
  </si>
  <si>
    <t>02:46,5</t>
  </si>
  <si>
    <t>02:51,7</t>
  </si>
  <si>
    <t>02:58,6</t>
  </si>
  <si>
    <t>03:01,0</t>
  </si>
  <si>
    <t>03:13,4</t>
  </si>
  <si>
    <t>03:16,0</t>
  </si>
  <si>
    <t>03:17,2</t>
  </si>
  <si>
    <t>03:18,5</t>
  </si>
  <si>
    <t>03:23,2</t>
  </si>
  <si>
    <t>Malgorzata</t>
  </si>
  <si>
    <t>03:24,5</t>
  </si>
  <si>
    <t>04:50,5</t>
  </si>
  <si>
    <t>05:02,1</t>
  </si>
  <si>
    <t>Dobrowolski</t>
  </si>
  <si>
    <t>05:21,7</t>
  </si>
  <si>
    <t>05:29,8</t>
  </si>
  <si>
    <t>Wawrzacz</t>
  </si>
  <si>
    <t>05:37,7</t>
  </si>
  <si>
    <t>05:44,9</t>
  </si>
  <si>
    <t>05:46,3</t>
  </si>
  <si>
    <t>Žilinský</t>
  </si>
  <si>
    <t>05:49,1</t>
  </si>
  <si>
    <t>Grossmann</t>
  </si>
  <si>
    <t>06:34,9</t>
  </si>
  <si>
    <t>06:35,9</t>
  </si>
  <si>
    <t>05:04,6</t>
  </si>
  <si>
    <t>05:24,8</t>
  </si>
  <si>
    <t>Schindlerová</t>
  </si>
  <si>
    <t>05:25,2</t>
  </si>
  <si>
    <t>05:31,7</t>
  </si>
  <si>
    <t>11:31,5</t>
  </si>
  <si>
    <t>Lepiček</t>
  </si>
  <si>
    <t>12:23,6</t>
  </si>
  <si>
    <t>Vroncký</t>
  </si>
  <si>
    <t>12:30,5</t>
  </si>
  <si>
    <t>13:06,7</t>
  </si>
  <si>
    <t>13:13,3</t>
  </si>
  <si>
    <t>13:30,9</t>
  </si>
  <si>
    <t>14:17,6</t>
  </si>
  <si>
    <t>14:57,0</t>
  </si>
  <si>
    <t>Digiusto</t>
  </si>
  <si>
    <t>15:09,0</t>
  </si>
  <si>
    <t>15:11,5</t>
  </si>
  <si>
    <t>Bněliček</t>
  </si>
  <si>
    <t>15:43,6</t>
  </si>
  <si>
    <t>Privara</t>
  </si>
  <si>
    <t>Zákopčie</t>
  </si>
  <si>
    <t>15:46,5</t>
  </si>
  <si>
    <t>16:52,6</t>
  </si>
  <si>
    <t>Władysław</t>
  </si>
  <si>
    <t>18:33,2</t>
  </si>
  <si>
    <t>Dudek</t>
  </si>
  <si>
    <t>13:22,0</t>
  </si>
  <si>
    <r>
      <t xml:space="preserve">L </t>
    </r>
    <r>
      <rPr>
        <sz val="9"/>
        <rFont val="Arial CE"/>
        <family val="2"/>
        <charset val="238"/>
      </rPr>
      <t>V.I.P.</t>
    </r>
  </si>
  <si>
    <t>13:23,4</t>
  </si>
  <si>
    <t>14:00,0</t>
  </si>
  <si>
    <t>13:48,3</t>
  </si>
  <si>
    <t>15:58,2</t>
  </si>
  <si>
    <t>17:52,2</t>
  </si>
  <si>
    <t>15:23,7</t>
  </si>
  <si>
    <t>18:06,2</t>
  </si>
  <si>
    <t>14:18,4</t>
  </si>
  <si>
    <t>15:45,1</t>
  </si>
  <si>
    <t>17:28,9</t>
  </si>
  <si>
    <t>18:31,2</t>
  </si>
  <si>
    <t>Vlado</t>
  </si>
  <si>
    <t>Maceček</t>
  </si>
  <si>
    <t>25:34,2</t>
  </si>
  <si>
    <t>26:29,6</t>
  </si>
  <si>
    <t>Pop</t>
  </si>
  <si>
    <t>ATEX Tufo</t>
  </si>
  <si>
    <t>26:37,6</t>
  </si>
  <si>
    <t>26:58,0</t>
  </si>
  <si>
    <t>27:16,6</t>
  </si>
  <si>
    <t>Michna</t>
  </si>
  <si>
    <t>28:00,9</t>
  </si>
  <si>
    <t>Čierňava</t>
  </si>
  <si>
    <t>28:14,3</t>
  </si>
  <si>
    <t>28:48,9</t>
  </si>
  <si>
    <t>28:55,5</t>
  </si>
  <si>
    <t>29:27,6</t>
  </si>
  <si>
    <t>32:44,5</t>
  </si>
  <si>
    <t>Masařík</t>
  </si>
  <si>
    <t>Bohumín</t>
  </si>
  <si>
    <t>35:45,6</t>
  </si>
  <si>
    <t>37:04,9</t>
  </si>
  <si>
    <t>27:33,6</t>
  </si>
  <si>
    <t>28:18,1</t>
  </si>
  <si>
    <t>Kravčík</t>
  </si>
  <si>
    <t>28:33,4</t>
  </si>
  <si>
    <t>28:59,6</t>
  </si>
  <si>
    <t>29:12,0</t>
  </si>
  <si>
    <t>29:23,6</t>
  </si>
  <si>
    <t>Šimašek</t>
  </si>
  <si>
    <t>31:24,3</t>
  </si>
  <si>
    <t>31:56,9</t>
  </si>
  <si>
    <t>Martinek</t>
  </si>
  <si>
    <t>37:30,9</t>
  </si>
  <si>
    <t>Piskoř</t>
  </si>
  <si>
    <t>Tichá</t>
  </si>
  <si>
    <t>33:51,2</t>
  </si>
  <si>
    <t>Karczmarzyková</t>
  </si>
  <si>
    <t>Zawadová</t>
  </si>
  <si>
    <t>Krenželoková</t>
  </si>
  <si>
    <t>Słowiková</t>
  </si>
  <si>
    <t>Waszutová</t>
  </si>
  <si>
    <t>Zwierzchowská</t>
  </si>
  <si>
    <t>Czepczorová</t>
  </si>
  <si>
    <t>Goliková</t>
  </si>
  <si>
    <t>Kobieluszová</t>
  </si>
  <si>
    <t>Hulawová</t>
  </si>
  <si>
    <t>00:34,1</t>
  </si>
  <si>
    <t>Holubová</t>
  </si>
  <si>
    <t>00:38,4</t>
  </si>
  <si>
    <t>Podešva</t>
  </si>
  <si>
    <t>00:31,0</t>
  </si>
  <si>
    <t>Kisza</t>
  </si>
  <si>
    <t>00:31,1</t>
  </si>
  <si>
    <t>00:32,0</t>
  </si>
  <si>
    <t>00:33,0</t>
  </si>
  <si>
    <t>Valíček</t>
  </si>
  <si>
    <t>00:34,0</t>
  </si>
  <si>
    <t>Žwak</t>
  </si>
  <si>
    <t>Chlopčík</t>
  </si>
  <si>
    <t>00:37,0</t>
  </si>
  <si>
    <t>Židek</t>
  </si>
  <si>
    <t>00:43,0</t>
  </si>
  <si>
    <t>Lojek</t>
  </si>
  <si>
    <t>00:46,0</t>
  </si>
  <si>
    <t>Bodzenta</t>
  </si>
  <si>
    <t>00:48,0</t>
  </si>
  <si>
    <t>L V.I.P.</t>
  </si>
  <si>
    <t>Kristýna</t>
  </si>
  <si>
    <t>Vepřeková</t>
  </si>
  <si>
    <t>Walková</t>
  </si>
  <si>
    <t>01:32,0</t>
  </si>
  <si>
    <t>Krystyna</t>
  </si>
  <si>
    <t>01:33,0</t>
  </si>
  <si>
    <t>01:37,0</t>
  </si>
  <si>
    <t>Baselidesová</t>
  </si>
  <si>
    <t>Kanyáková</t>
  </si>
  <si>
    <t>01:45,1</t>
  </si>
  <si>
    <t>Judita</t>
  </si>
  <si>
    <t>01:46,0</t>
  </si>
  <si>
    <t>01:47,1</t>
  </si>
  <si>
    <t>01:48,0</t>
  </si>
  <si>
    <t>01:54,0</t>
  </si>
  <si>
    <t>01:55,0</t>
  </si>
  <si>
    <t>01:57,0</t>
  </si>
  <si>
    <t>01:22,0</t>
  </si>
  <si>
    <t>01:27,0</t>
  </si>
  <si>
    <t>Šimon</t>
  </si>
  <si>
    <t>01:35,0</t>
  </si>
  <si>
    <t>01:38,0</t>
  </si>
  <si>
    <t>01:41,8</t>
  </si>
  <si>
    <t>Nezhoda</t>
  </si>
  <si>
    <t>01:43,0</t>
  </si>
  <si>
    <t>01:46,9</t>
  </si>
  <si>
    <t>02:08,0</t>
  </si>
  <si>
    <t>02:11,0</t>
  </si>
  <si>
    <t>01:14,0</t>
  </si>
  <si>
    <t>01:14,8</t>
  </si>
  <si>
    <t>01:17,0</t>
  </si>
  <si>
    <t>01:18,0</t>
  </si>
  <si>
    <t>01:21,0</t>
  </si>
  <si>
    <t>01:26,0</t>
  </si>
  <si>
    <t>01:26,9</t>
  </si>
  <si>
    <t>01:28,6</t>
  </si>
  <si>
    <t>Ulmannová</t>
  </si>
  <si>
    <t>01:29,0</t>
  </si>
  <si>
    <t>Rozalia</t>
  </si>
  <si>
    <t>01:31,0</t>
  </si>
  <si>
    <t>Laura</t>
  </si>
  <si>
    <t>Bednáříková</t>
  </si>
  <si>
    <t>01:34,4</t>
  </si>
  <si>
    <t>01:34,8</t>
  </si>
  <si>
    <t>Cieślarová</t>
  </si>
  <si>
    <t>01:37,7</t>
  </si>
  <si>
    <t>01:38,8</t>
  </si>
  <si>
    <t>Caroline</t>
  </si>
  <si>
    <t>01:39,8</t>
  </si>
  <si>
    <t>Pyszková</t>
  </si>
  <si>
    <t>Karina</t>
  </si>
  <si>
    <t>01:56,0</t>
  </si>
  <si>
    <t>Rusínek</t>
  </si>
  <si>
    <t>02:22,0</t>
  </si>
  <si>
    <t>02:25,0</t>
  </si>
  <si>
    <t>02:30,0</t>
  </si>
  <si>
    <t>02:33,0</t>
  </si>
  <si>
    <t>02:34,0</t>
  </si>
  <si>
    <t>02:34,4</t>
  </si>
  <si>
    <t>Gomola</t>
  </si>
  <si>
    <t>02:42,0</t>
  </si>
  <si>
    <t>02:44,0</t>
  </si>
  <si>
    <t>Zelek</t>
  </si>
  <si>
    <t>02:45,0</t>
  </si>
  <si>
    <t>Šupolík</t>
  </si>
  <si>
    <t>Wróblowski</t>
  </si>
  <si>
    <t>Janeczek</t>
  </si>
  <si>
    <t>Chrapek</t>
  </si>
  <si>
    <t>02:50,0</t>
  </si>
  <si>
    <t>02:51,0</t>
  </si>
  <si>
    <t>02:52,0</t>
  </si>
  <si>
    <t>Radomír</t>
  </si>
  <si>
    <t>Chýlek</t>
  </si>
  <si>
    <t>02:55,0</t>
  </si>
  <si>
    <t>Jedruzejewski</t>
  </si>
  <si>
    <t>02:55,5</t>
  </si>
  <si>
    <t>03:00,6</t>
  </si>
  <si>
    <t>03:04,0</t>
  </si>
  <si>
    <t>Piotr</t>
  </si>
  <si>
    <t>03:06,0</t>
  </si>
  <si>
    <t>Stanislaw</t>
  </si>
  <si>
    <t>03:13,0</t>
  </si>
  <si>
    <t>03:13,3</t>
  </si>
  <si>
    <t>03:15,0</t>
  </si>
  <si>
    <t>03:27,0</t>
  </si>
  <si>
    <t>03:31,0</t>
  </si>
  <si>
    <t>03:40,0</t>
  </si>
  <si>
    <t>03:43,0</t>
  </si>
  <si>
    <t>03:48,0</t>
  </si>
  <si>
    <t>04:35,0</t>
  </si>
  <si>
    <t>99:99,0</t>
  </si>
  <si>
    <t>02:20,0</t>
  </si>
  <si>
    <t>02:26,0</t>
  </si>
  <si>
    <t>02:26,7</t>
  </si>
  <si>
    <t>02:28,0</t>
  </si>
  <si>
    <t>02:29,0</t>
  </si>
  <si>
    <t>Ola</t>
  </si>
  <si>
    <t>Jergílková</t>
  </si>
  <si>
    <t>02:31,0</t>
  </si>
  <si>
    <t>02:35,0</t>
  </si>
  <si>
    <t>02:37,0</t>
  </si>
  <si>
    <t>02:39,0</t>
  </si>
  <si>
    <t>02:40,0</t>
  </si>
  <si>
    <t>Matušková</t>
  </si>
  <si>
    <t>02:40,8</t>
  </si>
  <si>
    <t>Lupinská</t>
  </si>
  <si>
    <t>Czerwinská</t>
  </si>
  <si>
    <t>02:43,0</t>
  </si>
  <si>
    <t>Eunika</t>
  </si>
  <si>
    <t>02:44,8</t>
  </si>
  <si>
    <t>Kufová</t>
  </si>
  <si>
    <t>02:45,5</t>
  </si>
  <si>
    <t>02:46,0</t>
  </si>
  <si>
    <t>02:48,0</t>
  </si>
  <si>
    <t>Ursíniová</t>
  </si>
  <si>
    <t>02:54,0</t>
  </si>
  <si>
    <t>Judyta</t>
  </si>
  <si>
    <t>Kocurová</t>
  </si>
  <si>
    <t>Regina</t>
  </si>
  <si>
    <t>03:02,0</t>
  </si>
  <si>
    <t>02:32,0</t>
  </si>
  <si>
    <t>02:38,0</t>
  </si>
  <si>
    <t>Rafal</t>
  </si>
  <si>
    <t>Bartolomiej</t>
  </si>
  <si>
    <t>02:58,0</t>
  </si>
  <si>
    <t>02:59,0</t>
  </si>
  <si>
    <t>Pasterka</t>
  </si>
  <si>
    <t>03:04,6</t>
  </si>
  <si>
    <t>Nikolas</t>
  </si>
  <si>
    <t>Fojtík</t>
  </si>
  <si>
    <t>03:21,0</t>
  </si>
  <si>
    <t>Vitězslav</t>
  </si>
  <si>
    <t>03:26,0</t>
  </si>
  <si>
    <t>04:09,0</t>
  </si>
  <si>
    <t>02:53,0</t>
  </si>
  <si>
    <t>03:01,9</t>
  </si>
  <si>
    <t>Kobzinková</t>
  </si>
  <si>
    <t>03:12,0</t>
  </si>
  <si>
    <t>Nika</t>
  </si>
  <si>
    <t>Němcová</t>
  </si>
  <si>
    <t>body</t>
  </si>
  <si>
    <t>03:14,4</t>
  </si>
  <si>
    <t>Jitka</t>
  </si>
  <si>
    <t>Viola</t>
  </si>
  <si>
    <t>03:18,0</t>
  </si>
  <si>
    <t>03:18,6</t>
  </si>
  <si>
    <t>03:19,0</t>
  </si>
  <si>
    <t>Krezelok</t>
  </si>
  <si>
    <t>03:19,5</t>
  </si>
  <si>
    <t>03:23,0</t>
  </si>
  <si>
    <t>03:25,0</t>
  </si>
  <si>
    <t>Novák</t>
  </si>
  <si>
    <t>04:36,0</t>
  </si>
  <si>
    <t>04:39,0</t>
  </si>
  <si>
    <t>04:43,0</t>
  </si>
  <si>
    <t>05:05,0</t>
  </si>
  <si>
    <t>05:12,0</t>
  </si>
  <si>
    <t>05:17,0</t>
  </si>
  <si>
    <t>05:19,0</t>
  </si>
  <si>
    <t>Swiety</t>
  </si>
  <si>
    <t>05:31,0</t>
  </si>
  <si>
    <t>05:37,0</t>
  </si>
  <si>
    <t>05:45,0</t>
  </si>
  <si>
    <t>Kubáň</t>
  </si>
  <si>
    <t>06:07,0</t>
  </si>
  <si>
    <t>Bandi</t>
  </si>
  <si>
    <t>06:55,0</t>
  </si>
  <si>
    <t>04:57,0</t>
  </si>
  <si>
    <t>05:11,0</t>
  </si>
  <si>
    <t>05:16,0</t>
  </si>
  <si>
    <t>05:20,0</t>
  </si>
  <si>
    <t>Pavlíková</t>
  </si>
  <si>
    <t>07:49,0</t>
  </si>
  <si>
    <t>11:40,0</t>
  </si>
  <si>
    <t>Macášek</t>
  </si>
  <si>
    <t>Trojanovice</t>
  </si>
  <si>
    <t>12:37,0</t>
  </si>
  <si>
    <t>Slawomir</t>
  </si>
  <si>
    <t>12:40,0</t>
  </si>
  <si>
    <t>12:44,0</t>
  </si>
  <si>
    <t>12:56,0</t>
  </si>
  <si>
    <t>12:58,0</t>
  </si>
  <si>
    <t>Bělíček</t>
  </si>
  <si>
    <t>13:36,0</t>
  </si>
  <si>
    <t>13:51,0</t>
  </si>
  <si>
    <t>SKIALP Beskydy</t>
  </si>
  <si>
    <t>14:01,0</t>
  </si>
  <si>
    <t>15:29,0</t>
  </si>
  <si>
    <t>17:16,0</t>
  </si>
  <si>
    <t>Bandy</t>
  </si>
  <si>
    <t>11:45,0</t>
  </si>
  <si>
    <t>Šrubař</t>
  </si>
  <si>
    <t>12:46,0</t>
  </si>
  <si>
    <t>13:49,0</t>
  </si>
  <si>
    <t>14:21,0</t>
  </si>
  <si>
    <t>Cykan</t>
  </si>
  <si>
    <t>14:21,6</t>
  </si>
  <si>
    <t>15:08,9</t>
  </si>
  <si>
    <t>14:27,0</t>
  </si>
  <si>
    <t>15:08,0</t>
  </si>
  <si>
    <t>13:26,0</t>
  </si>
  <si>
    <t>16:16,0</t>
  </si>
  <si>
    <t>15:30,0</t>
  </si>
  <si>
    <t>Svidrová</t>
  </si>
  <si>
    <t>15:53,0</t>
  </si>
  <si>
    <t>18:27,0</t>
  </si>
  <si>
    <t>14:17,0</t>
  </si>
  <si>
    <t>16:43,0</t>
  </si>
  <si>
    <t>1750 m</t>
  </si>
  <si>
    <t>L</t>
  </si>
  <si>
    <t>V.I.P.</t>
  </si>
  <si>
    <t>osobnosti</t>
  </si>
  <si>
    <t>Krzok</t>
  </si>
  <si>
    <t>08:13,0</t>
  </si>
  <si>
    <t>25:56,0</t>
  </si>
  <si>
    <t>28:06,0</t>
  </si>
  <si>
    <t>Travníček</t>
  </si>
  <si>
    <t>29:40,0</t>
  </si>
  <si>
    <t>30:06,0</t>
  </si>
  <si>
    <t>30:13,0</t>
  </si>
  <si>
    <t>Holštejn</t>
  </si>
  <si>
    <t>27:26,0</t>
  </si>
  <si>
    <t>28:31,0</t>
  </si>
  <si>
    <t>29:14,0</t>
  </si>
  <si>
    <t>31:24,0</t>
  </si>
  <si>
    <t>31:44,0</t>
  </si>
  <si>
    <t>39:03,0</t>
  </si>
  <si>
    <t>32:07,0</t>
  </si>
  <si>
    <t>Rinka</t>
  </si>
  <si>
    <t>Kravaře</t>
  </si>
  <si>
    <t>32:47,0</t>
  </si>
  <si>
    <t>Brož</t>
  </si>
  <si>
    <t>34:01,0</t>
  </si>
  <si>
    <t>35:16,0</t>
  </si>
  <si>
    <t>35:40,0</t>
  </si>
  <si>
    <t>36:05,0</t>
  </si>
  <si>
    <t>Pěgřimek</t>
  </si>
  <si>
    <t>38:34,0</t>
  </si>
  <si>
    <t>40:28,0</t>
  </si>
  <si>
    <t>Peter</t>
  </si>
  <si>
    <t>35:06,0</t>
  </si>
  <si>
    <t>35:30,0</t>
  </si>
  <si>
    <t>37:35,0</t>
  </si>
  <si>
    <t>39:51,0</t>
  </si>
  <si>
    <t>Koník</t>
  </si>
  <si>
    <t>41:03,0</t>
  </si>
  <si>
    <t>Jaromír</t>
  </si>
  <si>
    <t>42:24,0</t>
  </si>
  <si>
    <t>43:33,0</t>
  </si>
  <si>
    <t>44:52,0</t>
  </si>
  <si>
    <t>Polsko</t>
  </si>
  <si>
    <t>Slovensko</t>
  </si>
  <si>
    <t>Česko</t>
  </si>
  <si>
    <t>Statistické tabulky</t>
  </si>
  <si>
    <t>Łacková</t>
  </si>
  <si>
    <t>35:08,0</t>
  </si>
  <si>
    <t>37:13,2</t>
  </si>
  <si>
    <t>37:48,2</t>
  </si>
  <si>
    <t>40:53,5</t>
  </si>
  <si>
    <t>42:34,0</t>
  </si>
  <si>
    <t>29:08,0</t>
  </si>
  <si>
    <t>31:09,8</t>
  </si>
  <si>
    <t>Bednařík</t>
  </si>
  <si>
    <t>Mniší</t>
  </si>
  <si>
    <t>32:29,9</t>
  </si>
  <si>
    <t>33:11,5</t>
  </si>
  <si>
    <t>Vilhelm</t>
  </si>
  <si>
    <t>33:43,1</t>
  </si>
  <si>
    <t>Hnojník</t>
  </si>
  <si>
    <t>Zakopčie</t>
  </si>
  <si>
    <t>Běh Hrádkem 2004</t>
  </si>
  <si>
    <t>počet závodníků v cíli</t>
  </si>
  <si>
    <t>Běh Hrádkem 1995</t>
  </si>
  <si>
    <t>datum konání</t>
  </si>
  <si>
    <t>počet všech účastníků</t>
  </si>
  <si>
    <t>kategorie</t>
  </si>
  <si>
    <t>do  8  let</t>
  </si>
  <si>
    <t>dívky</t>
  </si>
  <si>
    <t>jméno</t>
  </si>
  <si>
    <t>příjmení</t>
  </si>
  <si>
    <t>obec (škola)</t>
  </si>
  <si>
    <t>450 m</t>
  </si>
  <si>
    <t>poř.</t>
  </si>
  <si>
    <t>Kateřina</t>
  </si>
  <si>
    <t>Dyrčíková</t>
  </si>
  <si>
    <t>Hrádek</t>
  </si>
  <si>
    <t>1.</t>
  </si>
  <si>
    <t>2.</t>
  </si>
  <si>
    <t>3.</t>
  </si>
  <si>
    <t>4.</t>
  </si>
  <si>
    <t>5.</t>
  </si>
  <si>
    <t>6.</t>
  </si>
  <si>
    <t>7.</t>
  </si>
  <si>
    <t>8.</t>
  </si>
  <si>
    <t>9.</t>
  </si>
  <si>
    <t>10.</t>
  </si>
  <si>
    <t>11.</t>
  </si>
  <si>
    <t>12.</t>
  </si>
  <si>
    <t>13.</t>
  </si>
  <si>
    <t>14.</t>
  </si>
  <si>
    <t>čas (s)</t>
  </si>
  <si>
    <t>celkem</t>
  </si>
  <si>
    <t>15.</t>
  </si>
  <si>
    <t>16.</t>
  </si>
  <si>
    <t>17.</t>
  </si>
  <si>
    <t>18.</t>
  </si>
  <si>
    <t>19.</t>
  </si>
  <si>
    <t>20.</t>
  </si>
  <si>
    <t>chlapci</t>
  </si>
  <si>
    <t>Eva</t>
  </si>
  <si>
    <t>Hofierková</t>
  </si>
  <si>
    <t>Daniela</t>
  </si>
  <si>
    <t>Straková</t>
  </si>
  <si>
    <t>Bystřice</t>
  </si>
  <si>
    <t>Gorzolková</t>
  </si>
  <si>
    <t>Dorota</t>
  </si>
  <si>
    <t>Raczkowská</t>
  </si>
  <si>
    <t>Třinec</t>
  </si>
  <si>
    <t>Španihelová</t>
  </si>
  <si>
    <t>Nýdek</t>
  </si>
  <si>
    <t>Michal</t>
  </si>
  <si>
    <t>Paszek</t>
  </si>
  <si>
    <t>Český Těšín</t>
  </si>
  <si>
    <t>Jan</t>
  </si>
  <si>
    <t>Brozda</t>
  </si>
  <si>
    <t>Jablunkov</t>
  </si>
  <si>
    <t>Mitrenga</t>
  </si>
  <si>
    <t>Lukáš</t>
  </si>
  <si>
    <t>Kubiena</t>
  </si>
  <si>
    <t>Fiedor</t>
  </si>
  <si>
    <t>9 - 10  let</t>
  </si>
  <si>
    <t>Zuzana</t>
  </si>
  <si>
    <t>Turková</t>
  </si>
  <si>
    <t>Mosty u Jabl.</t>
  </si>
  <si>
    <t>Barbara</t>
  </si>
  <si>
    <t>Pilchová</t>
  </si>
  <si>
    <t>Jana</t>
  </si>
  <si>
    <t xml:space="preserve">Nikol </t>
  </si>
  <si>
    <t>Buzášová</t>
  </si>
  <si>
    <t>Konderlová</t>
  </si>
  <si>
    <t>Ruszová</t>
  </si>
  <si>
    <t>Darina</t>
  </si>
  <si>
    <t>Kajzarová</t>
  </si>
  <si>
    <t>Petra</t>
  </si>
  <si>
    <t>Jolana</t>
  </si>
  <si>
    <t>Borská</t>
  </si>
  <si>
    <t>Monika</t>
  </si>
  <si>
    <t>Kubienová</t>
  </si>
  <si>
    <t>Terezie</t>
  </si>
  <si>
    <t>Kawuloková</t>
  </si>
  <si>
    <t>Adéla</t>
  </si>
  <si>
    <t>Kluzová</t>
  </si>
  <si>
    <t>Lucie</t>
  </si>
  <si>
    <t>Skupinová</t>
  </si>
  <si>
    <t>Slowioczek</t>
  </si>
  <si>
    <t>Roman</t>
  </si>
  <si>
    <t>Hudák</t>
  </si>
  <si>
    <t>Janusz</t>
  </si>
  <si>
    <t>Hóta</t>
  </si>
  <si>
    <t>Gorzolka</t>
  </si>
  <si>
    <t>Jursa</t>
  </si>
  <si>
    <t>Marek</t>
  </si>
  <si>
    <t>Paw</t>
  </si>
  <si>
    <t>Martin</t>
  </si>
  <si>
    <t>Szkandera</t>
  </si>
  <si>
    <t>Jakub</t>
  </si>
  <si>
    <t>Pavel</t>
  </si>
  <si>
    <t>Janiczek</t>
  </si>
  <si>
    <t>700 m</t>
  </si>
  <si>
    <t>11 - 12 let</t>
  </si>
  <si>
    <t>950 m</t>
  </si>
  <si>
    <t>13 - 15 let</t>
  </si>
  <si>
    <t>16 - 17 let</t>
  </si>
  <si>
    <t>juniorky</t>
  </si>
  <si>
    <t>junioři</t>
  </si>
  <si>
    <t>ženy</t>
  </si>
  <si>
    <t>muži</t>
  </si>
  <si>
    <t>senioři</t>
  </si>
  <si>
    <t>40 - 49 let</t>
  </si>
  <si>
    <t>8 000 m</t>
  </si>
  <si>
    <t>nad 50 let</t>
  </si>
  <si>
    <t>3 500 m</t>
  </si>
  <si>
    <t>3500 m</t>
  </si>
  <si>
    <t>Walek</t>
  </si>
  <si>
    <t>Hrach</t>
  </si>
  <si>
    <t>Karviná</t>
  </si>
  <si>
    <t>Petr</t>
  </si>
  <si>
    <t>Ritter, ing.</t>
  </si>
  <si>
    <t>Wawrosz</t>
  </si>
  <si>
    <t>MK Beskyd</t>
  </si>
  <si>
    <t>Miloslav</t>
  </si>
  <si>
    <t>Zuczek</t>
  </si>
  <si>
    <t>Vendryně</t>
  </si>
  <si>
    <t xml:space="preserve">Jiří </t>
  </si>
  <si>
    <t>Ernst</t>
  </si>
  <si>
    <t>Bronislav</t>
  </si>
  <si>
    <t>Baláž</t>
  </si>
  <si>
    <t>Tomáš</t>
  </si>
  <si>
    <t>Kučinski</t>
  </si>
  <si>
    <t>Jaroslav</t>
  </si>
  <si>
    <t>Vernarský</t>
  </si>
  <si>
    <t>Kufa</t>
  </si>
  <si>
    <t>Pavlína</t>
  </si>
  <si>
    <t>Kantorová</t>
  </si>
  <si>
    <t>Marcela</t>
  </si>
  <si>
    <t>Hawliczková</t>
  </si>
  <si>
    <t>Jilemnice</t>
  </si>
  <si>
    <t>Frenštát p. R.</t>
  </si>
  <si>
    <t>Frýdek-Místek</t>
  </si>
  <si>
    <t>Lacková</t>
  </si>
  <si>
    <t>Michaela</t>
  </si>
  <si>
    <t>Przycková</t>
  </si>
  <si>
    <t>Ania</t>
  </si>
  <si>
    <t>Kaczmarská</t>
  </si>
  <si>
    <t>Denisa</t>
  </si>
  <si>
    <t>Cieslarová</t>
  </si>
  <si>
    <t>Helena</t>
  </si>
  <si>
    <t>Jakubiková</t>
  </si>
  <si>
    <t>Lenka</t>
  </si>
  <si>
    <t>Szpyrcová</t>
  </si>
  <si>
    <t>Bruková</t>
  </si>
  <si>
    <t>Hudáková</t>
  </si>
  <si>
    <t>Kocyan</t>
  </si>
  <si>
    <t>kategorie A</t>
  </si>
  <si>
    <t>kategorie B</t>
  </si>
  <si>
    <t>kategorie C</t>
  </si>
  <si>
    <t>kategorie D</t>
  </si>
  <si>
    <t>kategorie E</t>
  </si>
  <si>
    <t>kategorie F</t>
  </si>
  <si>
    <t>kategorie G</t>
  </si>
  <si>
    <t>H</t>
  </si>
  <si>
    <t>18 - 39 let</t>
  </si>
  <si>
    <t>A</t>
  </si>
  <si>
    <t>B</t>
  </si>
  <si>
    <t>C</t>
  </si>
  <si>
    <t>D</t>
  </si>
  <si>
    <t>E</t>
  </si>
  <si>
    <t>F</t>
  </si>
  <si>
    <t>Celkem</t>
  </si>
  <si>
    <t>Macura</t>
  </si>
  <si>
    <t>David</t>
  </si>
  <si>
    <t>Szpyrc</t>
  </si>
  <si>
    <t>Lech</t>
  </si>
  <si>
    <t>Aleš</t>
  </si>
  <si>
    <t>Turek</t>
  </si>
  <si>
    <t>Vladislav</t>
  </si>
  <si>
    <t>Bocek</t>
  </si>
  <si>
    <t>Szotkowski</t>
  </si>
  <si>
    <t>Daniel</t>
  </si>
  <si>
    <t>Kaleta</t>
  </si>
  <si>
    <t>Kantor</t>
  </si>
  <si>
    <t>Kostka</t>
  </si>
  <si>
    <t>Martynek</t>
  </si>
  <si>
    <t>Adam</t>
  </si>
  <si>
    <t>Lipowski</t>
  </si>
  <si>
    <t>Luboš</t>
  </si>
  <si>
    <t>Ohnheiser</t>
  </si>
  <si>
    <t>Návsí</t>
  </si>
  <si>
    <t>Pilch</t>
  </si>
  <si>
    <t>Matuszná</t>
  </si>
  <si>
    <t>Konieczná</t>
  </si>
  <si>
    <t>Marie</t>
  </si>
  <si>
    <t>Bojková</t>
  </si>
  <si>
    <t>Sztulová</t>
  </si>
  <si>
    <t>Raszka</t>
  </si>
  <si>
    <t>Buda</t>
  </si>
  <si>
    <t>Kawulok</t>
  </si>
  <si>
    <t>Andrzej</t>
  </si>
  <si>
    <t>Klus</t>
  </si>
  <si>
    <t>Heczko</t>
  </si>
  <si>
    <t>Górny</t>
  </si>
  <si>
    <t>Milíkov</t>
  </si>
  <si>
    <t>Běh Hrádkem 1996</t>
  </si>
  <si>
    <t>Jiří</t>
  </si>
  <si>
    <t>Bogdan</t>
  </si>
  <si>
    <t>Wrobel</t>
  </si>
  <si>
    <t>Czudek</t>
  </si>
  <si>
    <t>Kadlubiec</t>
  </si>
  <si>
    <t>Horniak</t>
  </si>
  <si>
    <t>Wroblová</t>
  </si>
  <si>
    <t>Pavlová</t>
  </si>
  <si>
    <t xml:space="preserve">Jan </t>
  </si>
  <si>
    <t>Kluz</t>
  </si>
  <si>
    <t>Ladislav</t>
  </si>
  <si>
    <t>Jakubcová</t>
  </si>
  <si>
    <t>Anna</t>
  </si>
  <si>
    <t>Cyprichová</t>
  </si>
  <si>
    <t>Vršková</t>
  </si>
  <si>
    <t>Martina</t>
  </si>
  <si>
    <t>Svrčinovec</t>
  </si>
  <si>
    <t>Lubomír</t>
  </si>
  <si>
    <t>Miko</t>
  </si>
  <si>
    <t>Marian</t>
  </si>
  <si>
    <t>Cienciala</t>
  </si>
  <si>
    <t>Tibor</t>
  </si>
  <si>
    <t>Jurga</t>
  </si>
  <si>
    <t>Byrtus</t>
  </si>
  <si>
    <t>Dano</t>
  </si>
  <si>
    <t>Cyprich</t>
  </si>
  <si>
    <t>Radek</t>
  </si>
  <si>
    <t>Tulik</t>
  </si>
  <si>
    <t>Hudak</t>
  </si>
  <si>
    <t>Podžorský</t>
  </si>
  <si>
    <t>Tomoszek</t>
  </si>
  <si>
    <t>Kamil</t>
  </si>
  <si>
    <t>Kohut</t>
  </si>
  <si>
    <t>Micza</t>
  </si>
  <si>
    <t>Sikora</t>
  </si>
  <si>
    <t>Zdena</t>
  </si>
  <si>
    <t>Cerchlanová</t>
  </si>
  <si>
    <t>Slowioczková</t>
  </si>
  <si>
    <t>Klušáková</t>
  </si>
  <si>
    <t>Urszula</t>
  </si>
  <si>
    <t>Morcinková</t>
  </si>
  <si>
    <t>Zbigniew</t>
  </si>
  <si>
    <t>Jalowiczor</t>
  </si>
  <si>
    <t>Milan</t>
  </si>
  <si>
    <t>Tomaščin</t>
  </si>
  <si>
    <t>Jažurek</t>
  </si>
  <si>
    <t>Jozef</t>
  </si>
  <si>
    <t>Čanecký</t>
  </si>
  <si>
    <t>Josef</t>
  </si>
  <si>
    <t>Zajíc</t>
  </si>
  <si>
    <t>Kupka</t>
  </si>
  <si>
    <t>Miroslaw</t>
  </si>
  <si>
    <t>Ryszard</t>
  </si>
  <si>
    <t>Lacek</t>
  </si>
  <si>
    <t>Kaczmarczyk</t>
  </si>
  <si>
    <t>Robert</t>
  </si>
  <si>
    <t>Malyjurek</t>
  </si>
  <si>
    <t>Darek</t>
  </si>
  <si>
    <t>Artur</t>
  </si>
  <si>
    <t>Kukuczka</t>
  </si>
  <si>
    <t>Zapletal</t>
  </si>
  <si>
    <t>Štefan</t>
  </si>
  <si>
    <t>Groš</t>
  </si>
  <si>
    <t xml:space="preserve">Vojtěch </t>
  </si>
  <si>
    <t>Koutná</t>
  </si>
  <si>
    <t>Ostrava</t>
  </si>
  <si>
    <t>Janoščová</t>
  </si>
  <si>
    <t>Frýdlant</t>
  </si>
  <si>
    <t>Miloš</t>
  </si>
  <si>
    <t>Viktora</t>
  </si>
  <si>
    <t>Šmíd</t>
  </si>
  <si>
    <t>Stanislav</t>
  </si>
  <si>
    <t>Paško</t>
  </si>
  <si>
    <t>Ervín</t>
  </si>
  <si>
    <t>Podžorný</t>
  </si>
  <si>
    <t>Konopka</t>
  </si>
  <si>
    <t>Čierne</t>
  </si>
  <si>
    <t>Tvrzník</t>
  </si>
  <si>
    <t>Janošec</t>
  </si>
  <si>
    <t>Pavol</t>
  </si>
  <si>
    <t>Samko</t>
  </si>
  <si>
    <t>Běh Hrádkem 1997</t>
  </si>
  <si>
    <t>1400 m</t>
  </si>
  <si>
    <t>21.</t>
  </si>
  <si>
    <t>22.</t>
  </si>
  <si>
    <t>23.</t>
  </si>
  <si>
    <t>24.</t>
  </si>
  <si>
    <t>25.</t>
  </si>
  <si>
    <t>supersenioři</t>
  </si>
  <si>
    <r>
      <t xml:space="preserve">K </t>
    </r>
    <r>
      <rPr>
        <sz val="9"/>
        <rFont val="Arial CE"/>
        <family val="2"/>
        <charset val="238"/>
      </rPr>
      <t xml:space="preserve"> buď fit</t>
    </r>
  </si>
  <si>
    <t>do  6  let</t>
  </si>
  <si>
    <t>A 0</t>
  </si>
  <si>
    <t>&lt; 6</t>
  </si>
  <si>
    <t>kategorie A0</t>
  </si>
  <si>
    <t>7 - 8   let</t>
  </si>
  <si>
    <t>Běh Hrádkem 1998</t>
  </si>
  <si>
    <t>kategorie I</t>
  </si>
  <si>
    <t>50 - 59 let</t>
  </si>
  <si>
    <t>nad 60 let</t>
  </si>
  <si>
    <t>Běh Hrádkem 2000</t>
  </si>
  <si>
    <t>Běh Hrádkem 1999</t>
  </si>
  <si>
    <t xml:space="preserve"> </t>
  </si>
  <si>
    <t>Iveta</t>
  </si>
  <si>
    <t>Wojtasová</t>
  </si>
  <si>
    <t>Teofilová</t>
  </si>
  <si>
    <t>Klára</t>
  </si>
  <si>
    <t>Dordová</t>
  </si>
  <si>
    <t>Lucyna</t>
  </si>
  <si>
    <t>Heczková</t>
  </si>
  <si>
    <t>Kamila</t>
  </si>
  <si>
    <t>Galáková</t>
  </si>
  <si>
    <t>Muchová</t>
  </si>
  <si>
    <t>Bukovec</t>
  </si>
  <si>
    <t>Istebna</t>
  </si>
  <si>
    <t>Jaworzynka</t>
  </si>
  <si>
    <t>Koniakow</t>
  </si>
  <si>
    <t>Frenštát p R.</t>
  </si>
  <si>
    <t>Vratimov</t>
  </si>
  <si>
    <t>Záblatí</t>
  </si>
  <si>
    <t>Nový Jičín</t>
  </si>
  <si>
    <t>Rožnov p. R.</t>
  </si>
  <si>
    <t>Olomouc</t>
  </si>
  <si>
    <t>Bruntál</t>
  </si>
  <si>
    <t>Janovice</t>
  </si>
  <si>
    <t>Brno</t>
  </si>
  <si>
    <t>Kozlovice</t>
  </si>
  <si>
    <t>Oldřichovice</t>
  </si>
  <si>
    <t>Raškovice</t>
  </si>
  <si>
    <t>Krmelín</t>
  </si>
  <si>
    <t>Šenov</t>
  </si>
  <si>
    <t>Havířov</t>
  </si>
  <si>
    <t>Zlín</t>
  </si>
  <si>
    <t>Bardejov</t>
  </si>
  <si>
    <t>Baška</t>
  </si>
  <si>
    <t>Ostravice</t>
  </si>
  <si>
    <t>Stará ves</t>
  </si>
  <si>
    <t>Rychvald</t>
  </si>
  <si>
    <t>Závodníků</t>
  </si>
  <si>
    <t>Obcí</t>
  </si>
  <si>
    <t>Tacina</t>
  </si>
  <si>
    <t>Waszut</t>
  </si>
  <si>
    <t>Niedoba</t>
  </si>
  <si>
    <t>Jochymek</t>
  </si>
  <si>
    <t>Harežlak</t>
  </si>
  <si>
    <t>Miech</t>
  </si>
  <si>
    <t>Patrik</t>
  </si>
  <si>
    <t>Hawliczek</t>
  </si>
  <si>
    <t>Martynková</t>
  </si>
  <si>
    <t>Magda</t>
  </si>
  <si>
    <t>Mendroková</t>
  </si>
  <si>
    <t>Nejezchlebová</t>
  </si>
  <si>
    <t>Hana</t>
  </si>
  <si>
    <t>Lasotová</t>
  </si>
  <si>
    <t>Ivona</t>
  </si>
  <si>
    <t>Kurková</t>
  </si>
  <si>
    <t>Radana</t>
  </si>
  <si>
    <t>Agnieszka</t>
  </si>
  <si>
    <t>Nikola</t>
  </si>
  <si>
    <t>Mikšíková</t>
  </si>
  <si>
    <t>Sikorová</t>
  </si>
  <si>
    <t>Veronika</t>
  </si>
  <si>
    <t>Mrukwiová</t>
  </si>
  <si>
    <t>Dagmar</t>
  </si>
  <si>
    <t>Kužmová</t>
  </si>
  <si>
    <t>Rostislav</t>
  </si>
  <si>
    <t>Jiřičný</t>
  </si>
  <si>
    <t>Ondřej</t>
  </si>
  <si>
    <t>Urban</t>
  </si>
  <si>
    <t>Krajčovič</t>
  </si>
  <si>
    <t>Luděk</t>
  </si>
  <si>
    <t>Zivčák</t>
  </si>
  <si>
    <t>Harwot</t>
  </si>
  <si>
    <t>Baselides</t>
  </si>
  <si>
    <t>Anton</t>
  </si>
  <si>
    <t>Mikšík</t>
  </si>
  <si>
    <t>Bohuslav</t>
  </si>
  <si>
    <t>Mucha</t>
  </si>
  <si>
    <t>Tadeáš</t>
  </si>
  <si>
    <t>Slavomír</t>
  </si>
  <si>
    <t>Loubal</t>
  </si>
  <si>
    <t>Martinák</t>
  </si>
  <si>
    <t xml:space="preserve">Martin </t>
  </si>
  <si>
    <t>Chytrý</t>
  </si>
  <si>
    <t>Krajíček</t>
  </si>
  <si>
    <t>Stonawski</t>
  </si>
  <si>
    <t>Zogata</t>
  </si>
  <si>
    <t>Targa</t>
  </si>
  <si>
    <t>Lasota</t>
  </si>
  <si>
    <t>Dorda</t>
  </si>
  <si>
    <t>Wojtas</t>
  </si>
  <si>
    <t>Erik</t>
  </si>
  <si>
    <t>Špalek</t>
  </si>
  <si>
    <t>Wróblová</t>
  </si>
  <si>
    <t>Loubalová</t>
  </si>
  <si>
    <t>Procházková</t>
  </si>
  <si>
    <t>Irena</t>
  </si>
  <si>
    <t>Raszková</t>
  </si>
  <si>
    <t>Frádek-Místek</t>
  </si>
  <si>
    <t>Baliar</t>
  </si>
  <si>
    <t>Rudolf</t>
  </si>
  <si>
    <t>Padyšák</t>
  </si>
  <si>
    <t>Hurajt</t>
  </si>
  <si>
    <t>Bury</t>
  </si>
  <si>
    <t>Leszek</t>
  </si>
  <si>
    <t>Cimala</t>
  </si>
  <si>
    <t>Bažant</t>
  </si>
  <si>
    <t>Pindur</t>
  </si>
  <si>
    <t>Kowolowski</t>
  </si>
  <si>
    <t>Ondrej</t>
  </si>
  <si>
    <t>Spišiak</t>
  </si>
  <si>
    <t>Hrnčíř</t>
  </si>
  <si>
    <t>Juráček</t>
  </si>
  <si>
    <t>Pifková</t>
  </si>
  <si>
    <t>Krenželok</t>
  </si>
  <si>
    <t>Slowiaczková</t>
  </si>
  <si>
    <t>Julia</t>
  </si>
  <si>
    <t>Krkošková</t>
  </si>
  <si>
    <t>Maria</t>
  </si>
  <si>
    <t>Gazurek</t>
  </si>
  <si>
    <t>Beata</t>
  </si>
  <si>
    <t>Haratyk</t>
  </si>
  <si>
    <t>Emilia</t>
  </si>
  <si>
    <t>Balážová</t>
  </si>
  <si>
    <t xml:space="preserve">Vladimíra </t>
  </si>
  <si>
    <t>Urbánková</t>
  </si>
  <si>
    <t>Miluše</t>
  </si>
  <si>
    <t>Hebláková</t>
  </si>
  <si>
    <t>Jadrníčková</t>
  </si>
  <si>
    <t>Krpec</t>
  </si>
  <si>
    <t>Rábl</t>
  </si>
  <si>
    <t>Chasák</t>
  </si>
  <si>
    <t>Vladislava</t>
  </si>
  <si>
    <t>Jalůvková</t>
  </si>
  <si>
    <t>Biolek</t>
  </si>
  <si>
    <t>Tománek</t>
  </si>
  <si>
    <t>Zdeněk</t>
  </si>
  <si>
    <t>Velička</t>
  </si>
  <si>
    <t>Březina</t>
  </si>
  <si>
    <t>Mario</t>
  </si>
  <si>
    <t>Varsányi</t>
  </si>
  <si>
    <t>Čestmír</t>
  </si>
  <si>
    <t>Nakládal</t>
  </si>
  <si>
    <t>Radim</t>
  </si>
  <si>
    <t>Pezda</t>
  </si>
  <si>
    <t>Libor</t>
  </si>
  <si>
    <t>Přibyla</t>
  </si>
  <si>
    <t>Filipczyk</t>
  </si>
  <si>
    <t>Olšer</t>
  </si>
  <si>
    <t>Dušan</t>
  </si>
  <si>
    <t>Jadrníček</t>
  </si>
  <si>
    <t>Bouček</t>
  </si>
  <si>
    <t>Miroslav</t>
  </si>
  <si>
    <t>Kaňa</t>
  </si>
  <si>
    <t>Nejezchleba</t>
  </si>
  <si>
    <t>Kilianová</t>
  </si>
  <si>
    <t>Baranioková</t>
  </si>
  <si>
    <t>Hulawa</t>
  </si>
  <si>
    <t>Kohutová</t>
  </si>
  <si>
    <t>Jochacyová</t>
  </si>
  <si>
    <t>Kubaloková</t>
  </si>
  <si>
    <t>Slowiková</t>
  </si>
  <si>
    <t>Klimoszová</t>
  </si>
  <si>
    <t>Chruscická</t>
  </si>
  <si>
    <t>Malecká</t>
  </si>
  <si>
    <t>Zubří</t>
  </si>
  <si>
    <t>Karpentná</t>
  </si>
  <si>
    <t>Pustówka</t>
  </si>
  <si>
    <t>Edita</t>
  </si>
  <si>
    <t>Kvassay</t>
  </si>
  <si>
    <t>Beskyd</t>
  </si>
  <si>
    <t>František</t>
  </si>
  <si>
    <t>Holec</t>
  </si>
  <si>
    <t>Plecháček</t>
  </si>
  <si>
    <t>Světlík</t>
  </si>
  <si>
    <t>Šnajder</t>
  </si>
  <si>
    <t>Karel</t>
  </si>
  <si>
    <t>Gaman</t>
  </si>
  <si>
    <t>Šuster</t>
  </si>
  <si>
    <t>Dominika</t>
  </si>
  <si>
    <t>Horniaková</t>
  </si>
  <si>
    <t>Natalia</t>
  </si>
  <si>
    <t>Tacinová</t>
  </si>
  <si>
    <t>Kubienka</t>
  </si>
  <si>
    <t>Sztefek</t>
  </si>
  <si>
    <t>Mokrý</t>
  </si>
  <si>
    <t>všichni</t>
  </si>
  <si>
    <t>Daria</t>
  </si>
  <si>
    <t>Waszot</t>
  </si>
  <si>
    <t>Radka</t>
  </si>
  <si>
    <t>Koreneková</t>
  </si>
  <si>
    <t>Natálie</t>
  </si>
  <si>
    <t>Mokrá</t>
  </si>
  <si>
    <t>Faraonová</t>
  </si>
  <si>
    <t>Aneta</t>
  </si>
  <si>
    <t>Maliková</t>
  </si>
  <si>
    <t>Stryjová</t>
  </si>
  <si>
    <t>Tereza</t>
  </si>
  <si>
    <t>Moravcová</t>
  </si>
  <si>
    <t>Stroková</t>
  </si>
  <si>
    <t>Adamiková</t>
  </si>
  <si>
    <t>Pawová</t>
  </si>
  <si>
    <t>Turoňová</t>
  </si>
  <si>
    <t>Kaletová</t>
  </si>
  <si>
    <t>Mariana</t>
  </si>
  <si>
    <t>Kadlubcová</t>
  </si>
  <si>
    <t>Mezulianik</t>
  </si>
  <si>
    <t>Klimek</t>
  </si>
  <si>
    <t>Wróbel</t>
  </si>
  <si>
    <t>Filip</t>
  </si>
  <si>
    <t>Tomasz</t>
  </si>
  <si>
    <t>Igor</t>
  </si>
  <si>
    <t>Turoň</t>
  </si>
  <si>
    <t>Fizek</t>
  </si>
  <si>
    <t>Boris</t>
  </si>
  <si>
    <t>Mlčoch</t>
  </si>
  <si>
    <t>Vojtěch</t>
  </si>
  <si>
    <t>Richard</t>
  </si>
  <si>
    <t>Suszka</t>
  </si>
  <si>
    <t>26.</t>
  </si>
  <si>
    <t>27.</t>
  </si>
  <si>
    <t>28.</t>
  </si>
  <si>
    <t>29.</t>
  </si>
  <si>
    <t>30.</t>
  </si>
  <si>
    <t>31.</t>
  </si>
  <si>
    <t>32.</t>
  </si>
  <si>
    <t>33.</t>
  </si>
  <si>
    <t>34.</t>
  </si>
  <si>
    <t>35.</t>
  </si>
  <si>
    <t>36.</t>
  </si>
  <si>
    <t>Kühnel</t>
  </si>
  <si>
    <t>Ludvík</t>
  </si>
  <si>
    <t>Zifčák</t>
  </si>
  <si>
    <t>Závorka</t>
  </si>
  <si>
    <t>Bieniek</t>
  </si>
  <si>
    <t>Ivo</t>
  </si>
  <si>
    <t>Moraviec</t>
  </si>
  <si>
    <t>Marcel</t>
  </si>
  <si>
    <t>Szmek</t>
  </si>
  <si>
    <t>Kobielusz</t>
  </si>
  <si>
    <t>Václav</t>
  </si>
  <si>
    <t>Obert</t>
  </si>
  <si>
    <t>Malik</t>
  </si>
  <si>
    <t>Lanc</t>
  </si>
  <si>
    <t>Bohdan</t>
  </si>
  <si>
    <t>Lubojacki</t>
  </si>
  <si>
    <t>Grzegorz</t>
  </si>
  <si>
    <t>Matuszny</t>
  </si>
  <si>
    <t>Markéta</t>
  </si>
  <si>
    <t>Schubertová</t>
  </si>
  <si>
    <t>Píšová</t>
  </si>
  <si>
    <t>Janina</t>
  </si>
  <si>
    <t>Wolná</t>
  </si>
  <si>
    <t>Musilová</t>
  </si>
  <si>
    <t>Žaneta</t>
  </si>
  <si>
    <t>Marszalek</t>
  </si>
  <si>
    <t>Gajdošová</t>
  </si>
  <si>
    <t>Halina</t>
  </si>
  <si>
    <t>Juroszek</t>
  </si>
  <si>
    <t>Magdalena</t>
  </si>
  <si>
    <t>Kubová</t>
  </si>
  <si>
    <t>Katřina</t>
  </si>
  <si>
    <t>Nikol</t>
  </si>
  <si>
    <t>Gazur</t>
  </si>
  <si>
    <t>Walach</t>
  </si>
  <si>
    <t>Mariusz</t>
  </si>
  <si>
    <t>Zawada</t>
  </si>
  <si>
    <t>Šrubaš</t>
  </si>
  <si>
    <t>Ligocký</t>
  </si>
  <si>
    <t>Klis</t>
  </si>
  <si>
    <t>Somsi</t>
  </si>
  <si>
    <t>Tadeusz</t>
  </si>
  <si>
    <t>Vronský</t>
  </si>
  <si>
    <t>Wojtek</t>
  </si>
  <si>
    <t>Mrek</t>
  </si>
  <si>
    <t>Vlček</t>
  </si>
  <si>
    <t>Krzystof</t>
  </si>
  <si>
    <t>Legierski</t>
  </si>
  <si>
    <t>Kazimierz</t>
  </si>
  <si>
    <t>Matuszný</t>
  </si>
  <si>
    <t>Dalibor</t>
  </si>
  <si>
    <t>Pieter</t>
  </si>
  <si>
    <t>Przemysl</t>
  </si>
  <si>
    <t>Ivan</t>
  </si>
  <si>
    <t>Sliž</t>
  </si>
  <si>
    <t>Cigánková</t>
  </si>
  <si>
    <t>Bohatá</t>
  </si>
  <si>
    <t>Sylvie</t>
  </si>
  <si>
    <t>Třeslinová</t>
  </si>
  <si>
    <t>Czecpczor</t>
  </si>
  <si>
    <t>Katarzyna</t>
  </si>
  <si>
    <t>Jadwiga</t>
  </si>
  <si>
    <t>Legierska</t>
  </si>
  <si>
    <t>Michalek</t>
  </si>
  <si>
    <t>Monoganová</t>
  </si>
  <si>
    <t>Wantulok</t>
  </si>
  <si>
    <t>Zwertková</t>
  </si>
  <si>
    <t>Jolanta</t>
  </si>
  <si>
    <t>Supiková</t>
  </si>
  <si>
    <t>Renata</t>
  </si>
  <si>
    <t>Alena</t>
  </si>
  <si>
    <t>Jakubová</t>
  </si>
  <si>
    <t>Byrtusová</t>
  </si>
  <si>
    <t>Wioleta</t>
  </si>
  <si>
    <t>Lepíková</t>
  </si>
  <si>
    <t>Justyna</t>
  </si>
  <si>
    <t>Marekwica</t>
  </si>
  <si>
    <t>Věra</t>
  </si>
  <si>
    <t>Rajskupová</t>
  </si>
  <si>
    <t>Czepcová</t>
  </si>
  <si>
    <t>Klosová</t>
  </si>
  <si>
    <t>Weronika</t>
  </si>
  <si>
    <t>Kubalok</t>
  </si>
  <si>
    <t>Edyta</t>
  </si>
  <si>
    <t>Ligocká</t>
  </si>
  <si>
    <t>Hołysz</t>
  </si>
  <si>
    <t>Mojeścik</t>
  </si>
  <si>
    <t>Małyjurek</t>
  </si>
  <si>
    <t>Pavlik</t>
  </si>
  <si>
    <t>Michałek</t>
  </si>
  <si>
    <t>Stebel</t>
  </si>
  <si>
    <t>Czepczorz</t>
  </si>
  <si>
    <t>Cieślar</t>
  </si>
  <si>
    <t>Kűhnel</t>
  </si>
  <si>
    <t>Papierzyński</t>
  </si>
  <si>
    <t>Ligocki</t>
  </si>
  <si>
    <t>Habrych</t>
  </si>
  <si>
    <t>Krenżelok</t>
  </si>
  <si>
    <t>Młynek</t>
  </si>
  <si>
    <t>Białożyt</t>
  </si>
  <si>
    <t>Wojciech</t>
  </si>
  <si>
    <t>Antoniusz</t>
  </si>
  <si>
    <t>Rafał</t>
  </si>
  <si>
    <t>Mirek</t>
  </si>
  <si>
    <t>Herbert</t>
  </si>
  <si>
    <t>Stanisław</t>
  </si>
  <si>
    <t>Lukasz</t>
  </si>
  <si>
    <t>Jarosław</t>
  </si>
  <si>
    <t>Antoni</t>
  </si>
  <si>
    <t>Michał</t>
  </si>
  <si>
    <t>Wiesław</t>
  </si>
  <si>
    <t>Przyczková</t>
  </si>
  <si>
    <t>Bart</t>
  </si>
  <si>
    <t>Blaszczoková</t>
  </si>
  <si>
    <t>Rudinská</t>
  </si>
  <si>
    <t>Dřímalová</t>
  </si>
  <si>
    <t>Hanzelková</t>
  </si>
  <si>
    <t>Monogorová</t>
  </si>
  <si>
    <t>Gonšenicová</t>
  </si>
  <si>
    <t>Matějová</t>
  </si>
  <si>
    <t>Matušíková</t>
  </si>
  <si>
    <t>Buzašová</t>
  </si>
  <si>
    <t>Łabaj</t>
  </si>
  <si>
    <t>Sylwia</t>
  </si>
  <si>
    <t>Martyna</t>
  </si>
  <si>
    <t>Iva</t>
  </si>
  <si>
    <t>Žeňa</t>
  </si>
  <si>
    <t>Ilona</t>
  </si>
  <si>
    <t>Jałowiczor</t>
  </si>
  <si>
    <t>Varadi</t>
  </si>
  <si>
    <t>Piš</t>
  </si>
  <si>
    <t>Przemysław</t>
  </si>
  <si>
    <t>Vlasta</t>
  </si>
  <si>
    <t>Miriam</t>
  </si>
  <si>
    <t>Lukszová</t>
  </si>
  <si>
    <t>Hrubcová</t>
  </si>
  <si>
    <t>Haroková</t>
  </si>
  <si>
    <t>Takacsová</t>
  </si>
  <si>
    <t>Alan</t>
  </si>
  <si>
    <t>René</t>
  </si>
  <si>
    <t>Leopold</t>
  </si>
  <si>
    <t>Mezuliáník</t>
  </si>
  <si>
    <t>Janík</t>
  </si>
  <si>
    <t>Šesták</t>
  </si>
  <si>
    <t>Filipec</t>
  </si>
  <si>
    <t>Kovářík</t>
  </si>
  <si>
    <t>Trávníček</t>
  </si>
  <si>
    <t>Adámek</t>
  </si>
  <si>
    <t>Sedláček</t>
  </si>
  <si>
    <t>Hejneš</t>
  </si>
  <si>
    <t>Polach</t>
  </si>
  <si>
    <t>Bednarz</t>
  </si>
  <si>
    <t>Klímek</t>
  </si>
  <si>
    <t>Olšek</t>
  </si>
  <si>
    <t>Buček</t>
  </si>
  <si>
    <t>Smola</t>
  </si>
  <si>
    <t>Erich</t>
  </si>
  <si>
    <t>Juchelka</t>
  </si>
  <si>
    <t>Paskov</t>
  </si>
  <si>
    <t>Evžen</t>
  </si>
  <si>
    <t>Hanzlík</t>
  </si>
  <si>
    <t>Balko</t>
  </si>
  <si>
    <t>Glajc</t>
  </si>
  <si>
    <t>Luksza</t>
  </si>
  <si>
    <t>Slavíč</t>
  </si>
  <si>
    <t>Tatarka</t>
  </si>
  <si>
    <t>Teofil</t>
  </si>
  <si>
    <t>Czader</t>
  </si>
  <si>
    <t>Žabka</t>
  </si>
  <si>
    <t>Szebesta</t>
  </si>
  <si>
    <t>Španihel</t>
  </si>
  <si>
    <t>Lysek</t>
  </si>
  <si>
    <t>Janiczková</t>
  </si>
  <si>
    <t>Barbora</t>
  </si>
  <si>
    <t>Vendula</t>
  </si>
  <si>
    <t>Šingelová</t>
  </si>
  <si>
    <t>Gabriela</t>
  </si>
  <si>
    <t>Szebestová</t>
  </si>
  <si>
    <t>Spratek</t>
  </si>
  <si>
    <t>Czudková</t>
  </si>
  <si>
    <t>Ester</t>
  </si>
  <si>
    <t>Kopečková</t>
  </si>
  <si>
    <t>Agata</t>
  </si>
  <si>
    <t>Janeczková</t>
  </si>
  <si>
    <t>Alice</t>
  </si>
  <si>
    <t>Mlčochová</t>
  </si>
  <si>
    <t>Borska</t>
  </si>
  <si>
    <t>Stroka</t>
  </si>
  <si>
    <t>Palarczyková</t>
  </si>
  <si>
    <t>Soňa</t>
  </si>
  <si>
    <t>Halášová</t>
  </si>
  <si>
    <t>Kohót</t>
  </si>
  <si>
    <t>Hlisnikovský</t>
  </si>
  <si>
    <t>Pyszko</t>
  </si>
  <si>
    <t>Frech</t>
  </si>
  <si>
    <t>Schneider</t>
  </si>
  <si>
    <t>Antonín</t>
  </si>
  <si>
    <t>Švenda</t>
  </si>
  <si>
    <t>Adrian</t>
  </si>
  <si>
    <t>Konderla</t>
  </si>
  <si>
    <t>Hellebrant</t>
  </si>
  <si>
    <t>Erika</t>
  </si>
  <si>
    <t>Mikulenková</t>
  </si>
  <si>
    <t>Slavomíra</t>
  </si>
  <si>
    <t>Szlaurová</t>
  </si>
  <si>
    <t>Ligocka</t>
  </si>
  <si>
    <t>Katka</t>
  </si>
  <si>
    <t>Valušková</t>
  </si>
  <si>
    <t>Joanna</t>
  </si>
  <si>
    <t>Faranová</t>
  </si>
  <si>
    <t>Lucka</t>
  </si>
  <si>
    <t>Damian</t>
  </si>
  <si>
    <t>Janíček</t>
  </si>
  <si>
    <t>Wójtek</t>
  </si>
  <si>
    <t>Koneczný</t>
  </si>
  <si>
    <t>Benko</t>
  </si>
  <si>
    <t>Jurosz</t>
  </si>
  <si>
    <t>Kronsian</t>
  </si>
  <si>
    <t>Glogár</t>
  </si>
  <si>
    <t>Kopeček</t>
  </si>
  <si>
    <t>Roszka</t>
  </si>
  <si>
    <t>Mosty u jabl.</t>
  </si>
  <si>
    <t>Proboszczová</t>
  </si>
  <si>
    <t>Ivana</t>
  </si>
  <si>
    <t>Babuliaková</t>
  </si>
  <si>
    <t>Andrea</t>
  </si>
  <si>
    <t>Konieczna</t>
  </si>
  <si>
    <t>Šarka</t>
  </si>
  <si>
    <t>Švecová</t>
  </si>
  <si>
    <t>Hrnčiřová</t>
  </si>
  <si>
    <t>Dovrtělová</t>
  </si>
  <si>
    <t>Niedobová</t>
  </si>
  <si>
    <t>Dedeková</t>
  </si>
  <si>
    <t>Marika</t>
  </si>
  <si>
    <t>Mitrengová</t>
  </si>
  <si>
    <t>Mrmusová</t>
  </si>
  <si>
    <t>Miroslava</t>
  </si>
  <si>
    <t>Švancarová</t>
  </si>
  <si>
    <t>Juroszková</t>
  </si>
  <si>
    <t>Steblová</t>
  </si>
  <si>
    <t>Miechowiczová</t>
  </si>
  <si>
    <t>Dyrčiková</t>
  </si>
  <si>
    <t>Šárka</t>
  </si>
  <si>
    <t>Kavalíková</t>
  </si>
  <si>
    <t>Juhasz</t>
  </si>
  <si>
    <t>Sławomir</t>
  </si>
  <si>
    <t>Dziedzic</t>
  </si>
  <si>
    <t>Gerát</t>
  </si>
  <si>
    <t>Tlacháč</t>
  </si>
  <si>
    <t>Marosz</t>
  </si>
  <si>
    <t>Franek</t>
  </si>
  <si>
    <t>Košák</t>
  </si>
  <si>
    <t>Mašín</t>
  </si>
  <si>
    <t>Krzysztof</t>
  </si>
  <si>
    <t>Kliś</t>
  </si>
  <si>
    <t>Eliáš</t>
  </si>
  <si>
    <t>Chrastina</t>
  </si>
  <si>
    <t>Morcinek</t>
  </si>
  <si>
    <t>Pawel</t>
  </si>
  <si>
    <t>Kuczera</t>
  </si>
  <si>
    <t>Łacek</t>
  </si>
  <si>
    <t>Radoslav</t>
  </si>
  <si>
    <t>Čepec</t>
  </si>
  <si>
    <t>Homola</t>
  </si>
  <si>
    <t>Bocanovice</t>
  </si>
  <si>
    <t>Miša</t>
  </si>
  <si>
    <t>Pišová</t>
  </si>
  <si>
    <t>Legierská</t>
  </si>
  <si>
    <t>Matuszna</t>
  </si>
  <si>
    <t>Krężelok</t>
  </si>
  <si>
    <t>Karin</t>
  </si>
  <si>
    <t>Lipková</t>
  </si>
  <si>
    <t>Simona</t>
  </si>
  <si>
    <t>Cienciała</t>
  </si>
  <si>
    <t>Paweł</t>
  </si>
  <si>
    <t>Borski</t>
  </si>
  <si>
    <t>Chodura</t>
  </si>
  <si>
    <t>Zowada</t>
  </si>
  <si>
    <t>Brňoviak</t>
  </si>
  <si>
    <t xml:space="preserve">Janeczková         </t>
  </si>
  <si>
    <t>Ročník 2005</t>
  </si>
  <si>
    <t>Ročník 2006</t>
  </si>
  <si>
    <t>medaile</t>
  </si>
  <si>
    <t>celkové hodnocení</t>
  </si>
  <si>
    <t>efektivita</t>
  </si>
  <si>
    <r>
      <t xml:space="preserve">Jubilejní 10. ročník proběhl naprosto bezproblémově a těšil se solidní účasti závodníků, byť rekord v počtu startujících překonán nebyl. Byly překonány celkem 3 traťové rekordy. Na stupních vítězů stáli tentokrát jenom 4 borci z Hrádku. Jak se již stalo tradicí, závodu  opět dominovali závodníci ze Slezanu Frýdek-Místek. Jejich výsledky byly ohromující, když získali téměř polovinu medajlí. Na startu opět nechyběl </t>
    </r>
    <r>
      <rPr>
        <b/>
        <sz val="12"/>
        <rFont val="Arial"/>
        <family val="2"/>
        <charset val="238"/>
      </rPr>
      <t>Roman Slowioczek</t>
    </r>
    <r>
      <rPr>
        <sz val="12"/>
        <rFont val="Arial"/>
        <family val="2"/>
        <charset val="238"/>
      </rPr>
      <t>, který jako jediný ze všech běžců startoval ve všech 10-ti ročnících.</t>
    </r>
  </si>
  <si>
    <t>Wałach</t>
  </si>
  <si>
    <t>Dominik</t>
  </si>
  <si>
    <t>Miechowicz</t>
  </si>
  <si>
    <t>Bednarzová</t>
  </si>
  <si>
    <t>Suchá</t>
  </si>
  <si>
    <t>Legerská</t>
  </si>
  <si>
    <t>Arkadiusz</t>
  </si>
  <si>
    <t>Prokop</t>
  </si>
  <si>
    <t>Brzezina</t>
  </si>
  <si>
    <t>Škapa</t>
  </si>
  <si>
    <t>Konečný</t>
  </si>
  <si>
    <t>Porwisz</t>
  </si>
  <si>
    <t>Vávra</t>
  </si>
  <si>
    <t>Český těšín</t>
  </si>
  <si>
    <t>Švidernoch</t>
  </si>
  <si>
    <t>Milouš</t>
  </si>
  <si>
    <t>Honěk</t>
  </si>
  <si>
    <t>Legerský</t>
  </si>
  <si>
    <t>Ervin</t>
  </si>
  <si>
    <t>Fejgl</t>
  </si>
  <si>
    <t>Bastro</t>
  </si>
  <si>
    <t>Statistické tabulky Běhu Hrádkem</t>
  </si>
  <si>
    <t>čas</t>
  </si>
  <si>
    <t>rekord</t>
  </si>
  <si>
    <t>pořadí</t>
  </si>
  <si>
    <t>1. místo</t>
  </si>
  <si>
    <t>2. místo</t>
  </si>
  <si>
    <t>3. místo</t>
  </si>
  <si>
    <t>d</t>
  </si>
  <si>
    <t>ch</t>
  </si>
  <si>
    <t>rok</t>
  </si>
  <si>
    <t xml:space="preserve">A </t>
  </si>
  <si>
    <t>G</t>
  </si>
  <si>
    <t>I</t>
  </si>
  <si>
    <t>m</t>
  </si>
  <si>
    <t>ž</t>
  </si>
  <si>
    <t xml:space="preserve">C </t>
  </si>
  <si>
    <t xml:space="preserve">D </t>
  </si>
  <si>
    <t>město</t>
  </si>
  <si>
    <t>rekordy tratě</t>
  </si>
  <si>
    <t>Štěpánka</t>
  </si>
  <si>
    <t>Kosová</t>
  </si>
  <si>
    <t>Karolina</t>
  </si>
  <si>
    <t>Medková</t>
  </si>
  <si>
    <t>Magdaléna</t>
  </si>
  <si>
    <t>Przyhodová</t>
  </si>
  <si>
    <t>Prokešová</t>
  </si>
  <si>
    <t>Mariola</t>
  </si>
  <si>
    <t>Malíková</t>
  </si>
  <si>
    <t>Nytra</t>
  </si>
  <si>
    <t>Konvička</t>
  </si>
  <si>
    <t>Kadlubec</t>
  </si>
  <si>
    <t>Henryk</t>
  </si>
  <si>
    <t>Molin</t>
  </si>
  <si>
    <t>Sadový</t>
  </si>
  <si>
    <t>Dolní Lomná</t>
  </si>
  <si>
    <t>Kabotová</t>
  </si>
  <si>
    <t>Adámková</t>
  </si>
  <si>
    <t>Krempaská</t>
  </si>
  <si>
    <t>Mrózková</t>
  </si>
  <si>
    <t>Agáta</t>
  </si>
  <si>
    <t>Foltýnová</t>
  </si>
  <si>
    <t>Veličková</t>
  </si>
  <si>
    <t>Marková</t>
  </si>
  <si>
    <t>Lada</t>
  </si>
  <si>
    <t>Tomanová</t>
  </si>
  <si>
    <t>Madejová</t>
  </si>
  <si>
    <t>Hanka</t>
  </si>
  <si>
    <t>Santariusová</t>
  </si>
  <si>
    <t>Molinová</t>
  </si>
  <si>
    <t>Matwijoková</t>
  </si>
  <si>
    <t>Matonohová</t>
  </si>
  <si>
    <t>Sandra</t>
  </si>
  <si>
    <t>Miškovičová</t>
  </si>
  <si>
    <t>Bára</t>
  </si>
  <si>
    <t>Valicová</t>
  </si>
  <si>
    <t>Frechová</t>
  </si>
  <si>
    <t>Ria</t>
  </si>
  <si>
    <t>Havliczek</t>
  </si>
  <si>
    <t>Vludarčík</t>
  </si>
  <si>
    <t>Kuchař</t>
  </si>
  <si>
    <t>Pietrosz</t>
  </si>
  <si>
    <t>Gonšenica</t>
  </si>
  <si>
    <t>Ulmann</t>
  </si>
  <si>
    <t>Prokeš</t>
  </si>
  <si>
    <t>Milata</t>
  </si>
  <si>
    <t>Marcin</t>
  </si>
  <si>
    <t>Kyrych</t>
  </si>
  <si>
    <t>Mateusz</t>
  </si>
  <si>
    <t>Nogol</t>
  </si>
  <si>
    <t>Jedlička</t>
  </si>
  <si>
    <t>Zbyszek</t>
  </si>
  <si>
    <t>Rusz</t>
  </si>
  <si>
    <t>Čmiel</t>
  </si>
  <si>
    <t>Ripper</t>
  </si>
  <si>
    <t>Kurta</t>
  </si>
  <si>
    <t>Bratislava</t>
  </si>
  <si>
    <t>Eliška</t>
  </si>
  <si>
    <t>Veverková</t>
  </si>
  <si>
    <t>Kurtová</t>
  </si>
  <si>
    <t>Aniela</t>
  </si>
  <si>
    <t>Patrycia</t>
  </si>
  <si>
    <t>Małecka</t>
  </si>
  <si>
    <t>Pavelková</t>
  </si>
  <si>
    <t>Silidová</t>
  </si>
  <si>
    <t>Alexandra</t>
  </si>
  <si>
    <t>Netéková</t>
  </si>
  <si>
    <t>Nogolová</t>
  </si>
  <si>
    <t>Czeczotková</t>
  </si>
  <si>
    <t>Lúčanová</t>
  </si>
  <si>
    <t>Adamíková</t>
  </si>
  <si>
    <t>Kotulová</t>
  </si>
  <si>
    <t>Spratková</t>
  </si>
  <si>
    <t>Rejdová</t>
  </si>
  <si>
    <t>Kamienska</t>
  </si>
  <si>
    <t>Šimunková</t>
  </si>
  <si>
    <t>Nováková</t>
  </si>
  <si>
    <t>Halaszová</t>
  </si>
  <si>
    <t>Józef</t>
  </si>
  <si>
    <t>Bajer</t>
  </si>
  <si>
    <t>Řeha</t>
  </si>
  <si>
    <t>Junga</t>
  </si>
  <si>
    <t>Volný</t>
  </si>
  <si>
    <t>Jerzy</t>
  </si>
  <si>
    <t>Solawa</t>
  </si>
  <si>
    <t>Vacl</t>
  </si>
  <si>
    <t>Flora</t>
  </si>
  <si>
    <t>Brynda</t>
  </si>
  <si>
    <t>Křistek</t>
  </si>
  <si>
    <t>37.</t>
  </si>
  <si>
    <t>38.</t>
  </si>
  <si>
    <t>39.</t>
  </si>
  <si>
    <t>Bubíková</t>
  </si>
  <si>
    <t>Pavla</t>
  </si>
  <si>
    <t>Slavíková</t>
  </si>
  <si>
    <t>Kožuchová</t>
  </si>
  <si>
    <t>Ripperová</t>
  </si>
  <si>
    <t>Aleksandra</t>
  </si>
  <si>
    <t>Poloková</t>
  </si>
  <si>
    <t>Nejedlá</t>
  </si>
  <si>
    <t>Michalik</t>
  </si>
  <si>
    <t>Rajčáni</t>
  </si>
  <si>
    <t>Madeja</t>
  </si>
  <si>
    <t>Cieslar</t>
  </si>
  <si>
    <t>Glogar</t>
  </si>
  <si>
    <t>Kula</t>
  </si>
  <si>
    <t>Małecki</t>
  </si>
  <si>
    <t>Malík</t>
  </si>
  <si>
    <t>Bartek</t>
  </si>
  <si>
    <t>Kulik</t>
  </si>
  <si>
    <t>Navrát</t>
  </si>
  <si>
    <t>Blahut</t>
  </si>
  <si>
    <t>Filo</t>
  </si>
  <si>
    <t>Droppová</t>
  </si>
  <si>
    <t>Gigánková</t>
  </si>
  <si>
    <t>Blažena</t>
  </si>
  <si>
    <t>Deriánova</t>
  </si>
  <si>
    <t>Rucka</t>
  </si>
  <si>
    <t>Ciahotna</t>
  </si>
  <si>
    <t>Lepíček</t>
  </si>
  <si>
    <t>Mareček</t>
  </si>
  <si>
    <t>Fójcik</t>
  </si>
  <si>
    <t>Walaski</t>
  </si>
  <si>
    <t>Pietrasik</t>
  </si>
  <si>
    <t>Žižka</t>
  </si>
  <si>
    <t>Bludovice</t>
  </si>
  <si>
    <t>Zikeš</t>
  </si>
  <si>
    <t xml:space="preserve">obec </t>
  </si>
  <si>
    <t>Zuček</t>
  </si>
  <si>
    <t>Káňa</t>
  </si>
  <si>
    <t>SEBE</t>
  </si>
  <si>
    <t>Emil</t>
  </si>
  <si>
    <t>Cisarik</t>
  </si>
  <si>
    <t>Ján</t>
  </si>
  <si>
    <t>Meheš</t>
  </si>
  <si>
    <t>Vavřinec</t>
  </si>
  <si>
    <t>Kvasa</t>
  </si>
  <si>
    <t>Kroměříž</t>
  </si>
  <si>
    <t>Čadca</t>
  </si>
  <si>
    <t>Vysoká nad Kys.</t>
  </si>
  <si>
    <t>Těrlicko</t>
  </si>
  <si>
    <t>Mikulenka</t>
  </si>
  <si>
    <t>Sventek</t>
  </si>
  <si>
    <t>Keller</t>
  </si>
  <si>
    <t>Staszko</t>
  </si>
  <si>
    <t>Juraj</t>
  </si>
  <si>
    <t>Šerík</t>
  </si>
  <si>
    <t>Alfred</t>
  </si>
  <si>
    <t>Benek</t>
  </si>
  <si>
    <t>Romčák</t>
  </si>
  <si>
    <t>Mariánské Lázně</t>
  </si>
  <si>
    <t>Huski-team</t>
  </si>
  <si>
    <t>Staré Město</t>
  </si>
  <si>
    <t>Maštalířová</t>
  </si>
  <si>
    <t>Silvia</t>
  </si>
  <si>
    <t>Cisariková</t>
  </si>
  <si>
    <t>seniorky</t>
  </si>
  <si>
    <t>Dana</t>
  </si>
  <si>
    <t>Hajná</t>
  </si>
  <si>
    <t>Ludmila</t>
  </si>
  <si>
    <t>Šokalová</t>
  </si>
  <si>
    <t>Danuta</t>
  </si>
  <si>
    <t>Staříč</t>
  </si>
  <si>
    <t>dorostenky</t>
  </si>
  <si>
    <t>dorostenci</t>
  </si>
  <si>
    <t>Janošcová</t>
  </si>
  <si>
    <t>Kąkol</t>
  </si>
  <si>
    <t>Kolářová</t>
  </si>
  <si>
    <t>Słowioczkowa</t>
  </si>
  <si>
    <t>Pavlík</t>
  </si>
  <si>
    <t>Vladimír</t>
  </si>
  <si>
    <t>Kuřecová</t>
  </si>
  <si>
    <t>Bařinová</t>
  </si>
  <si>
    <t>Šimůnková</t>
  </si>
  <si>
    <t>Néteková</t>
  </si>
  <si>
    <t>D 0</t>
  </si>
  <si>
    <t xml:space="preserve">7 - 9 </t>
  </si>
  <si>
    <t>10 - 11</t>
  </si>
  <si>
    <t>12 - 13</t>
  </si>
  <si>
    <t>14 - 15</t>
  </si>
  <si>
    <t>16 - 17</t>
  </si>
  <si>
    <t>18 - 19</t>
  </si>
  <si>
    <t>20 - 39</t>
  </si>
  <si>
    <t>40 -49</t>
  </si>
  <si>
    <t xml:space="preserve">G </t>
  </si>
  <si>
    <r>
      <t xml:space="preserve">H  </t>
    </r>
    <r>
      <rPr>
        <sz val="8"/>
        <rFont val="Arial CE"/>
        <family val="2"/>
        <charset val="238"/>
      </rPr>
      <t>50 - 59</t>
    </r>
  </si>
  <si>
    <t>7 - 9   let</t>
  </si>
  <si>
    <t>10 - 11  let</t>
  </si>
  <si>
    <t>12 - 13 let</t>
  </si>
  <si>
    <t>14 - 15 let</t>
  </si>
  <si>
    <t>18 - 19 let</t>
  </si>
  <si>
    <t>20 - 39 let</t>
  </si>
  <si>
    <t>Běh Hrádkem 2001</t>
  </si>
  <si>
    <t xml:space="preserve">Andrzej             </t>
  </si>
  <si>
    <t xml:space="preserve">Žabka               </t>
  </si>
  <si>
    <t xml:space="preserve">Filip               </t>
  </si>
  <si>
    <t xml:space="preserve">Nytra               </t>
  </si>
  <si>
    <t xml:space="preserve">Marek               </t>
  </si>
  <si>
    <t xml:space="preserve">Konderla            </t>
  </si>
  <si>
    <t xml:space="preserve">Martin              </t>
  </si>
  <si>
    <t xml:space="preserve">Kisza               </t>
  </si>
  <si>
    <t xml:space="preserve">Michal              </t>
  </si>
  <si>
    <t xml:space="preserve">Borski              </t>
  </si>
  <si>
    <t xml:space="preserve">Dariusz             </t>
  </si>
  <si>
    <t xml:space="preserve">Monika              </t>
  </si>
  <si>
    <t>Běh Hrádkem 2007</t>
  </si>
  <si>
    <t>Karczmarská</t>
  </si>
  <si>
    <t>Podžorny</t>
  </si>
  <si>
    <t>Agniezka</t>
  </si>
  <si>
    <t>Jarmila</t>
  </si>
  <si>
    <t>absolvované ročníky</t>
  </si>
  <si>
    <t>rekordmani v účasti</t>
  </si>
  <si>
    <t xml:space="preserve">Mrozková            </t>
  </si>
  <si>
    <t xml:space="preserve">Klus                </t>
  </si>
  <si>
    <t>Písečná</t>
  </si>
  <si>
    <t xml:space="preserve">Gabriela            </t>
  </si>
  <si>
    <t xml:space="preserve">Szotkowská   </t>
  </si>
  <si>
    <t xml:space="preserve">Dominika            </t>
  </si>
  <si>
    <t xml:space="preserve">Marta               </t>
  </si>
  <si>
    <t xml:space="preserve">Kohut               </t>
  </si>
  <si>
    <t xml:space="preserve">Kateřina            </t>
  </si>
  <si>
    <t xml:space="preserve">Krzoková            </t>
  </si>
  <si>
    <t xml:space="preserve">Milada              </t>
  </si>
  <si>
    <t xml:space="preserve">Ferencová           </t>
  </si>
  <si>
    <t xml:space="preserve">Anna                </t>
  </si>
  <si>
    <t xml:space="preserve">Janeczek            </t>
  </si>
  <si>
    <t xml:space="preserve">Aleksandra          </t>
  </si>
  <si>
    <t xml:space="preserve">Legierska           </t>
  </si>
  <si>
    <t xml:space="preserve">Michaela            </t>
  </si>
  <si>
    <t xml:space="preserve">Cieslarová          </t>
  </si>
  <si>
    <t xml:space="preserve">Vendula             </t>
  </si>
  <si>
    <t xml:space="preserve">Malíková            </t>
  </si>
  <si>
    <t xml:space="preserve">Klára               </t>
  </si>
  <si>
    <t xml:space="preserve">Nikola              </t>
  </si>
  <si>
    <t xml:space="preserve">Vludarčík           </t>
  </si>
  <si>
    <t xml:space="preserve">David               </t>
  </si>
  <si>
    <t xml:space="preserve">Štefek              </t>
  </si>
  <si>
    <t xml:space="preserve">Bartolomiej         </t>
  </si>
  <si>
    <t xml:space="preserve">Rucki               </t>
  </si>
  <si>
    <t xml:space="preserve">Daniel              </t>
  </si>
  <si>
    <t xml:space="preserve">Teofil              </t>
  </si>
  <si>
    <t xml:space="preserve">Ondřej              </t>
  </si>
  <si>
    <t xml:space="preserve">Milata              </t>
  </si>
  <si>
    <t xml:space="preserve">Řeha                </t>
  </si>
  <si>
    <t>Běh Hrádkem 2005</t>
  </si>
  <si>
    <t>Běh Hrádkem 2006</t>
  </si>
  <si>
    <t>Rusnoková</t>
  </si>
  <si>
    <t>Diana</t>
  </si>
  <si>
    <t>Gorná</t>
  </si>
  <si>
    <t>00:29,8</t>
  </si>
  <si>
    <t>00:40,4</t>
  </si>
  <si>
    <t>00:47,2</t>
  </si>
  <si>
    <t>00:47,6</t>
  </si>
  <si>
    <t>00:52,9</t>
  </si>
  <si>
    <t>00:59,7</t>
  </si>
  <si>
    <t xml:space="preserve"> Frýdek-Místek</t>
  </si>
  <si>
    <t>Wolny</t>
  </si>
  <si>
    <t>Adil</t>
  </si>
  <si>
    <t>Safak</t>
  </si>
  <si>
    <t>00:27,9</t>
  </si>
  <si>
    <t>00:32,2</t>
  </si>
  <si>
    <t>00:34,8</t>
  </si>
  <si>
    <t>00:35,8</t>
  </si>
  <si>
    <t>00:38,0</t>
  </si>
  <si>
    <t>00:38,3</t>
  </si>
  <si>
    <t>00:38,7</t>
  </si>
  <si>
    <t>00:39,1</t>
  </si>
  <si>
    <t>00:40,1</t>
  </si>
  <si>
    <t>00:52,0</t>
  </si>
  <si>
    <t>Lubowiecká</t>
  </si>
  <si>
    <t>Kotasová</t>
  </si>
  <si>
    <t>02:05,0</t>
  </si>
  <si>
    <t>02:09,0</t>
  </si>
  <si>
    <t>02:10,0</t>
  </si>
  <si>
    <t>02:15,0</t>
  </si>
  <si>
    <t>01:50,0</t>
  </si>
  <si>
    <t>02:00,0</t>
  </si>
  <si>
    <t>Matěj</t>
  </si>
  <si>
    <t>02:01,0</t>
  </si>
  <si>
    <t>Gazdová</t>
  </si>
  <si>
    <t>Lipovská</t>
  </si>
  <si>
    <t>Němec</t>
  </si>
  <si>
    <t>Poloch</t>
  </si>
  <si>
    <t>Bičanek</t>
  </si>
  <si>
    <t>02:56,0</t>
  </si>
  <si>
    <t>Siroťák</t>
  </si>
  <si>
    <t>Kovář</t>
  </si>
  <si>
    <t>Holek</t>
  </si>
  <si>
    <t>03:10,0</t>
  </si>
  <si>
    <t>03:46,0</t>
  </si>
  <si>
    <t>Michalková</t>
  </si>
  <si>
    <t>Kukuczková</t>
  </si>
  <si>
    <t>Bieleszová</t>
  </si>
  <si>
    <t>Gawlasová</t>
  </si>
  <si>
    <t>Zyrková</t>
  </si>
  <si>
    <t>Natalie</t>
  </si>
  <si>
    <t>02:23,3</t>
  </si>
  <si>
    <t>02:24,9</t>
  </si>
  <si>
    <t>02:26,5</t>
  </si>
  <si>
    <t>Radová</t>
  </si>
  <si>
    <t>02:36,0</t>
  </si>
  <si>
    <t>Ela</t>
  </si>
  <si>
    <t>02:44,1</t>
  </si>
  <si>
    <t>02:44,7</t>
  </si>
  <si>
    <t>Ursiniová</t>
  </si>
  <si>
    <t>02:48,4</t>
  </si>
  <si>
    <t>Šmídová</t>
  </si>
  <si>
    <t>Klaudia</t>
  </si>
  <si>
    <t>03:39,0</t>
  </si>
  <si>
    <t>02:41,4</t>
  </si>
  <si>
    <t>02:44,4</t>
  </si>
  <si>
    <t>Kostelenec</t>
  </si>
  <si>
    <t>03:05,0</t>
  </si>
  <si>
    <t>Píš</t>
  </si>
  <si>
    <t>Szymon</t>
  </si>
  <si>
    <t>Hubert</t>
  </si>
  <si>
    <t>Kajzar</t>
  </si>
  <si>
    <t>03:29,0</t>
  </si>
  <si>
    <t>Przemyslaw</t>
  </si>
  <si>
    <t>03:32,0</t>
  </si>
  <si>
    <t>Machálek</t>
  </si>
  <si>
    <t>03:33,0</t>
  </si>
  <si>
    <t>03:35,0</t>
  </si>
  <si>
    <t>Natan</t>
  </si>
  <si>
    <t>Rusnok</t>
  </si>
  <si>
    <t>03:49,0</t>
  </si>
  <si>
    <t>04:10,0</t>
  </si>
  <si>
    <t>04:12,0</t>
  </si>
  <si>
    <t>04:13,0</t>
  </si>
  <si>
    <t>02:50,3</t>
  </si>
  <si>
    <t>02:57,8</t>
  </si>
  <si>
    <t>03:27,5</t>
  </si>
  <si>
    <t>Bajza</t>
  </si>
  <si>
    <t>04:19,1</t>
  </si>
  <si>
    <t>04:19,4</t>
  </si>
  <si>
    <t>04:39,9</t>
  </si>
  <si>
    <t>04:46,0</t>
  </si>
  <si>
    <t>04:47,0</t>
  </si>
  <si>
    <t>05:00,0</t>
  </si>
  <si>
    <t>05:05,5</t>
  </si>
  <si>
    <t>Sačko</t>
  </si>
  <si>
    <t>05:10,0</t>
  </si>
  <si>
    <t>05:14,0</t>
  </si>
  <si>
    <t>Volf</t>
  </si>
  <si>
    <t>05:38,0</t>
  </si>
  <si>
    <t>05:44,0</t>
  </si>
  <si>
    <t>05:49,0</t>
  </si>
  <si>
    <t>05:55,0</t>
  </si>
  <si>
    <t>05:23,4</t>
  </si>
  <si>
    <t>05:25,1</t>
  </si>
  <si>
    <t>05:30,7</t>
  </si>
  <si>
    <t>Naděžda</t>
  </si>
  <si>
    <t>Kusalová</t>
  </si>
  <si>
    <t>05:58,0</t>
  </si>
  <si>
    <t>05:59,0</t>
  </si>
  <si>
    <t>05:59,6</t>
  </si>
  <si>
    <t>Mrózek</t>
  </si>
  <si>
    <t>SCB</t>
  </si>
  <si>
    <t>12:59,5</t>
  </si>
  <si>
    <t>13:35,0</t>
  </si>
  <si>
    <t>Radovan</t>
  </si>
  <si>
    <t>17:03,1</t>
  </si>
  <si>
    <t>11:54,6</t>
  </si>
  <si>
    <t>12:19,9</t>
  </si>
  <si>
    <t>13:28,0</t>
  </si>
  <si>
    <t>14:26,1</t>
  </si>
  <si>
    <t>13:47,2</t>
  </si>
  <si>
    <t>14:55,5</t>
  </si>
  <si>
    <t>15:40,5</t>
  </si>
  <si>
    <t>Macáková</t>
  </si>
  <si>
    <t>18:02,8</t>
  </si>
  <si>
    <t>Chroboková</t>
  </si>
  <si>
    <t>21:53,7</t>
  </si>
  <si>
    <t>15:17,6</t>
  </si>
  <si>
    <t>Bedřiška</t>
  </si>
  <si>
    <t>Kamarytová</t>
  </si>
  <si>
    <t>17:34,9</t>
  </si>
  <si>
    <t>15:07,6</t>
  </si>
  <si>
    <t>15:38,0</t>
  </si>
  <si>
    <t>Střítež</t>
  </si>
  <si>
    <t>14:58,7</t>
  </si>
  <si>
    <t>15:07,1</t>
  </si>
  <si>
    <t>16:39,0</t>
  </si>
  <si>
    <t>26:52,3</t>
  </si>
  <si>
    <t>27:05,8</t>
  </si>
  <si>
    <t>27:31,6</t>
  </si>
  <si>
    <t>28:55,0</t>
  </si>
  <si>
    <t>Wurst</t>
  </si>
  <si>
    <t>29:07,8</t>
  </si>
  <si>
    <t>29:18,0</t>
  </si>
  <si>
    <t>Nemček</t>
  </si>
  <si>
    <t>31:52,4</t>
  </si>
  <si>
    <t>32:05,7</t>
  </si>
  <si>
    <t>33:28,2</t>
  </si>
  <si>
    <t>Krejčí</t>
  </si>
  <si>
    <t>33:31,7</t>
  </si>
  <si>
    <t>34:49,0</t>
  </si>
  <si>
    <t>Rod</t>
  </si>
  <si>
    <t>34:31,4</t>
  </si>
  <si>
    <t>35:04,4</t>
  </si>
  <si>
    <t>38:52,0</t>
  </si>
  <si>
    <t>45:49,4</t>
  </si>
  <si>
    <t>46:06,8</t>
  </si>
  <si>
    <t>31:11,5</t>
  </si>
  <si>
    <t>31:19,1</t>
  </si>
  <si>
    <t>Chytil</t>
  </si>
  <si>
    <t>31:45,1</t>
  </si>
  <si>
    <t>32:35,6</t>
  </si>
  <si>
    <t>Rechtenberg</t>
  </si>
  <si>
    <t>35:30,2</t>
  </si>
  <si>
    <t>38:52,3</t>
  </si>
  <si>
    <t>27:55,7</t>
  </si>
  <si>
    <t>27:58,9</t>
  </si>
  <si>
    <t>28:06,1</t>
  </si>
  <si>
    <t>Sohútz</t>
  </si>
  <si>
    <t>29:02,6</t>
  </si>
  <si>
    <t>Jaroš</t>
  </si>
  <si>
    <t>29:21,8</t>
  </si>
  <si>
    <t>29:22,1</t>
  </si>
  <si>
    <t>29:49,8</t>
  </si>
  <si>
    <t>31:05,8</t>
  </si>
  <si>
    <t>Fojcik</t>
  </si>
  <si>
    <t>32:18,9</t>
  </si>
  <si>
    <t>34:21,6</t>
  </si>
  <si>
    <t>34:57,0</t>
  </si>
  <si>
    <t>Kycik</t>
  </si>
  <si>
    <t>Antonín Kycik Alarm</t>
  </si>
  <si>
    <t>35:40,6</t>
  </si>
  <si>
    <t>Čech</t>
  </si>
  <si>
    <t>36:04,3</t>
  </si>
  <si>
    <t>41:44,3</t>
  </si>
  <si>
    <t>Orlová-Lutyně</t>
  </si>
  <si>
    <t xml:space="preserve">Hawliczek           </t>
  </si>
  <si>
    <t xml:space="preserve">Tomáš               </t>
  </si>
  <si>
    <t xml:space="preserve">Szotkowski          </t>
  </si>
  <si>
    <t xml:space="preserve">Konrad              </t>
  </si>
  <si>
    <t xml:space="preserve">Gazurek             </t>
  </si>
  <si>
    <t xml:space="preserve">Lysek               </t>
  </si>
  <si>
    <t xml:space="preserve">Kamil               </t>
  </si>
  <si>
    <t xml:space="preserve">Juroszek            </t>
  </si>
  <si>
    <t xml:space="preserve">Vašek               </t>
  </si>
  <si>
    <t xml:space="preserve">Lasota              </t>
  </si>
  <si>
    <t xml:space="preserve">Jakub               </t>
  </si>
  <si>
    <t xml:space="preserve">Krutak              </t>
  </si>
  <si>
    <t xml:space="preserve">Radek               </t>
  </si>
  <si>
    <t xml:space="preserve">Hamrozi             </t>
  </si>
  <si>
    <t xml:space="preserve">Václav              </t>
  </si>
  <si>
    <t xml:space="preserve">Pavel               </t>
  </si>
  <si>
    <t xml:space="preserve">Jan                 </t>
  </si>
  <si>
    <t xml:space="preserve">Cieslar             </t>
  </si>
  <si>
    <t xml:space="preserve">Kawulok             </t>
  </si>
  <si>
    <t xml:space="preserve">Czudek              </t>
  </si>
  <si>
    <t xml:space="preserve">Švenda              </t>
  </si>
  <si>
    <t xml:space="preserve">Tomasz              </t>
  </si>
  <si>
    <t xml:space="preserve">Walica              </t>
  </si>
  <si>
    <t xml:space="preserve">Golasovský      </t>
  </si>
  <si>
    <t xml:space="preserve">Hana                </t>
  </si>
  <si>
    <t xml:space="preserve">Natalia             </t>
  </si>
  <si>
    <t xml:space="preserve">Sikorová            </t>
  </si>
  <si>
    <t xml:space="preserve">Marcela             </t>
  </si>
  <si>
    <t xml:space="preserve">Czudková            </t>
  </si>
  <si>
    <t xml:space="preserve">Teofilová           </t>
  </si>
  <si>
    <t xml:space="preserve">Dorota              </t>
  </si>
  <si>
    <t xml:space="preserve">Lenka               </t>
  </si>
  <si>
    <t xml:space="preserve">Siudová             </t>
  </si>
  <si>
    <t xml:space="preserve">Joanna              </t>
  </si>
  <si>
    <t xml:space="preserve">Lacek               </t>
  </si>
  <si>
    <t xml:space="preserve">Katarzyna           </t>
  </si>
  <si>
    <t xml:space="preserve">Petra               </t>
  </si>
  <si>
    <t xml:space="preserve">Koselová            </t>
  </si>
  <si>
    <t xml:space="preserve">Aneta               </t>
  </si>
  <si>
    <t xml:space="preserve">Spratková           </t>
  </si>
  <si>
    <t xml:space="preserve">Nela                </t>
  </si>
  <si>
    <t xml:space="preserve">Martynová           </t>
  </si>
  <si>
    <t xml:space="preserve">Martina             </t>
  </si>
  <si>
    <t xml:space="preserve">Byrtusová           </t>
  </si>
  <si>
    <t xml:space="preserve">Jolana              </t>
  </si>
  <si>
    <t xml:space="preserve">Barbara             </t>
  </si>
  <si>
    <t xml:space="preserve">Pawová              </t>
  </si>
  <si>
    <t xml:space="preserve">Daria               </t>
  </si>
  <si>
    <t xml:space="preserve">Karina              </t>
  </si>
  <si>
    <t xml:space="preserve">Bieleszová          </t>
  </si>
  <si>
    <t xml:space="preserve">Holejšovská   </t>
  </si>
  <si>
    <t xml:space="preserve">Ondovčáková   </t>
  </si>
  <si>
    <t xml:space="preserve">Vendula  </t>
  </si>
  <si>
    <t xml:space="preserve">Moškořová      </t>
  </si>
  <si>
    <t xml:space="preserve">Moškoř              </t>
  </si>
  <si>
    <t xml:space="preserve">Jiří                </t>
  </si>
  <si>
    <t xml:space="preserve">Uherek              </t>
  </si>
  <si>
    <t xml:space="preserve">Legierski           </t>
  </si>
  <si>
    <t xml:space="preserve">Patrik              </t>
  </si>
  <si>
    <t xml:space="preserve">Heczko              </t>
  </si>
  <si>
    <t xml:space="preserve">Sebastian           </t>
  </si>
  <si>
    <t xml:space="preserve">Zelek               </t>
  </si>
  <si>
    <t xml:space="preserve">Rafal               </t>
  </si>
  <si>
    <t xml:space="preserve">Marcin              </t>
  </si>
  <si>
    <t xml:space="preserve">Lukáš               </t>
  </si>
  <si>
    <t xml:space="preserve">Hornáček            </t>
  </si>
  <si>
    <t xml:space="preserve">Szczepan            </t>
  </si>
  <si>
    <t xml:space="preserve">Haratyk             </t>
  </si>
  <si>
    <t xml:space="preserve">Kuczynski           </t>
  </si>
  <si>
    <t xml:space="preserve">Roman               </t>
  </si>
  <si>
    <t xml:space="preserve">Jedlička            </t>
  </si>
  <si>
    <t xml:space="preserve">Petr                </t>
  </si>
  <si>
    <t xml:space="preserve">Vojtěch             </t>
  </si>
  <si>
    <t xml:space="preserve">Turoň               </t>
  </si>
  <si>
    <t xml:space="preserve">Czyž                </t>
  </si>
  <si>
    <t xml:space="preserve">Tomczyk             </t>
  </si>
  <si>
    <t xml:space="preserve">Byrtus              </t>
  </si>
  <si>
    <t xml:space="preserve">Mateusz             </t>
  </si>
  <si>
    <t xml:space="preserve">Ligocki             </t>
  </si>
  <si>
    <t xml:space="preserve">Ulmann              </t>
  </si>
  <si>
    <t xml:space="preserve">Josef               </t>
  </si>
  <si>
    <t xml:space="preserve">Waszut              </t>
  </si>
  <si>
    <t xml:space="preserve">Bogdan              </t>
  </si>
  <si>
    <t xml:space="preserve">Robert              </t>
  </si>
  <si>
    <t xml:space="preserve">Jacek               </t>
  </si>
  <si>
    <t xml:space="preserve">Wojciech            </t>
  </si>
  <si>
    <t xml:space="preserve">Matuszny            </t>
  </si>
  <si>
    <t xml:space="preserve">Szotkowski      </t>
  </si>
  <si>
    <t xml:space="preserve">Nejezchleba     </t>
  </si>
  <si>
    <t xml:space="preserve">Nejezchleba      </t>
  </si>
  <si>
    <t xml:space="preserve">Szkandera        </t>
  </si>
  <si>
    <t xml:space="preserve">Kaczmarzyk       </t>
  </si>
  <si>
    <t>40.</t>
  </si>
  <si>
    <t xml:space="preserve">Rafael               </t>
  </si>
  <si>
    <t xml:space="preserve">Eva                 </t>
  </si>
  <si>
    <t xml:space="preserve">Heczková            </t>
  </si>
  <si>
    <t xml:space="preserve">Agnieszka           </t>
  </si>
  <si>
    <t xml:space="preserve">Zawada              </t>
  </si>
  <si>
    <t xml:space="preserve">Lada                </t>
  </si>
  <si>
    <t xml:space="preserve">Erika               </t>
  </si>
  <si>
    <t xml:space="preserve">Jana                </t>
  </si>
  <si>
    <t xml:space="preserve">Romana              </t>
  </si>
  <si>
    <t xml:space="preserve">Šindelková          </t>
  </si>
  <si>
    <t xml:space="preserve">Magdalena           </t>
  </si>
  <si>
    <t xml:space="preserve">Patrycia            </t>
  </si>
  <si>
    <t xml:space="preserve">Aniela              </t>
  </si>
  <si>
    <t xml:space="preserve">Darina              </t>
  </si>
  <si>
    <t xml:space="preserve">Zofka               </t>
  </si>
  <si>
    <t xml:space="preserve">Veronika            </t>
  </si>
  <si>
    <t xml:space="preserve">Mikulenková      </t>
  </si>
  <si>
    <t xml:space="preserve">Szotkowská       </t>
  </si>
  <si>
    <t xml:space="preserve">Kawulokova  </t>
  </si>
  <si>
    <t xml:space="preserve">Krzoková      </t>
  </si>
  <si>
    <t xml:space="preserve">Turoňová    </t>
  </si>
  <si>
    <t xml:space="preserve">Michalik            </t>
  </si>
  <si>
    <t xml:space="preserve">Jozef               </t>
  </si>
  <si>
    <t xml:space="preserve">Henryk              </t>
  </si>
  <si>
    <t xml:space="preserve">Spratek             </t>
  </si>
  <si>
    <t xml:space="preserve">Raszka              </t>
  </si>
  <si>
    <t xml:space="preserve">Adrian              </t>
  </si>
  <si>
    <t xml:space="preserve">Biernat             </t>
  </si>
  <si>
    <t xml:space="preserve">Rucký               </t>
  </si>
  <si>
    <t xml:space="preserve">Sikora              </t>
  </si>
  <si>
    <t xml:space="preserve">Radim               </t>
  </si>
  <si>
    <t xml:space="preserve">Suszka              </t>
  </si>
  <si>
    <t xml:space="preserve">Piotrz              </t>
  </si>
  <si>
    <t xml:space="preserve">Janusz              </t>
  </si>
  <si>
    <t xml:space="preserve">Marcel              </t>
  </si>
  <si>
    <t xml:space="preserve">Szmek               </t>
  </si>
  <si>
    <t xml:space="preserve">Grzegorz            </t>
  </si>
  <si>
    <t xml:space="preserve">Szymon              </t>
  </si>
  <si>
    <t xml:space="preserve">Gorzolka            </t>
  </si>
  <si>
    <t xml:space="preserve">Vlček               </t>
  </si>
  <si>
    <t xml:space="preserve">Damian              </t>
  </si>
  <si>
    <t xml:space="preserve">Szkawran            </t>
  </si>
  <si>
    <t xml:space="preserve">Bajer               </t>
  </si>
  <si>
    <t xml:space="preserve">Sylwester           </t>
  </si>
  <si>
    <t xml:space="preserve">Malyjurek           </t>
  </si>
  <si>
    <t xml:space="preserve">Malík               </t>
  </si>
  <si>
    <t xml:space="preserve">Dawid               </t>
  </si>
  <si>
    <t xml:space="preserve">Jaroslav            </t>
  </si>
  <si>
    <t xml:space="preserve">Balatka             </t>
  </si>
  <si>
    <t xml:space="preserve">Adam                </t>
  </si>
  <si>
    <t xml:space="preserve">Bury                </t>
  </si>
  <si>
    <t xml:space="preserve">Dominik             </t>
  </si>
  <si>
    <t xml:space="preserve">Wieslaw             </t>
  </si>
  <si>
    <t xml:space="preserve">Michalek            </t>
  </si>
  <si>
    <t xml:space="preserve">Darek               </t>
  </si>
  <si>
    <t xml:space="preserve">Pilat               </t>
  </si>
  <si>
    <t xml:space="preserve">Tomasz               </t>
  </si>
  <si>
    <t xml:space="preserve">Marekwica        </t>
  </si>
  <si>
    <t xml:space="preserve">Kaczmarczyk   </t>
  </si>
  <si>
    <t xml:space="preserve">Piotr              </t>
  </si>
  <si>
    <t xml:space="preserve">Piotr               </t>
  </si>
  <si>
    <t xml:space="preserve">Dąbkowski       </t>
  </si>
  <si>
    <t xml:space="preserve">Krężelok            </t>
  </si>
  <si>
    <t xml:space="preserve">Tereza              </t>
  </si>
  <si>
    <t>Běh Hrádkem</t>
  </si>
  <si>
    <t>Od roku 1995 organizovaný přespolní běh pro muže i ženy, kteří startují v deseti kategoriích.</t>
  </si>
  <si>
    <t>Ročník 1995</t>
  </si>
  <si>
    <r>
      <t xml:space="preserve">Tyto svým způsobem první běžecké (cross) závody v Hrádku se konaly za teplého a slunečného počasí (25 </t>
    </r>
    <r>
      <rPr>
        <vertAlign val="superscript"/>
        <sz val="12"/>
        <rFont val="Arial"/>
        <family val="2"/>
        <charset val="238"/>
      </rPr>
      <t>o</t>
    </r>
    <r>
      <rPr>
        <sz val="12"/>
        <rFont val="Arial"/>
        <family val="2"/>
        <charset val="238"/>
      </rPr>
      <t>C), za účastí 92 závodníků 14 kategorií. Tratě vedly po místních komunikacích a chodnících na různých okruzích, z čehož vznikly menší problémy, které však nijak neovlivnily průběh této akce. Akci podporovalo 11 místních sponzorů.</t>
    </r>
  </si>
  <si>
    <t>Ročník 1996</t>
  </si>
  <si>
    <t>Ročník 1997</t>
  </si>
  <si>
    <t>00:33,7</t>
  </si>
  <si>
    <t>00:37,3</t>
  </si>
  <si>
    <t>00:46,9</t>
  </si>
  <si>
    <t>Nytrová</t>
  </si>
  <si>
    <t>00:54,5</t>
  </si>
  <si>
    <t>Vojta</t>
  </si>
  <si>
    <t>Michael</t>
  </si>
  <si>
    <t>Přemek</t>
  </si>
  <si>
    <t>Emily</t>
  </si>
  <si>
    <t>Gerulová</t>
  </si>
  <si>
    <t>Orlová</t>
  </si>
  <si>
    <t>01:23,0</t>
  </si>
  <si>
    <t>Benčová</t>
  </si>
  <si>
    <t>Hustá</t>
  </si>
  <si>
    <t>Kotásková</t>
  </si>
  <si>
    <t>Bocková</t>
  </si>
  <si>
    <t>02:07,0</t>
  </si>
  <si>
    <t>Kajsarová</t>
  </si>
  <si>
    <t>Šidlovský</t>
  </si>
  <si>
    <t>Jonáš</t>
  </si>
  <si>
    <t>Kowalczyk</t>
  </si>
  <si>
    <t>Hajduk</t>
  </si>
  <si>
    <t>01:16,0</t>
  </si>
  <si>
    <t>Uhrová</t>
  </si>
  <si>
    <t>Ursíková</t>
  </si>
  <si>
    <t>Cendrlak</t>
  </si>
  <si>
    <t>01:33,4</t>
  </si>
  <si>
    <t>Klusová</t>
  </si>
  <si>
    <t>Kovalčíková</t>
  </si>
  <si>
    <t>Krčmářová</t>
  </si>
  <si>
    <t>Bajtková</t>
  </si>
  <si>
    <t>Jarina</t>
  </si>
  <si>
    <t>Ciencala</t>
  </si>
  <si>
    <t>Kolich</t>
  </si>
  <si>
    <t>Gerek</t>
  </si>
  <si>
    <t>02:53,5</t>
  </si>
  <si>
    <t>04:02,0</t>
  </si>
  <si>
    <t>02:21,0</t>
  </si>
  <si>
    <t>02:24,0</t>
  </si>
  <si>
    <t>Borowiak</t>
  </si>
  <si>
    <t>Dulíková</t>
  </si>
  <si>
    <t>Krupová</t>
  </si>
  <si>
    <t>Zyrek</t>
  </si>
  <si>
    <t>Pietras</t>
  </si>
  <si>
    <t>Kanalášová</t>
  </si>
  <si>
    <t>Patrycjusz</t>
  </si>
  <si>
    <t>Polok</t>
  </si>
  <si>
    <t>Sider</t>
  </si>
  <si>
    <t>Dragon</t>
  </si>
  <si>
    <t>Šutora</t>
  </si>
  <si>
    <t>Rusinek</t>
  </si>
  <si>
    <t>Škorňok</t>
  </si>
  <si>
    <t>Pospěch</t>
  </si>
  <si>
    <t>03:34,0</t>
  </si>
  <si>
    <t>Jung</t>
  </si>
  <si>
    <t>03:45,0</t>
  </si>
  <si>
    <t>Roxana</t>
  </si>
  <si>
    <t>Balcarková</t>
  </si>
  <si>
    <t>Adriana</t>
  </si>
  <si>
    <t>Hofmanová</t>
  </si>
  <si>
    <t>Elżbieta</t>
  </si>
  <si>
    <t>Kilian</t>
  </si>
  <si>
    <t>04:37,0</t>
  </si>
  <si>
    <t>Lukeš</t>
  </si>
  <si>
    <t>04:38,0</t>
  </si>
  <si>
    <t>04:48,0</t>
  </si>
  <si>
    <t>04:50,0</t>
  </si>
  <si>
    <t>04:52,0</t>
  </si>
  <si>
    <t>Kuczyński</t>
  </si>
  <si>
    <t>04:53,0</t>
  </si>
  <si>
    <t>04:56,0</t>
  </si>
  <si>
    <t>05:06,0</t>
  </si>
  <si>
    <t>05:08,0</t>
  </si>
  <si>
    <t>05:09,0</t>
  </si>
  <si>
    <t>05:32,0</t>
  </si>
  <si>
    <t>05:46,0</t>
  </si>
  <si>
    <t>06:02,0</t>
  </si>
  <si>
    <t>06:04,0</t>
  </si>
  <si>
    <t>06:05,0</t>
  </si>
  <si>
    <t>06:05,8</t>
  </si>
  <si>
    <t>06:17,0</t>
  </si>
  <si>
    <t>06:22,0</t>
  </si>
  <si>
    <t>11:34,0</t>
  </si>
  <si>
    <t>12:29,0</t>
  </si>
  <si>
    <t>12:43,0</t>
  </si>
  <si>
    <t>Zamaník</t>
  </si>
  <si>
    <t>13:02,0</t>
  </si>
  <si>
    <t>13:09,0</t>
  </si>
  <si>
    <t>13:18,0</t>
  </si>
  <si>
    <t>Ambros</t>
  </si>
  <si>
    <t>12:07,0</t>
  </si>
  <si>
    <t>12:20,0</t>
  </si>
  <si>
    <t>Petrus</t>
  </si>
  <si>
    <t>Kolín</t>
  </si>
  <si>
    <t>14:35,0</t>
  </si>
  <si>
    <t>16:10,0</t>
  </si>
  <si>
    <t>17:33,0</t>
  </si>
  <si>
    <t>14:05,0</t>
  </si>
  <si>
    <t>16:08,0</t>
  </si>
  <si>
    <t>Balošáková</t>
  </si>
  <si>
    <t>13:43,0</t>
  </si>
  <si>
    <t>15:37,0</t>
  </si>
  <si>
    <t>15:40,0</t>
  </si>
  <si>
    <t>27:13,4</t>
  </si>
  <si>
    <t>27:48,1</t>
  </si>
  <si>
    <t>29:53,0</t>
  </si>
  <si>
    <t>30:49,0</t>
  </si>
  <si>
    <t>Šubař</t>
  </si>
  <si>
    <t>33:10,0</t>
  </si>
  <si>
    <t>Rumpertesz</t>
  </si>
  <si>
    <t>33:35,0</t>
  </si>
  <si>
    <t>27:03,4</t>
  </si>
  <si>
    <t>27:24,3</t>
  </si>
  <si>
    <t>29:10,9</t>
  </si>
  <si>
    <t>Schutz</t>
  </si>
  <si>
    <t>30:08,0</t>
  </si>
  <si>
    <t>30:37,0</t>
  </si>
  <si>
    <t>Till</t>
  </si>
  <si>
    <t>31:30,0</t>
  </si>
  <si>
    <t>32:23,0</t>
  </si>
  <si>
    <t>32:58,0</t>
  </si>
  <si>
    <t>29:04,2</t>
  </si>
  <si>
    <t>30:09,0</t>
  </si>
  <si>
    <t>Kasíň</t>
  </si>
  <si>
    <t>30:52,0</t>
  </si>
  <si>
    <t>32:06,0</t>
  </si>
  <si>
    <t>Bohumír</t>
  </si>
  <si>
    <t>Najdek</t>
  </si>
  <si>
    <t>33:20,0</t>
  </si>
  <si>
    <t>36:43,0</t>
  </si>
  <si>
    <t>32:15,0</t>
  </si>
  <si>
    <t>33:50,0</t>
  </si>
  <si>
    <t>34:30,0</t>
  </si>
  <si>
    <t>35:10,0</t>
  </si>
  <si>
    <t>39:40,0</t>
  </si>
  <si>
    <t>Cenek</t>
  </si>
  <si>
    <t>42:00,0</t>
  </si>
  <si>
    <t>Vymětal</t>
  </si>
  <si>
    <t>46:05,0</t>
  </si>
  <si>
    <t>46:19,0</t>
  </si>
  <si>
    <t>Jeseník</t>
  </si>
  <si>
    <t>Karczmarczyk</t>
  </si>
  <si>
    <t>Rájec</t>
  </si>
  <si>
    <t>Závody se konaly za účasti 161 startujících na zasněženém a rozbředlém povrchu za doprovodu sněhových přeháněk a teploty 3 °C. Velký dík patří celkem 20 sponzorům. V letošním roce byl Běh Hrádkem zařazen do celostátního kalendáře a tak účast a konkurence ve vyšších věkových kategoriích byla na patřičné úrovni.</t>
  </si>
  <si>
    <t>Ročník 1998</t>
  </si>
  <si>
    <r>
      <t xml:space="preserve">Již čtvrtého ročníku tohoto tradičního povelikonočního Běhu Hrádkem se zúčastnilo rekordních 262 závodníků. Navzdory předpovědím, tentokrát počasí přálo (10 °C, zataženo). Většina kategorií měla vynikající sportovní úroveň, vítěz hlavní kategorie, reprezentant </t>
    </r>
    <r>
      <rPr>
        <b/>
        <sz val="12"/>
        <rFont val="Arial"/>
        <family val="2"/>
        <charset val="238"/>
      </rPr>
      <t>Zdeněk Mezulianik</t>
    </r>
    <r>
      <rPr>
        <sz val="12"/>
        <rFont val="Arial"/>
        <family val="2"/>
        <charset val="238"/>
      </rPr>
      <t xml:space="preserve"> překonal traťový rekord o více než minutu. Sportovní událost roku tentokrát sponzorovalo jen 10 firem.</t>
    </r>
  </si>
  <si>
    <t>Ročník 1999</t>
  </si>
  <si>
    <t>Letos se crossový běh vydařil. Ideální slunečné počasí určitě vykouzlilo v srdcích všech 256 startujících borců příjemnou náladu. 13 sponzorů pomohlo profinancovat závody.</t>
  </si>
  <si>
    <t>Ročník 2000</t>
  </si>
  <si>
    <r>
      <t xml:space="preserve">Příjemné počasí a rekordní počet 287 závodníků ve dvaceti kategoriích, tak by se ve zkratce dal charakterizovat letošní Běh Hrádkem. Dvanáct kategorii překonalo traťový rekord. Závodu se zúčastnil absolutně nejstarší účastník, 72-letý </t>
    </r>
    <r>
      <rPr>
        <b/>
        <sz val="12"/>
        <rFont val="Arial"/>
        <family val="2"/>
        <charset val="238"/>
      </rPr>
      <t>František Zikeš</t>
    </r>
    <r>
      <rPr>
        <sz val="12"/>
        <rFont val="Arial"/>
        <family val="2"/>
        <charset val="238"/>
      </rPr>
      <t xml:space="preserve"> z Frýdku-Místku. Ze stejného města byl i tisící závodník </t>
    </r>
    <r>
      <rPr>
        <b/>
        <sz val="12"/>
        <rFont val="Arial"/>
        <family val="2"/>
        <charset val="238"/>
      </rPr>
      <t>Petr Vlček</t>
    </r>
    <r>
      <rPr>
        <sz val="12"/>
        <rFont val="Arial"/>
        <family val="2"/>
        <charset val="238"/>
      </rPr>
      <t xml:space="preserve">. Za šest let historie akce startovali borci z celkem 55 měst a obcí. Nejúspěšnějším běžcem Hrádku se stal </t>
    </r>
    <r>
      <rPr>
        <b/>
        <sz val="12"/>
        <rFont val="Arial"/>
        <family val="2"/>
        <charset val="238"/>
      </rPr>
      <t>Patrik Hawliczek</t>
    </r>
    <r>
      <rPr>
        <sz val="12"/>
        <rFont val="Arial"/>
        <family val="2"/>
        <charset val="238"/>
      </rPr>
      <t>, který překonal traťový rekord.</t>
    </r>
  </si>
  <si>
    <t>Ročník 2001</t>
  </si>
  <si>
    <r>
      <t xml:space="preserve">Letošní závody zastihlo velmi nepříznivé počasí - vytrvalý déšť a teploty kolem 3°C. I přes takto nepříznivé podmínky byla účast výjimečná a byly překonány traťové rekordy pěti kategorii. Dominovala výprava z Polska s 62 účastníky. Opět vynikali závodníci ze Slezanu Frýdek-Místek. Bylo jich celkem 46 a 18 z nich (40 %) stálo na stupních vítězů. </t>
    </r>
    <r>
      <rPr>
        <b/>
        <sz val="12"/>
        <rFont val="Arial"/>
        <family val="2"/>
        <charset val="238"/>
      </rPr>
      <t>Josef Tatarka</t>
    </r>
    <r>
      <rPr>
        <sz val="12"/>
        <rFont val="Arial"/>
        <family val="2"/>
        <charset val="238"/>
      </rPr>
      <t xml:space="preserve">, </t>
    </r>
    <r>
      <rPr>
        <b/>
        <sz val="12"/>
        <rFont val="Arial"/>
        <family val="2"/>
        <charset val="238"/>
      </rPr>
      <t>František  Holec</t>
    </r>
    <r>
      <rPr>
        <sz val="12"/>
        <rFont val="Arial"/>
        <family val="2"/>
        <charset val="238"/>
      </rPr>
      <t xml:space="preserve"> a </t>
    </r>
    <r>
      <rPr>
        <b/>
        <sz val="12"/>
        <rFont val="Arial"/>
        <family val="2"/>
        <charset val="238"/>
      </rPr>
      <t>Michaela Przyczková</t>
    </r>
    <r>
      <rPr>
        <sz val="12"/>
        <rFont val="Arial"/>
        <family val="2"/>
        <charset val="238"/>
      </rPr>
      <t xml:space="preserve"> zvítězili již čtyřikrát. Jenom jediný závodník, </t>
    </r>
    <r>
      <rPr>
        <b/>
        <sz val="12"/>
        <rFont val="Arial"/>
        <family val="2"/>
        <charset val="238"/>
      </rPr>
      <t>Roman Slowioczek</t>
    </r>
    <r>
      <rPr>
        <sz val="12"/>
        <rFont val="Arial"/>
        <family val="2"/>
        <charset val="238"/>
      </rPr>
      <t>, se zúčastnil všech sedmi závodů v historii. OÚ Hrádek, TJ Sokol, Hasiči a PZKO předvedli vzornou organizaci. Jedinou nepříjemností byl vyvrtnutý kotník jednoho účastníka.</t>
    </r>
  </si>
  <si>
    <t>Ročník 2002</t>
  </si>
  <si>
    <t>Ročník 2003</t>
  </si>
  <si>
    <t>Turoszková</t>
  </si>
  <si>
    <t>Hurtová</t>
  </si>
  <si>
    <t xml:space="preserve">Kantorová          </t>
  </si>
  <si>
    <t xml:space="preserve">Waszutová           </t>
  </si>
  <si>
    <t xml:space="preserve">Kawuloková      </t>
  </si>
  <si>
    <t xml:space="preserve">Ligocká     </t>
  </si>
  <si>
    <t xml:space="preserve">Malecká  </t>
  </si>
  <si>
    <t xml:space="preserve">Legierská </t>
  </si>
  <si>
    <r>
      <t xml:space="preserve">Běhu Hrádkem opět vyšlo perfektní, téměř letní počasí. Účastníků bylo tentokrát méně než ve třech předešlých letech. Nechyběl opět </t>
    </r>
    <r>
      <rPr>
        <b/>
        <sz val="12"/>
        <rFont val="Arial"/>
        <family val="2"/>
        <charset val="238"/>
      </rPr>
      <t>Roman Slowioczek</t>
    </r>
    <r>
      <rPr>
        <sz val="12"/>
        <rFont val="Arial"/>
        <family val="2"/>
        <charset val="238"/>
      </rPr>
      <t xml:space="preserve"> a ani 60 atletů Slovanu Frýdek-Místek. Jejich bilance byla celkem 21 umístění na stupních vítězů. Hrádeckých závodníků bylo celkem 51. Jejich bilance: 6 medailí (1 zlatá - </t>
    </r>
    <r>
      <rPr>
        <b/>
        <sz val="12"/>
        <rFont val="Arial"/>
        <family val="2"/>
        <charset val="238"/>
      </rPr>
      <t>Vojtěch Wróbel</t>
    </r>
    <r>
      <rPr>
        <sz val="12"/>
        <rFont val="Arial"/>
        <family val="2"/>
        <charset val="238"/>
      </rPr>
      <t xml:space="preserve">, 3 stříbrné - </t>
    </r>
    <r>
      <rPr>
        <b/>
        <sz val="12"/>
        <rFont val="Arial"/>
        <family val="2"/>
        <charset val="238"/>
      </rPr>
      <t>Karin Dordová</t>
    </r>
    <r>
      <rPr>
        <sz val="12"/>
        <rFont val="Arial"/>
        <family val="2"/>
        <charset val="238"/>
      </rPr>
      <t xml:space="preserve">, </t>
    </r>
    <r>
      <rPr>
        <b/>
        <sz val="12"/>
        <rFont val="Arial"/>
        <family val="2"/>
        <charset val="238"/>
      </rPr>
      <t>Dominik Martynek</t>
    </r>
    <r>
      <rPr>
        <sz val="12"/>
        <rFont val="Arial"/>
        <family val="2"/>
        <charset val="238"/>
      </rPr>
      <t xml:space="preserve">, </t>
    </r>
    <r>
      <rPr>
        <b/>
        <sz val="12"/>
        <rFont val="Arial"/>
        <family val="2"/>
        <charset val="238"/>
      </rPr>
      <t>Marek Kostelenec</t>
    </r>
    <r>
      <rPr>
        <sz val="12"/>
        <rFont val="Arial"/>
        <family val="2"/>
        <charset val="238"/>
      </rPr>
      <t xml:space="preserve"> , 2 bronzové - </t>
    </r>
    <r>
      <rPr>
        <b/>
        <sz val="12"/>
        <rFont val="Arial"/>
        <family val="2"/>
        <charset val="238"/>
      </rPr>
      <t>Terezie Borská</t>
    </r>
    <r>
      <rPr>
        <sz val="12"/>
        <rFont val="Arial"/>
        <family val="2"/>
        <charset val="238"/>
      </rPr>
      <t xml:space="preserve">, </t>
    </r>
    <r>
      <rPr>
        <b/>
        <sz val="12"/>
        <rFont val="Arial"/>
        <family val="2"/>
        <charset val="238"/>
      </rPr>
      <t>Tomáš Martynek</t>
    </r>
    <r>
      <rPr>
        <sz val="12"/>
        <rFont val="Arial"/>
        <family val="2"/>
        <charset val="238"/>
      </rPr>
      <t xml:space="preserve"> ). Hlavní cenu získal </t>
    </r>
    <r>
      <rPr>
        <b/>
        <sz val="12"/>
        <rFont val="Arial"/>
        <family val="2"/>
        <charset val="238"/>
      </rPr>
      <t>Ladislav Sventek</t>
    </r>
    <r>
      <rPr>
        <sz val="12"/>
        <rFont val="Arial"/>
        <family val="2"/>
        <charset val="238"/>
      </rPr>
      <t xml:space="preserve"> z Čadce, který startoval ve starší mužské kategorii, poprvé v historii tak porazil závodníka z hlavní mužské kategorie. Byly překonány dva traťové rekordy ve dvou nejstarších kategoriích díky </t>
    </r>
    <r>
      <rPr>
        <b/>
        <sz val="12"/>
        <rFont val="Arial"/>
        <family val="2"/>
        <charset val="238"/>
      </rPr>
      <t>Františku Holcovi</t>
    </r>
    <r>
      <rPr>
        <sz val="12"/>
        <rFont val="Arial"/>
        <family val="2"/>
        <charset val="238"/>
      </rPr>
      <t xml:space="preserve"> a </t>
    </r>
    <r>
      <rPr>
        <b/>
        <sz val="12"/>
        <rFont val="Arial"/>
        <family val="2"/>
        <charset val="238"/>
      </rPr>
      <t>Karlu Kravčíkovi</t>
    </r>
    <r>
      <rPr>
        <sz val="12"/>
        <rFont val="Arial"/>
        <family val="2"/>
        <charset val="238"/>
      </rPr>
      <t xml:space="preserve">. </t>
    </r>
    <r>
      <rPr>
        <b/>
        <sz val="12"/>
        <rFont val="Arial"/>
        <family val="2"/>
        <charset val="238"/>
      </rPr>
      <t>Adéla Marková</t>
    </r>
    <r>
      <rPr>
        <sz val="12"/>
        <rFont val="Arial"/>
        <family val="2"/>
        <charset val="238"/>
      </rPr>
      <t xml:space="preserve"> zvítězila ve své kategorii již počtvrté za sebou. </t>
    </r>
    <r>
      <rPr>
        <b/>
        <sz val="12"/>
        <rFont val="Arial"/>
        <family val="2"/>
        <charset val="238"/>
      </rPr>
      <t>Beata Marková</t>
    </r>
    <r>
      <rPr>
        <sz val="12"/>
        <rFont val="Arial"/>
        <family val="2"/>
        <charset val="238"/>
      </rPr>
      <t xml:space="preserve"> dokonce 5x za sebou. Obě sestry z Frýdku-Místku mají potenciál vítězit i v budoucnu, řadí se tak k nejúspěšnějším borcům v historii tohoto závodu . Naopak </t>
    </r>
    <r>
      <rPr>
        <b/>
        <sz val="12"/>
        <rFont val="Arial"/>
        <family val="2"/>
        <charset val="238"/>
      </rPr>
      <t xml:space="preserve">Gabriela Szotkowská </t>
    </r>
    <r>
      <rPr>
        <sz val="12"/>
        <rFont val="Arial"/>
        <family val="2"/>
        <charset val="238"/>
      </rPr>
      <t>z Mostů u Jablunkova stále pokouší stupínek nejvyšší, již po páté skončila druhá. Snad bude uspěšnější příště.</t>
    </r>
  </si>
  <si>
    <r>
      <t xml:space="preserve">Stává se již tradicí, že počasí organizátorům přeje. I letošní ročník nebyl vyjímkou. Závodu se tentokrát zúčastnilo 241 běžců včetně </t>
    </r>
    <r>
      <rPr>
        <b/>
        <sz val="12"/>
        <rFont val="Arial"/>
        <family val="2"/>
        <charset val="238"/>
      </rPr>
      <t>Romana Slowioczka</t>
    </r>
    <r>
      <rPr>
        <sz val="12"/>
        <rFont val="Arial"/>
        <family val="2"/>
        <charset val="238"/>
      </rPr>
      <t xml:space="preserve">. 61 závodníku z TJ Slovan Frýdek-Místek si tentokrát stálo 24 x na stupních vítězů. Suverénní byly zejména sestry </t>
    </r>
    <r>
      <rPr>
        <b/>
        <sz val="12"/>
        <rFont val="Arial"/>
        <family val="2"/>
        <charset val="238"/>
      </rPr>
      <t>Markovy</t>
    </r>
    <r>
      <rPr>
        <sz val="12"/>
        <rFont val="Arial"/>
        <family val="2"/>
        <charset val="238"/>
      </rPr>
      <t xml:space="preserve"> a </t>
    </r>
    <r>
      <rPr>
        <b/>
        <sz val="12"/>
        <rFont val="Arial"/>
        <family val="2"/>
        <charset val="238"/>
      </rPr>
      <t xml:space="preserve">Petr Mikulenka </t>
    </r>
    <r>
      <rPr>
        <sz val="12"/>
        <rFont val="Arial"/>
        <family val="2"/>
        <charset val="238"/>
      </rPr>
      <t>(všichni F-M), vítěz hlavního závodu. Místních závodníků startovalo 54, jejichž bilance je pouze 2. a 3. místo v kategorii Buď fit a čyři 3. místa v dětských kategoriích (</t>
    </r>
    <r>
      <rPr>
        <b/>
        <sz val="12"/>
        <rFont val="Arial"/>
        <family val="2"/>
        <charset val="238"/>
      </rPr>
      <t>Karin Dordová</t>
    </r>
    <r>
      <rPr>
        <sz val="12"/>
        <rFont val="Arial"/>
        <family val="2"/>
        <charset val="238"/>
      </rPr>
      <t xml:space="preserve">, </t>
    </r>
    <r>
      <rPr>
        <b/>
        <sz val="12"/>
        <rFont val="Arial"/>
        <family val="2"/>
        <charset val="238"/>
      </rPr>
      <t>Gabriela Jośková</t>
    </r>
    <r>
      <rPr>
        <sz val="12"/>
        <rFont val="Arial"/>
        <family val="2"/>
        <charset val="238"/>
      </rPr>
      <t xml:space="preserve">, </t>
    </r>
    <r>
      <rPr>
        <b/>
        <sz val="12"/>
        <rFont val="Arial"/>
        <family val="2"/>
        <charset val="238"/>
      </rPr>
      <t>Anna Janeczková</t>
    </r>
    <r>
      <rPr>
        <sz val="12"/>
        <rFont val="Arial"/>
        <family val="2"/>
        <charset val="238"/>
      </rPr>
      <t xml:space="preserve">, </t>
    </r>
    <r>
      <rPr>
        <b/>
        <sz val="12"/>
        <rFont val="Arial"/>
        <family val="2"/>
        <charset val="238"/>
      </rPr>
      <t>Michal Borski</t>
    </r>
    <r>
      <rPr>
        <sz val="12"/>
        <rFont val="Arial"/>
        <family val="2"/>
        <charset val="238"/>
      </rPr>
      <t xml:space="preserve">). Traťový rekord překonal pouze </t>
    </r>
    <r>
      <rPr>
        <b/>
        <sz val="12"/>
        <rFont val="Arial"/>
        <family val="2"/>
        <charset val="238"/>
      </rPr>
      <t>Jakub Bajza</t>
    </r>
    <r>
      <rPr>
        <sz val="12"/>
        <rFont val="Arial"/>
        <family val="2"/>
        <charset val="238"/>
      </rPr>
      <t xml:space="preserve"> ze Zubří v kategorii chlapců 14-15 let. Tradičně se závodu zúčastňuje početné družstvo z polské Istebné. Nejlepší umístění této výpravy získala </t>
    </r>
    <r>
      <rPr>
        <b/>
        <sz val="12"/>
        <rFont val="Arial"/>
        <family val="2"/>
        <charset val="238"/>
      </rPr>
      <t>Joanna Kawulok</t>
    </r>
    <r>
      <rPr>
        <sz val="12"/>
        <rFont val="Arial"/>
        <family val="2"/>
        <charset val="238"/>
      </rPr>
      <t xml:space="preserve"> (2. místo).</t>
    </r>
  </si>
  <si>
    <t>Přespolní „Běh Hrádkem“ se uskutečnil za slunečného počasí, avšak při teplotě kolem 3 °C na částečně zasněžených tratích. Celkem startovalo 87 běžců, mezi nimi poprvé i závodníci z Polska a Slovenska. Zúčastněným patří dík, že se nedali odradit nepřízni počasí. Akci podpořilo 8 sponzorů.</t>
  </si>
  <si>
    <r>
      <t xml:space="preserve">Běh Hrádkem velmi připomínal ten loňský: opět se sešlo více než 200 borců, znovu nepříznivé počasí (10-ti cm vrstva čerstvého sněhu, časté husté sněžení) a zase dominovali závodníci z Frýdku-Místku. Tentokrát jich přijelo 63 a 22 z nich (tj. 35 %) stálo na stupních vítězů. Vítězem hlavní kategorie se stal Bulhar </t>
    </r>
    <r>
      <rPr>
        <b/>
        <sz val="12"/>
        <rFont val="Arial"/>
        <family val="2"/>
        <charset val="238"/>
      </rPr>
      <t>Ivan Čotov</t>
    </r>
    <r>
      <rPr>
        <sz val="12"/>
        <rFont val="Arial"/>
        <family val="2"/>
        <charset val="238"/>
      </rPr>
      <t xml:space="preserve">. Kvůli nepříznivému počasí nedorazil autobus z Polska. </t>
    </r>
    <r>
      <rPr>
        <b/>
        <sz val="12"/>
        <rFont val="Arial"/>
        <family val="2"/>
        <charset val="238"/>
      </rPr>
      <t>Roman Slowioczek</t>
    </r>
    <r>
      <rPr>
        <sz val="12"/>
        <rFont val="Arial"/>
        <family val="2"/>
        <charset val="238"/>
      </rPr>
      <t xml:space="preserve"> jako jediný zažil všechny závody, byl už poosmé na startu. Snad poprvé byla odstartována kategorie "Buď fit". Hrádečtí závodníci obsadili jedno 1. místo (Buď fit), dvě 2. místa a čtyři 3. místa. Dívky v předškolní a dorostenecké kategorii překonaly traťové rekordy.</t>
    </r>
  </si>
  <si>
    <r>
      <t xml:space="preserve">Devátý ročník skýtal díky nádhernému počasí a pevnému terénu mimořádné podmínky pro co možná nejlepší výsledky. Ty skutečně předčily očekávání. Bylo překonáno osm traťových rekordů a neuvěřitelných 15 sekund chybělo k překonání hlavního rekordu. Vítězem hlavní kategorie se stal </t>
    </r>
    <r>
      <rPr>
        <b/>
        <sz val="12"/>
        <rFont val="Arial"/>
        <family val="2"/>
        <charset val="238"/>
      </rPr>
      <t>Vlado Maceček</t>
    </r>
    <r>
      <rPr>
        <sz val="12"/>
        <rFont val="Arial"/>
        <family val="2"/>
        <charset val="238"/>
      </rPr>
      <t xml:space="preserve"> z Kroměříže. 71 běžců ze Slovanu Frýdek-Místek přišlo ukázat svou formu a pozbírat co nejíce titulů. 26 jich stálo na stupních vítězů (37 %) - zase zlepšení. Místní borci sbírali vavříny ve čtyřech kategoriích: </t>
    </r>
    <r>
      <rPr>
        <b/>
        <sz val="12"/>
        <rFont val="Arial"/>
        <family val="2"/>
        <charset val="238"/>
      </rPr>
      <t>Gabriela Jośková</t>
    </r>
    <r>
      <rPr>
        <sz val="12"/>
        <rFont val="Arial"/>
        <family val="2"/>
        <charset val="238"/>
      </rPr>
      <t xml:space="preserve"> a </t>
    </r>
    <r>
      <rPr>
        <b/>
        <sz val="12"/>
        <rFont val="Arial"/>
        <family val="2"/>
        <charset val="238"/>
      </rPr>
      <t>Anna Janeczková</t>
    </r>
    <r>
      <rPr>
        <sz val="12"/>
        <rFont val="Arial"/>
        <family val="2"/>
        <charset val="238"/>
      </rPr>
      <t xml:space="preserve"> v prvních dvou, </t>
    </r>
    <r>
      <rPr>
        <b/>
        <sz val="12"/>
        <rFont val="Arial"/>
        <family val="2"/>
        <charset val="238"/>
      </rPr>
      <t>Michaela Przyczková</t>
    </r>
    <r>
      <rPr>
        <sz val="12"/>
        <rFont val="Arial"/>
        <family val="2"/>
        <charset val="238"/>
      </rPr>
      <t xml:space="preserve"> v hlavní ženské a Jan Jursa v kategorii "Buď fit". Na startu opět stál účastník všech ročníků </t>
    </r>
    <r>
      <rPr>
        <b/>
        <sz val="12"/>
        <rFont val="Arial"/>
        <family val="2"/>
        <charset val="238"/>
      </rPr>
      <t>Roman Slowioczek</t>
    </r>
    <r>
      <rPr>
        <sz val="12"/>
        <rFont val="Arial"/>
        <family val="2"/>
        <charset val="238"/>
      </rPr>
      <t xml:space="preserve"> a také nestor závodu 75-letý </t>
    </r>
    <r>
      <rPr>
        <b/>
        <sz val="12"/>
        <rFont val="Arial"/>
        <family val="2"/>
        <charset val="238"/>
      </rPr>
      <t>František Zikeš</t>
    </r>
    <r>
      <rPr>
        <sz val="12"/>
        <rFont val="Arial"/>
        <family val="2"/>
        <charset val="238"/>
      </rPr>
      <t>. K rekordní účasti chybělo jenom 17 startujících.</t>
    </r>
  </si>
  <si>
    <t xml:space="preserve">Heczková </t>
  </si>
  <si>
    <t xml:space="preserve">Muchová         </t>
  </si>
  <si>
    <t xml:space="preserve">Stroková             </t>
  </si>
  <si>
    <t xml:space="preserve">Legierská          </t>
  </si>
  <si>
    <t xml:space="preserve">Adamiková        </t>
  </si>
  <si>
    <t xml:space="preserve">Lacková              </t>
  </si>
  <si>
    <t xml:space="preserve">Kubaloková       </t>
  </si>
  <si>
    <t xml:space="preserve">Legierská           </t>
  </si>
  <si>
    <t>Ročník 2004</t>
  </si>
  <si>
    <t xml:space="preserve">Otahalová           </t>
  </si>
  <si>
    <t xml:space="preserve">Pavla               </t>
  </si>
  <si>
    <t xml:space="preserve">Slavíková           </t>
  </si>
  <si>
    <t xml:space="preserve">Zuzana              </t>
  </si>
  <si>
    <t xml:space="preserve">Lucie               </t>
  </si>
  <si>
    <t xml:space="preserve">Jaroslava           </t>
  </si>
  <si>
    <t xml:space="preserve">Justyna             </t>
  </si>
  <si>
    <t xml:space="preserve">Šárka               </t>
  </si>
  <si>
    <t xml:space="preserve">Alena               </t>
  </si>
  <si>
    <t xml:space="preserve">Schindlerová  </t>
  </si>
  <si>
    <t xml:space="preserve">Metzová       </t>
  </si>
  <si>
    <t xml:space="preserve">Ohnheiserová </t>
  </si>
  <si>
    <t xml:space="preserve">Pilchová   </t>
  </si>
  <si>
    <t xml:space="preserve">Ciahotná    </t>
  </si>
  <si>
    <t xml:space="preserve">Hofierková   </t>
  </si>
  <si>
    <t xml:space="preserve">Konieczna    </t>
  </si>
  <si>
    <t xml:space="preserve">Legierska    </t>
  </si>
  <si>
    <t xml:space="preserve">Švecová       </t>
  </si>
  <si>
    <t xml:space="preserve">Kováčová      </t>
  </si>
  <si>
    <t xml:space="preserve">Miroslav            </t>
  </si>
  <si>
    <t xml:space="preserve">Lepíček             </t>
  </si>
  <si>
    <t xml:space="preserve">Šrubař              </t>
  </si>
  <si>
    <t xml:space="preserve">Tadeusz             </t>
  </si>
  <si>
    <t xml:space="preserve">Fojcik              </t>
  </si>
  <si>
    <t xml:space="preserve">Novosad             </t>
  </si>
  <si>
    <t xml:space="preserve">Krystian            </t>
  </si>
  <si>
    <t xml:space="preserve">Zeman               </t>
  </si>
  <si>
    <t xml:space="preserve">Krzysztof           </t>
  </si>
  <si>
    <t xml:space="preserve">Zbygniew            </t>
  </si>
  <si>
    <t xml:space="preserve">Sternadel           </t>
  </si>
  <si>
    <t xml:space="preserve">Mierzejewski    </t>
  </si>
  <si>
    <t xml:space="preserve">Kaczmarzyk      </t>
  </si>
  <si>
    <t xml:space="preserve">Magnusek        </t>
  </si>
  <si>
    <t xml:space="preserve">Cigánková           </t>
  </si>
  <si>
    <t xml:space="preserve">Nikol               </t>
  </si>
  <si>
    <t xml:space="preserve">Buzášová            </t>
  </si>
  <si>
    <t xml:space="preserve">Pišová              </t>
  </si>
  <si>
    <t xml:space="preserve">Martinák            </t>
  </si>
  <si>
    <t xml:space="preserve">Ogrocki             </t>
  </si>
  <si>
    <t xml:space="preserve">Ambrož              </t>
  </si>
  <si>
    <t xml:space="preserve">Slowioczek          </t>
  </si>
  <si>
    <t xml:space="preserve">Janošcová           </t>
  </si>
  <si>
    <t xml:space="preserve">Ivana               </t>
  </si>
  <si>
    <t xml:space="preserve">Vařínová            </t>
  </si>
  <si>
    <t xml:space="preserve">Mikulenka           </t>
  </si>
  <si>
    <t xml:space="preserve">Kaleta              </t>
  </si>
  <si>
    <t xml:space="preserve">Alan                </t>
  </si>
  <si>
    <t xml:space="preserve">Janík               </t>
  </si>
  <si>
    <t xml:space="preserve">Zdeněk              </t>
  </si>
  <si>
    <t xml:space="preserve">Velička             </t>
  </si>
  <si>
    <t xml:space="preserve">Sventek             </t>
  </si>
  <si>
    <t xml:space="preserve">Čiernava            </t>
  </si>
  <si>
    <t xml:space="preserve">Baláž               </t>
  </si>
  <si>
    <t xml:space="preserve">Vladan              </t>
  </si>
  <si>
    <t xml:space="preserve">Šindelek            </t>
  </si>
  <si>
    <t xml:space="preserve">Mario               </t>
  </si>
  <si>
    <t xml:space="preserve">Varsanyi            </t>
  </si>
  <si>
    <t xml:space="preserve">Rostislav           </t>
  </si>
  <si>
    <t xml:space="preserve">Trávníček           </t>
  </si>
  <si>
    <t xml:space="preserve">Antonín             </t>
  </si>
  <si>
    <t xml:space="preserve">Vítek               </t>
  </si>
  <si>
    <t xml:space="preserve">Ladislav            </t>
  </si>
  <si>
    <t>Stará Bystrica</t>
  </si>
  <si>
    <t>Pržno</t>
  </si>
  <si>
    <t xml:space="preserve">Otáhalová           </t>
  </si>
  <si>
    <t xml:space="preserve">Haroková            </t>
  </si>
  <si>
    <t xml:space="preserve">Maria               </t>
  </si>
  <si>
    <t xml:space="preserve">Przyczková    </t>
  </si>
  <si>
    <t xml:space="preserve">Šimášková    </t>
  </si>
  <si>
    <t xml:space="preserve">Maštalířová </t>
  </si>
  <si>
    <t xml:space="preserve">Ľuboslav            </t>
  </si>
  <si>
    <t xml:space="preserve">Ludmila             </t>
  </si>
  <si>
    <t xml:space="preserve">Šokalová            </t>
  </si>
  <si>
    <t xml:space="preserve">Igor                </t>
  </si>
  <si>
    <t xml:space="preserve">Heleš               </t>
  </si>
  <si>
    <t xml:space="preserve">Vladimír            </t>
  </si>
  <si>
    <t xml:space="preserve">Balošák             </t>
  </si>
  <si>
    <t xml:space="preserve">Vladislav           </t>
  </si>
  <si>
    <t xml:space="preserve">Martynek            </t>
  </si>
  <si>
    <t xml:space="preserve">Kravčík             </t>
  </si>
  <si>
    <t xml:space="preserve">Pavol               </t>
  </si>
  <si>
    <t xml:space="preserve">Šimášek             </t>
  </si>
  <si>
    <t xml:space="preserve">Slowioczek  </t>
  </si>
  <si>
    <t>Rudzie</t>
  </si>
  <si>
    <t xml:space="preserve">František           </t>
  </si>
  <si>
    <t xml:space="preserve">Holec               </t>
  </si>
  <si>
    <t xml:space="preserve">Anton               </t>
  </si>
  <si>
    <t xml:space="preserve">Šuška               </t>
  </si>
  <si>
    <t xml:space="preserve">Konopka             </t>
  </si>
  <si>
    <t xml:space="preserve">Plecháček           </t>
  </si>
  <si>
    <t xml:space="preserve">Balko               </t>
  </si>
  <si>
    <t xml:space="preserve">Vilhelm             </t>
  </si>
  <si>
    <t xml:space="preserve">Světlík             </t>
  </si>
  <si>
    <t xml:space="preserve">Tatarka             </t>
  </si>
  <si>
    <t xml:space="preserve">Miloslav            </t>
  </si>
  <si>
    <t xml:space="preserve">Šuster              </t>
  </si>
  <si>
    <t xml:space="preserve">Petr               </t>
  </si>
  <si>
    <t>Běh Hrádkem 2002</t>
  </si>
  <si>
    <t>Krzyžanková</t>
  </si>
  <si>
    <t>Szotkowská</t>
  </si>
  <si>
    <t>Kiszová</t>
  </si>
  <si>
    <t>00:33,1</t>
  </si>
  <si>
    <t>00:37,9</t>
  </si>
  <si>
    <t>00:38,8</t>
  </si>
  <si>
    <t>00:40,6</t>
  </si>
  <si>
    <t>00:44,3</t>
  </si>
  <si>
    <t>01:05,3</t>
  </si>
  <si>
    <t>01:10,0</t>
  </si>
  <si>
    <t>Kiszka</t>
  </si>
  <si>
    <t>Ryba</t>
  </si>
  <si>
    <t>Dariusz</t>
  </si>
  <si>
    <t>Marián</t>
  </si>
  <si>
    <t>Grycz</t>
  </si>
  <si>
    <t>00:36,1</t>
  </si>
  <si>
    <t>00:36,4</t>
  </si>
  <si>
    <t>00:40,3</t>
  </si>
  <si>
    <t>00:42,7</t>
  </si>
  <si>
    <t>00:49,3</t>
  </si>
  <si>
    <t>00:58,8</t>
  </si>
  <si>
    <t>01:15,0</t>
  </si>
  <si>
    <t>Beáta</t>
  </si>
  <si>
    <t>Horňáčková</t>
  </si>
  <si>
    <t>Malá</t>
  </si>
  <si>
    <t>Čaganová</t>
  </si>
  <si>
    <t>Šarlota</t>
  </si>
  <si>
    <t>Bednárková</t>
  </si>
  <si>
    <t>Klepáčová</t>
  </si>
  <si>
    <t>Karolína</t>
  </si>
  <si>
    <t>Olszarová</t>
  </si>
  <si>
    <t>Firková</t>
  </si>
  <si>
    <t>Krzoková</t>
  </si>
  <si>
    <t>Guty</t>
  </si>
  <si>
    <t>01:34,6</t>
  </si>
  <si>
    <t>01:36,8</t>
  </si>
  <si>
    <t>01:37,3</t>
  </si>
  <si>
    <t>01:37,6</t>
  </si>
  <si>
    <t>01:41,1</t>
  </si>
  <si>
    <t>01:42,8</t>
  </si>
  <si>
    <t>01:43,1</t>
  </si>
  <si>
    <t>01:43,7</t>
  </si>
  <si>
    <t>01:44,2</t>
  </si>
  <si>
    <t>01:45,8</t>
  </si>
  <si>
    <t>01:50,1</t>
  </si>
  <si>
    <t>01:53,0</t>
  </si>
  <si>
    <t>01:56,3</t>
  </si>
  <si>
    <t>01:58,0</t>
  </si>
  <si>
    <t>02:00,5</t>
  </si>
  <si>
    <t>02:01,3</t>
  </si>
  <si>
    <t>02:02,6</t>
  </si>
  <si>
    <t>02:03,3</t>
  </si>
  <si>
    <t>02:03,8</t>
  </si>
  <si>
    <t>02:04,2</t>
  </si>
  <si>
    <t>Oto</t>
  </si>
  <si>
    <t>Svider</t>
  </si>
  <si>
    <t>Krutak</t>
  </si>
  <si>
    <t>Andzej</t>
  </si>
  <si>
    <t>Żabka</t>
  </si>
  <si>
    <t>Drong</t>
  </si>
  <si>
    <t>Carbol</t>
  </si>
  <si>
    <t>Cyhan</t>
  </si>
  <si>
    <t>01:30,9</t>
  </si>
  <si>
    <t>01:32,5</t>
  </si>
  <si>
    <t>01:32,9</t>
  </si>
  <si>
    <t>01:39,0</t>
  </si>
  <si>
    <t>01:42,6</t>
  </si>
  <si>
    <t>01:44,8</t>
  </si>
  <si>
    <t>01:47,8</t>
  </si>
  <si>
    <t>01:49,0</t>
  </si>
  <si>
    <t>01:49,4</t>
  </si>
  <si>
    <t>01:52,9</t>
  </si>
  <si>
    <t>01:54,7</t>
  </si>
  <si>
    <t>01:55,5</t>
  </si>
  <si>
    <t>01:55,8</t>
  </si>
  <si>
    <t>01:57,1</t>
  </si>
  <si>
    <t>02:00,6</t>
  </si>
  <si>
    <t>02:03,0</t>
  </si>
  <si>
    <t>02:09,6</t>
  </si>
  <si>
    <t>Ciencialová</t>
  </si>
  <si>
    <t>Moškořová</t>
  </si>
  <si>
    <t>Czyžová</t>
  </si>
  <si>
    <t>Sztefková</t>
  </si>
  <si>
    <t>Milada</t>
  </si>
  <si>
    <t>Vychodilová</t>
  </si>
  <si>
    <t>Brancová</t>
  </si>
  <si>
    <t>Roszková</t>
  </si>
  <si>
    <t>01:20,6</t>
  </si>
  <si>
    <t>01:21,3</t>
  </si>
  <si>
    <t>01:24,2</t>
  </si>
  <si>
    <t>01:25,5</t>
  </si>
  <si>
    <t>01:26,3</t>
  </si>
  <si>
    <t>01:31,6</t>
  </si>
  <si>
    <t>01:33,3</t>
  </si>
  <si>
    <t>01:34,0</t>
  </si>
  <si>
    <t>01:34,3</t>
  </si>
  <si>
    <t>01:36,1</t>
  </si>
  <si>
    <t>01:40,3</t>
  </si>
  <si>
    <t>01:41,0</t>
  </si>
  <si>
    <t>01:42,9</t>
  </si>
  <si>
    <t>01:44,0</t>
  </si>
  <si>
    <t>01:45,0</t>
  </si>
  <si>
    <t>01:45,5</t>
  </si>
  <si>
    <t>01:47,5</t>
  </si>
  <si>
    <t>01:54,9</t>
  </si>
  <si>
    <t>01:56,2</t>
  </si>
  <si>
    <t>01:56,5</t>
  </si>
  <si>
    <t>02:16,2</t>
  </si>
  <si>
    <t xml:space="preserve">Hrádek </t>
  </si>
  <si>
    <t>Štefek</t>
  </si>
  <si>
    <t>Kuczynski</t>
  </si>
  <si>
    <t>Bezecný</t>
  </si>
  <si>
    <t>Krzyžanek</t>
  </si>
  <si>
    <t>Dawid</t>
  </si>
  <si>
    <t>Zbygniew</t>
  </si>
  <si>
    <t>Cymorek</t>
  </si>
  <si>
    <t>Jarek</t>
  </si>
  <si>
    <t>Czyž</t>
  </si>
  <si>
    <t>Kalus</t>
  </si>
  <si>
    <t>Kapustka</t>
  </si>
  <si>
    <t>Štencl</t>
  </si>
  <si>
    <t>02:25,5</t>
  </si>
  <si>
    <t>02:37,2</t>
  </si>
  <si>
    <t>02:39,6</t>
  </si>
  <si>
    <t>02:42,6</t>
  </si>
  <si>
    <t>02:45,4</t>
  </si>
  <si>
    <t>02:45,8</t>
  </si>
  <si>
    <t>02:50,9</t>
  </si>
  <si>
    <t>02:51,9</t>
  </si>
  <si>
    <t>02:52,3</t>
  </si>
  <si>
    <t>02:52,8</t>
  </si>
  <si>
    <t>02:53,2</t>
  </si>
  <si>
    <t>02:53,7</t>
  </si>
  <si>
    <t>02:57,6</t>
  </si>
  <si>
    <t>03:01,6</t>
  </si>
  <si>
    <t>03:09,2</t>
  </si>
  <si>
    <t>03:15,5</t>
  </si>
  <si>
    <t>03:21,3</t>
  </si>
  <si>
    <t>03:23,9</t>
  </si>
  <si>
    <t>03:26,1</t>
  </si>
  <si>
    <t>03:26,8</t>
  </si>
  <si>
    <t>03:34,2</t>
  </si>
  <si>
    <t>03:37,5</t>
  </si>
  <si>
    <t>Písek</t>
  </si>
  <si>
    <t>Pídečná</t>
  </si>
  <si>
    <t>Schybolová</t>
  </si>
  <si>
    <t>Holejšovská</t>
  </si>
  <si>
    <t>Romana</t>
  </si>
  <si>
    <t>Šindelková</t>
  </si>
  <si>
    <t>Gorylová</t>
  </si>
  <si>
    <t>Šutová</t>
  </si>
  <si>
    <t>Ličková</t>
  </si>
  <si>
    <t>Mlynková</t>
  </si>
  <si>
    <t>Dita</t>
  </si>
  <si>
    <t>Janíková</t>
  </si>
  <si>
    <t>Siudová</t>
  </si>
  <si>
    <t>Štefková</t>
  </si>
  <si>
    <t>02:25,7</t>
  </si>
  <si>
    <t>02:26,9</t>
  </si>
  <si>
    <t>02:28,1</t>
  </si>
  <si>
    <t>02:31,4</t>
  </si>
  <si>
    <t>02:38,2</t>
  </si>
  <si>
    <t>02:40,7</t>
  </si>
  <si>
    <t>02:42,5</t>
  </si>
  <si>
    <t>02:45,1</t>
  </si>
  <si>
    <t>02:49,0</t>
  </si>
  <si>
    <t>02:49,4</t>
  </si>
  <si>
    <t>02:50,2</t>
  </si>
  <si>
    <t>02:55,2</t>
  </si>
  <si>
    <t>02:55,6</t>
  </si>
  <si>
    <t>02:59,6</t>
  </si>
  <si>
    <t>03:05,5</t>
  </si>
  <si>
    <t>03:06,6</t>
  </si>
  <si>
    <t>03:13,6</t>
  </si>
  <si>
    <t>03:19,6</t>
  </si>
  <si>
    <t>03:44,4</t>
  </si>
  <si>
    <t>Kopřivnice</t>
  </si>
  <si>
    <t>Šíma</t>
  </si>
  <si>
    <t>02:47,3</t>
  </si>
  <si>
    <t>03:06,2</t>
  </si>
  <si>
    <t>03:07,8</t>
  </si>
  <si>
    <t>03:09,5</t>
  </si>
  <si>
    <t>03:09,9</t>
  </si>
  <si>
    <t>03:16,5</t>
  </si>
  <si>
    <t>03:35,7</t>
  </si>
  <si>
    <t>Bubiková</t>
  </si>
  <si>
    <t>Pitrunová</t>
  </si>
  <si>
    <t>Darja</t>
  </si>
  <si>
    <t>Balogová</t>
  </si>
  <si>
    <t>Medvecová</t>
  </si>
  <si>
    <t>Metzová</t>
  </si>
  <si>
    <t>Walicová</t>
  </si>
  <si>
    <t>Pietrová</t>
  </si>
  <si>
    <t>Pindurová</t>
  </si>
  <si>
    <t>02:54,8</t>
  </si>
  <si>
    <t>02:57,4</t>
  </si>
  <si>
    <t>03:03,8</t>
  </si>
  <si>
    <t>03:07,0</t>
  </si>
  <si>
    <t>03:10,5</t>
  </si>
  <si>
    <t>03:10,9</t>
  </si>
  <si>
    <t>03:12,2</t>
  </si>
  <si>
    <t>03:14,1</t>
  </si>
  <si>
    <t>03:22,1</t>
  </si>
  <si>
    <t>03:26,2</t>
  </si>
  <si>
    <t>03:29,1</t>
  </si>
  <si>
    <t>03:29,5</t>
  </si>
  <si>
    <t>03:30,0</t>
  </si>
  <si>
    <t>03:36,9</t>
  </si>
  <si>
    <t>03:45,3</t>
  </si>
  <si>
    <t>04:00,5</t>
  </si>
  <si>
    <t>Říha</t>
  </si>
  <si>
    <t>Novosad</t>
  </si>
  <si>
    <t>Szlaur</t>
  </si>
  <si>
    <t>Rucký</t>
  </si>
  <si>
    <t>Roček</t>
  </si>
  <si>
    <t>Vltavský</t>
  </si>
  <si>
    <t>Kačer</t>
  </si>
  <si>
    <t>04:46,9</t>
  </si>
  <si>
    <t>04:51,2</t>
  </si>
  <si>
    <t>05:10,5</t>
  </si>
  <si>
    <t>05:18,4</t>
  </si>
  <si>
    <t>05:19,5</t>
  </si>
  <si>
    <t>05:24,7</t>
  </si>
  <si>
    <t>05:47,6</t>
  </si>
  <si>
    <t>06:12,3</t>
  </si>
  <si>
    <t>06:57,0</t>
  </si>
  <si>
    <t>Di-Giusto</t>
  </si>
  <si>
    <t>Krstevová</t>
  </si>
  <si>
    <t>Stránská</t>
  </si>
  <si>
    <t>Kováčová</t>
  </si>
  <si>
    <t>04:51,6</t>
  </si>
  <si>
    <t>04:54,7</t>
  </si>
  <si>
    <t>04:58,0</t>
  </si>
  <si>
    <t>06:03,4</t>
  </si>
  <si>
    <t>06:30,9</t>
  </si>
  <si>
    <t>06:31,7</t>
  </si>
  <si>
    <t>Majestík</t>
  </si>
  <si>
    <t>Benkovský</t>
  </si>
  <si>
    <t>Chyliński</t>
  </si>
  <si>
    <t>12:46,5</t>
  </si>
  <si>
    <t>13:02,2</t>
  </si>
  <si>
    <t>13:04,1</t>
  </si>
  <si>
    <t>15:23,5</t>
  </si>
  <si>
    <t>17:18,0</t>
  </si>
  <si>
    <t>18:10,2</t>
  </si>
  <si>
    <t>18:21,2</t>
  </si>
  <si>
    <t>PJR</t>
  </si>
  <si>
    <t>Sklenář</t>
  </si>
  <si>
    <t>11:48,1</t>
  </si>
  <si>
    <t>12:53,4</t>
  </si>
  <si>
    <t>13:30,3</t>
  </si>
  <si>
    <t>13:53,3</t>
  </si>
  <si>
    <t>15:46,7</t>
  </si>
  <si>
    <t>15:58,7</t>
  </si>
  <si>
    <t>Nana</t>
  </si>
  <si>
    <t>Rybová</t>
  </si>
  <si>
    <t>13:08,8</t>
  </si>
  <si>
    <t>13:35,1</t>
  </si>
  <si>
    <t>14:02,7</t>
  </si>
  <si>
    <t>15:55,5</t>
  </si>
  <si>
    <t>16:42,7</t>
  </si>
  <si>
    <t>18:05,3</t>
  </si>
  <si>
    <t>18:21,5</t>
  </si>
  <si>
    <t>15:39,4</t>
  </si>
  <si>
    <t>18:43,5</t>
  </si>
  <si>
    <t>K</t>
  </si>
  <si>
    <t>Buď fit</t>
  </si>
  <si>
    <t>18:04,7</t>
  </si>
  <si>
    <t>Čotov</t>
  </si>
  <si>
    <t>Šindelek</t>
  </si>
  <si>
    <t>Vladan</t>
  </si>
  <si>
    <t>Otakar</t>
  </si>
  <si>
    <t>Nos</t>
  </si>
  <si>
    <t>Macháč</t>
  </si>
  <si>
    <t>Trombik</t>
  </si>
  <si>
    <t>26:22,4</t>
  </si>
  <si>
    <t>26:50,2</t>
  </si>
  <si>
    <t>26:59,3</t>
  </si>
  <si>
    <t>29:05,3</t>
  </si>
  <si>
    <t>29:49,5</t>
  </si>
  <si>
    <t>29:58,2</t>
  </si>
  <si>
    <t>30:07,5</t>
  </si>
  <si>
    <t>30:45,1</t>
  </si>
  <si>
    <t>31:55,0</t>
  </si>
  <si>
    <t>32:46,5</t>
  </si>
  <si>
    <t>37:37,1</t>
  </si>
  <si>
    <t>Heleš</t>
  </si>
  <si>
    <t>Zátopek</t>
  </si>
  <si>
    <t>Schűtz</t>
  </si>
  <si>
    <t>27:11,5</t>
  </si>
  <si>
    <t>28:39,4</t>
  </si>
  <si>
    <t>28:55,9</t>
  </si>
  <si>
    <t>29:07,6</t>
  </si>
  <si>
    <t>29:25,0</t>
  </si>
  <si>
    <t>29:35,9</t>
  </si>
  <si>
    <t>29:39,2</t>
  </si>
  <si>
    <t>30:35,2</t>
  </si>
  <si>
    <t>33:37,3</t>
  </si>
  <si>
    <t>Strakoš</t>
  </si>
  <si>
    <t>Šuška</t>
  </si>
  <si>
    <t>Kvita</t>
  </si>
  <si>
    <t>Navara</t>
  </si>
  <si>
    <t>Fejgrt</t>
  </si>
  <si>
    <t>34:55,9</t>
  </si>
  <si>
    <t>36:25,5</t>
  </si>
  <si>
    <t>37:38,8</t>
  </si>
  <si>
    <t>40:34,1</t>
  </si>
  <si>
    <t>43:15,7</t>
  </si>
  <si>
    <t>31:06,9</t>
  </si>
  <si>
    <t>31:21,7</t>
  </si>
  <si>
    <t>32:25,9</t>
  </si>
  <si>
    <t>33:07,9</t>
  </si>
  <si>
    <t>33:57,3</t>
  </si>
  <si>
    <t>35:14,7</t>
  </si>
  <si>
    <t>35:49,3</t>
  </si>
  <si>
    <t>36:51,8</t>
  </si>
  <si>
    <t>SAS Machy</t>
  </si>
  <si>
    <t>SA Dendy</t>
  </si>
  <si>
    <t>Olešná</t>
  </si>
  <si>
    <t>Štramberk</t>
  </si>
  <si>
    <t>Praha</t>
  </si>
  <si>
    <t>Foto Morava</t>
  </si>
  <si>
    <t>Běh Hrádkem 2003</t>
  </si>
  <si>
    <t>Matyová</t>
  </si>
  <si>
    <t>Worková</t>
  </si>
  <si>
    <t>Ferencová</t>
  </si>
  <si>
    <t>Vávrová</t>
  </si>
  <si>
    <t xml:space="preserve">Stanislav             </t>
  </si>
  <si>
    <t xml:space="preserve">Orlicki             </t>
  </si>
  <si>
    <t xml:space="preserve">Vavřinec            </t>
  </si>
  <si>
    <t>Saša</t>
  </si>
  <si>
    <t>Koloničná</t>
  </si>
  <si>
    <t>Szotkowswká</t>
  </si>
  <si>
    <t>00:31,3</t>
  </si>
  <si>
    <t>00:35,2</t>
  </si>
  <si>
    <t>00:36,9</t>
  </si>
  <si>
    <t>00:38,5</t>
  </si>
  <si>
    <t>00:41,3</t>
  </si>
  <si>
    <t>01:04,0</t>
  </si>
  <si>
    <t>Sziliczai</t>
  </si>
  <si>
    <t>Tobiáš</t>
  </si>
  <si>
    <t>Branc</t>
  </si>
  <si>
    <t>Kwaczek</t>
  </si>
  <si>
    <t>Szafak</t>
  </si>
  <si>
    <t>Jančík</t>
  </si>
  <si>
    <t>Krtková</t>
  </si>
  <si>
    <t>Pokludová</t>
  </si>
  <si>
    <t>Johana</t>
  </si>
  <si>
    <t>Kubalová</t>
  </si>
  <si>
    <t>Izabela</t>
  </si>
  <si>
    <t>02:04,0</t>
  </si>
  <si>
    <t>01:20,0</t>
  </si>
  <si>
    <t>01:30,5</t>
  </si>
  <si>
    <t>01:40,6</t>
  </si>
  <si>
    <t>Kvíčera</t>
  </si>
  <si>
    <t>Striha</t>
  </si>
  <si>
    <t>01:43,8</t>
  </si>
  <si>
    <t>Jurek</t>
  </si>
  <si>
    <t>Vodák</t>
  </si>
  <si>
    <t>02:27,0</t>
  </si>
  <si>
    <t>Siebeltová</t>
  </si>
  <si>
    <t>Šútorová</t>
  </si>
  <si>
    <t>Honusová</t>
  </si>
  <si>
    <t>01:28,4</t>
  </si>
  <si>
    <t>Natáloie</t>
  </si>
  <si>
    <t>Závorková</t>
  </si>
  <si>
    <t>Niewiadomska</t>
  </si>
  <si>
    <t>Chruścicka</t>
  </si>
  <si>
    <t>Nagoa</t>
  </si>
  <si>
    <t>Poloczek</t>
  </si>
  <si>
    <t>Lopata</t>
  </si>
  <si>
    <t>Štaud</t>
  </si>
  <si>
    <t>02:37,8</t>
  </si>
  <si>
    <t>Buzek</t>
  </si>
  <si>
    <t>Jopek</t>
  </si>
  <si>
    <t>Vajčner</t>
  </si>
  <si>
    <t>03:11,0</t>
  </si>
  <si>
    <t>Chraścina</t>
  </si>
  <si>
    <t>03:18,7</t>
  </si>
  <si>
    <t>04:23,0</t>
  </si>
  <si>
    <t>Sáčková</t>
  </si>
  <si>
    <t>Motyka</t>
  </si>
  <si>
    <t>Gabrysia</t>
  </si>
  <si>
    <t>Cendrzak</t>
  </si>
  <si>
    <t>02:48,8</t>
  </si>
  <si>
    <t>Kasia</t>
  </si>
  <si>
    <t>Lidia</t>
  </si>
  <si>
    <t>Jasińska</t>
  </si>
  <si>
    <t>03:38,0</t>
  </si>
  <si>
    <t>04:19,0</t>
  </si>
  <si>
    <t>Roik</t>
  </si>
  <si>
    <t>Sznapka</t>
  </si>
  <si>
    <t>Šútora</t>
  </si>
  <si>
    <t>03:00,7</t>
  </si>
  <si>
    <t>03:00,9</t>
  </si>
  <si>
    <t>Zemaník</t>
  </si>
  <si>
    <t>Chruścicki</t>
  </si>
  <si>
    <t>Tomeček</t>
  </si>
  <si>
    <t>Mikołaj</t>
  </si>
  <si>
    <t>Mróz</t>
  </si>
  <si>
    <t>Patryk</t>
  </si>
  <si>
    <t>03:05,4</t>
  </si>
  <si>
    <t>03:05,9</t>
  </si>
  <si>
    <t>03:08,0</t>
  </si>
  <si>
    <t>03:08,7</t>
  </si>
  <si>
    <t>Chrystian</t>
  </si>
  <si>
    <t>Podolewski</t>
  </si>
  <si>
    <t>03:10,8</t>
  </si>
  <si>
    <t>Andřej</t>
  </si>
  <si>
    <t>03:24,0</t>
  </si>
  <si>
    <t>03:28,0</t>
  </si>
  <si>
    <t>03:28,6</t>
  </si>
  <si>
    <t>03:28,8</t>
  </si>
  <si>
    <t>03:59,0</t>
  </si>
  <si>
    <t>Balcárková</t>
  </si>
  <si>
    <t>Boraniok</t>
  </si>
  <si>
    <t>Bronisława</t>
  </si>
  <si>
    <t>04:00,0</t>
  </si>
  <si>
    <t>04:28,0</t>
  </si>
  <si>
    <t>05:07,0</t>
  </si>
  <si>
    <t>Hrbek</t>
  </si>
  <si>
    <t>05:15,0</t>
  </si>
  <si>
    <t>Klemens</t>
  </si>
  <si>
    <t>05:48,0</t>
  </si>
  <si>
    <t>05:56,0</t>
  </si>
  <si>
    <t>06:51,0</t>
  </si>
  <si>
    <t>06:53,0</t>
  </si>
  <si>
    <t>05:26,0</t>
  </si>
  <si>
    <t>05:47,0</t>
  </si>
  <si>
    <t>06:14,0</t>
  </si>
  <si>
    <t>12:22,0</t>
  </si>
  <si>
    <t>Vacovský</t>
  </si>
  <si>
    <t>12:33,0</t>
  </si>
  <si>
    <t>13:15,0</t>
  </si>
  <si>
    <t>13:20,0</t>
  </si>
  <si>
    <t>13:21,0</t>
  </si>
  <si>
    <t>14:13,0</t>
  </si>
  <si>
    <t>15:02,0</t>
  </si>
  <si>
    <t>15:05,0</t>
  </si>
  <si>
    <t>Kubesa</t>
  </si>
  <si>
    <t>17:41,0</t>
  </si>
  <si>
    <t>11:49,0</t>
  </si>
  <si>
    <t>14:17,7</t>
  </si>
  <si>
    <t>16:18,0</t>
  </si>
  <si>
    <t>19:29,4</t>
  </si>
  <si>
    <t>13:08,0</t>
  </si>
  <si>
    <t>14:54,0</t>
  </si>
  <si>
    <t>Pszczolka</t>
  </si>
  <si>
    <t>14:56,0</t>
  </si>
  <si>
    <t>14:58,0</t>
  </si>
  <si>
    <t>15:28,0</t>
  </si>
  <si>
    <t>15:46,0</t>
  </si>
  <si>
    <t>Benediková</t>
  </si>
  <si>
    <t>16:22,0</t>
  </si>
  <si>
    <t>19:29,0</t>
  </si>
  <si>
    <t>25:05,9</t>
  </si>
  <si>
    <t>Cisownica</t>
  </si>
  <si>
    <t>26:37,8</t>
  </si>
  <si>
    <t>27:17,6</t>
  </si>
  <si>
    <t>27:59,2</t>
  </si>
  <si>
    <t>28:04,4</t>
  </si>
  <si>
    <t>28:32,5</t>
  </si>
  <si>
    <t>29:32,4</t>
  </si>
  <si>
    <t>29:44,0</t>
  </si>
  <si>
    <t>30:11,5</t>
  </si>
  <si>
    <t>Odraška</t>
  </si>
  <si>
    <t>30:12,7</t>
  </si>
  <si>
    <t>Redaň</t>
  </si>
  <si>
    <t>31:44,5</t>
  </si>
  <si>
    <t>34:24,3</t>
  </si>
  <si>
    <t>35:00,7</t>
  </si>
  <si>
    <t>35:08,6</t>
  </si>
  <si>
    <t>42:05,5</t>
  </si>
  <si>
    <t>16:27,0</t>
  </si>
  <si>
    <t>26:55,0</t>
  </si>
  <si>
    <t>27:35,0</t>
  </si>
  <si>
    <t>28:42,5</t>
  </si>
  <si>
    <t>Slovioček</t>
  </si>
  <si>
    <t>29:20,9</t>
  </si>
  <si>
    <t>32:23,4</t>
  </si>
  <si>
    <t>34:55,5</t>
  </si>
  <si>
    <t>28:47,7</t>
  </si>
  <si>
    <t>29:30,3</t>
  </si>
  <si>
    <t>Kacíř</t>
  </si>
  <si>
    <t>31:00,5</t>
  </si>
  <si>
    <t>31:30,3</t>
  </si>
  <si>
    <t>Siwczyk</t>
  </si>
  <si>
    <t>Rybnik</t>
  </si>
  <si>
    <t>31:52,2</t>
  </si>
  <si>
    <t>32:58,6</t>
  </si>
  <si>
    <t>33:00,6</t>
  </si>
  <si>
    <t>34:25,3</t>
  </si>
  <si>
    <t>33:21,9</t>
  </si>
  <si>
    <t>35:50,6</t>
  </si>
  <si>
    <t>35:55,0</t>
  </si>
  <si>
    <t>39:42,4</t>
  </si>
  <si>
    <t>44:30,4</t>
  </si>
  <si>
    <t>nad 70 let</t>
  </si>
  <si>
    <t>41:03,5</t>
  </si>
  <si>
    <t>43:40,1</t>
  </si>
  <si>
    <t>47:04,8</t>
  </si>
  <si>
    <t>53:05,4</t>
  </si>
  <si>
    <t>kategorie J</t>
  </si>
  <si>
    <t>00:28,9</t>
  </si>
  <si>
    <t>00:32,9</t>
  </si>
  <si>
    <t>00:36,2</t>
  </si>
  <si>
    <t>00:37,7</t>
  </si>
  <si>
    <t>00:42,5</t>
  </si>
  <si>
    <t>Kahlichová</t>
  </si>
  <si>
    <r>
      <t xml:space="preserve">J </t>
    </r>
    <r>
      <rPr>
        <b/>
        <sz val="8"/>
        <color indexed="9"/>
        <rFont val="Arial CE"/>
        <charset val="238"/>
      </rPr>
      <t>70+</t>
    </r>
  </si>
  <si>
    <r>
      <t xml:space="preserve">I </t>
    </r>
    <r>
      <rPr>
        <sz val="8"/>
        <color indexed="9"/>
        <rFont val="Arial CE"/>
        <family val="2"/>
        <charset val="238"/>
      </rPr>
      <t>60-69</t>
    </r>
  </si>
  <si>
    <t>Bažanowice</t>
  </si>
  <si>
    <r>
      <t xml:space="preserve">J </t>
    </r>
    <r>
      <rPr>
        <sz val="8"/>
        <color indexed="9"/>
        <rFont val="Arial CE"/>
        <family val="2"/>
        <charset val="238"/>
      </rPr>
      <t>70+</t>
    </r>
  </si>
  <si>
    <t>41.</t>
  </si>
  <si>
    <t>42.</t>
  </si>
  <si>
    <t>43.</t>
  </si>
  <si>
    <t>44.</t>
  </si>
  <si>
    <t>45.</t>
  </si>
  <si>
    <t>46.</t>
  </si>
  <si>
    <t>47.</t>
  </si>
  <si>
    <t>48.</t>
  </si>
  <si>
    <t>49.</t>
  </si>
  <si>
    <t>50.</t>
  </si>
  <si>
    <t>51.</t>
  </si>
  <si>
    <t>52.</t>
  </si>
  <si>
    <t>53.</t>
  </si>
  <si>
    <t>J</t>
  </si>
  <si>
    <r>
      <t xml:space="preserve">Doslova ideální počasí, mimořádně přálo letošnímu Běhu Hrádkem. Díky tomu bylo vytvořeno 5 traťových rekordů, z toho jeden v hlavní kategorii. 9 let starý rekord pokořil </t>
    </r>
    <r>
      <rPr>
        <b/>
        <sz val="11"/>
        <rFont val="Verdana"/>
        <family val="2"/>
        <charset val="238"/>
      </rPr>
      <t>Petr Mikulenka</t>
    </r>
    <r>
      <rPr>
        <sz val="11"/>
        <rFont val="Verdana"/>
        <family val="2"/>
      </rPr>
      <t xml:space="preserve"> (držitel juniorského traťového rekordu) ze Slezanu Frýdek-Místek. Startoval opět, jak jinak, </t>
    </r>
    <r>
      <rPr>
        <b/>
        <sz val="11"/>
        <rFont val="Verdana"/>
        <family val="2"/>
        <charset val="238"/>
      </rPr>
      <t xml:space="preserve">Roman Slowioczek </t>
    </r>
    <r>
      <rPr>
        <sz val="11"/>
        <rFont val="Verdana"/>
        <family val="2"/>
      </rPr>
      <t xml:space="preserve">(po 13-té). 64 borců ze Slezanu Frýdek-Místek mělo opět žně: 23 medailí, z toho 10 zlatých. Závodníci z Hrádku, kteří stáli na stupních vítězů byli dva (oba z nejmladší kategorie): druhý </t>
    </r>
    <r>
      <rPr>
        <b/>
        <sz val="11"/>
        <rFont val="Verdana"/>
        <family val="2"/>
        <charset val="238"/>
      </rPr>
      <t>Tomáš Martynek</t>
    </r>
    <r>
      <rPr>
        <sz val="11"/>
        <rFont val="Verdana"/>
        <family val="2"/>
      </rPr>
      <t xml:space="preserve"> a třetí </t>
    </r>
    <r>
      <rPr>
        <b/>
        <sz val="11"/>
        <rFont val="Verdana"/>
        <family val="2"/>
        <charset val="238"/>
      </rPr>
      <t>Terezie Borská</t>
    </r>
    <r>
      <rPr>
        <sz val="11"/>
        <rFont val="Verdana"/>
        <family val="2"/>
        <charset val="238"/>
      </rPr>
      <t xml:space="preserve">.  Hrádečanů tentokrát startovalo pouze 54. Poprvé přibyla kategorie nad 70 let. Nejstarší účastník, 79- letý </t>
    </r>
    <r>
      <rPr>
        <b/>
        <sz val="11"/>
        <rFont val="Verdana"/>
        <family val="2"/>
        <charset val="238"/>
      </rPr>
      <t>František Zikeš</t>
    </r>
    <r>
      <rPr>
        <sz val="11"/>
        <rFont val="Verdana"/>
        <family val="2"/>
        <charset val="238"/>
      </rPr>
      <t xml:space="preserve"> a nejmladší 2-letá </t>
    </r>
    <r>
      <rPr>
        <b/>
        <sz val="11"/>
        <rFont val="Verdana"/>
        <family val="2"/>
        <charset val="238"/>
      </rPr>
      <t>Hana Maštalířová</t>
    </r>
    <r>
      <rPr>
        <sz val="11"/>
        <rFont val="Verdana"/>
        <family val="2"/>
        <charset val="238"/>
      </rPr>
      <t xml:space="preserve"> byli nejcharizmatičtějšími postavami závodu. Bezvadný byl i průběh závodu a téměř bezchybná organizace.</t>
    </r>
  </si>
  <si>
    <t>Ročník 2007</t>
  </si>
  <si>
    <t>Ročník 2008</t>
  </si>
  <si>
    <t>Běh Hrádkem 2008</t>
  </si>
  <si>
    <t>00:28,0</t>
  </si>
  <si>
    <t>00:30,0</t>
  </si>
  <si>
    <t>00:33,6</t>
  </si>
  <si>
    <t>Vodáková</t>
  </si>
  <si>
    <t>00:41,7</t>
  </si>
  <si>
    <t>00:42,3</t>
  </si>
  <si>
    <t>Hučíková</t>
  </si>
  <si>
    <t>01:08,0</t>
  </si>
  <si>
    <t>00:28,8</t>
  </si>
  <si>
    <t>00:31,2</t>
  </si>
  <si>
    <t>00:31,8</t>
  </si>
  <si>
    <t>00:32,3</t>
  </si>
  <si>
    <t>Sekanina</t>
  </si>
  <si>
    <t>00:33,4</t>
  </si>
  <si>
    <t>00:34,9</t>
  </si>
  <si>
    <t>00:43,5</t>
  </si>
  <si>
    <t>00:44,6</t>
  </si>
  <si>
    <t>Zbyšek</t>
  </si>
  <si>
    <t>Kotas</t>
  </si>
  <si>
    <t>00:51,1</t>
  </si>
  <si>
    <t>Kovalčík</t>
  </si>
  <si>
    <t>00:56,9</t>
  </si>
  <si>
    <t>01:05,0</t>
  </si>
  <si>
    <t>Gocieková</t>
  </si>
  <si>
    <t>Košařiska</t>
  </si>
  <si>
    <t>01:51,9</t>
  </si>
  <si>
    <t>01:58,6</t>
  </si>
  <si>
    <t>Vácha</t>
  </si>
  <si>
    <t>Kváš</t>
  </si>
  <si>
    <t>Žídek</t>
  </si>
  <si>
    <t>Folwarczny</t>
  </si>
  <si>
    <t>Adul</t>
  </si>
  <si>
    <t>02:02,0</t>
  </si>
  <si>
    <t>01:18,7</t>
  </si>
  <si>
    <t>Josiek</t>
  </si>
  <si>
    <t>Doležalová</t>
  </si>
  <si>
    <t>Rašková</t>
  </si>
  <si>
    <t>Maciej</t>
  </si>
  <si>
    <t>02:32,5</t>
  </si>
  <si>
    <t>Chrascina</t>
  </si>
  <si>
    <t>02:33,8</t>
  </si>
  <si>
    <t>Bubik</t>
  </si>
  <si>
    <t>Aggeusz</t>
  </si>
  <si>
    <t>02:48,5</t>
  </si>
  <si>
    <t>Janeček</t>
  </si>
  <si>
    <t>02:50,6</t>
  </si>
  <si>
    <t>Huner</t>
  </si>
  <si>
    <t>03:12,7</t>
  </si>
  <si>
    <t>Siddharth</t>
  </si>
  <si>
    <t>Shukla</t>
  </si>
  <si>
    <t>Krhut</t>
  </si>
  <si>
    <t>03:17,4</t>
  </si>
  <si>
    <t>Linart</t>
  </si>
  <si>
    <t>Palkovice</t>
  </si>
  <si>
    <t>03:54,0</t>
  </si>
  <si>
    <t>Walaská</t>
  </si>
  <si>
    <t>Mrázková</t>
  </si>
  <si>
    <t>02:36,9</t>
  </si>
  <si>
    <t>Blanka</t>
  </si>
  <si>
    <t>Hunerová</t>
  </si>
  <si>
    <t>02:38,4</t>
  </si>
  <si>
    <t>02:38,7</t>
  </si>
  <si>
    <t>Zaneta</t>
  </si>
  <si>
    <t>Adamus</t>
  </si>
  <si>
    <t>Králíková</t>
  </si>
  <si>
    <t>Klajsková</t>
  </si>
  <si>
    <t>Celak</t>
  </si>
  <si>
    <t>Perutka</t>
  </si>
  <si>
    <t>Podmanický</t>
  </si>
  <si>
    <t>Šmířák</t>
  </si>
  <si>
    <t>Benčo</t>
  </si>
  <si>
    <t>Skurzok</t>
  </si>
  <si>
    <t>Szymala</t>
  </si>
  <si>
    <t>Vít</t>
  </si>
  <si>
    <t>Hučík</t>
  </si>
  <si>
    <t>Svoboda</t>
  </si>
  <si>
    <t>03:15,9</t>
  </si>
  <si>
    <t>Vyvial</t>
  </si>
  <si>
    <t>03:16,8</t>
  </si>
  <si>
    <t>Raška</t>
  </si>
  <si>
    <t>Zvonek</t>
  </si>
  <si>
    <t>Dresslerová</t>
  </si>
  <si>
    <t>Rovenský</t>
  </si>
  <si>
    <t>04:40,0</t>
  </si>
  <si>
    <t>04:42,0</t>
  </si>
  <si>
    <t>05:21,0</t>
  </si>
  <si>
    <t>Buchta</t>
  </si>
  <si>
    <t>06:24,0</t>
  </si>
  <si>
    <t>Renáta</t>
  </si>
  <si>
    <t>05:25,0</t>
  </si>
  <si>
    <t>05:39,0</t>
  </si>
  <si>
    <t>Teresa</t>
  </si>
  <si>
    <t>Serafínová</t>
  </si>
  <si>
    <t>Skalité</t>
  </si>
  <si>
    <t>06:36,0</t>
  </si>
  <si>
    <t>11:56,0</t>
  </si>
  <si>
    <t>12:24,0</t>
  </si>
  <si>
    <t>13:37,0</t>
  </si>
  <si>
    <t>Staněk</t>
  </si>
  <si>
    <t>13:47,0</t>
  </si>
  <si>
    <t>14:25,0</t>
  </si>
  <si>
    <t>14:46,0</t>
  </si>
  <si>
    <t>Šedivý</t>
  </si>
  <si>
    <t>15:20,0</t>
  </si>
  <si>
    <t>14:36,0</t>
  </si>
  <si>
    <t>16:15,0</t>
  </si>
  <si>
    <t>17:58,0</t>
  </si>
  <si>
    <t>Janiková</t>
  </si>
  <si>
    <t>18:24,0</t>
  </si>
  <si>
    <t>18:57,0</t>
  </si>
  <si>
    <t>12:13,0</t>
  </si>
  <si>
    <t>13:27,0</t>
  </si>
  <si>
    <t>14:11,0</t>
  </si>
  <si>
    <t>Griláník</t>
  </si>
  <si>
    <t>14:22,0</t>
  </si>
  <si>
    <t>14:24,0</t>
  </si>
  <si>
    <t>15:41,0</t>
  </si>
  <si>
    <t>15:56,0</t>
  </si>
  <si>
    <t>16:59,0</t>
  </si>
  <si>
    <t>17:50,0</t>
  </si>
  <si>
    <t>Ľuboslav</t>
  </si>
  <si>
    <t>26:44,0</t>
  </si>
  <si>
    <t>26:47,0</t>
  </si>
  <si>
    <t>27:14,0</t>
  </si>
  <si>
    <t>27:34,0</t>
  </si>
  <si>
    <t>28:29,0</t>
  </si>
  <si>
    <t>Hlušek</t>
  </si>
  <si>
    <t>30:02,0</t>
  </si>
  <si>
    <t>Varsanyi</t>
  </si>
  <si>
    <t>30:20,0</t>
  </si>
  <si>
    <t>30:54,0</t>
  </si>
  <si>
    <t>Michalowski</t>
  </si>
  <si>
    <t>Kraków</t>
  </si>
  <si>
    <t>31:27,0</t>
  </si>
  <si>
    <t>Robin</t>
  </si>
  <si>
    <t>Javorek</t>
  </si>
  <si>
    <t>Dracon Team</t>
  </si>
  <si>
    <t>31:43,0</t>
  </si>
  <si>
    <t>Odráška</t>
  </si>
  <si>
    <t>32:16,0</t>
  </si>
  <si>
    <t>33:33,0</t>
  </si>
  <si>
    <t>Šafařík</t>
  </si>
  <si>
    <t>Nymburk</t>
  </si>
  <si>
    <t>44:54,0</t>
  </si>
  <si>
    <t>Dziegielów</t>
  </si>
  <si>
    <t>Łupiezowiec</t>
  </si>
  <si>
    <t>Javorská</t>
  </si>
  <si>
    <t>15:59,0</t>
  </si>
  <si>
    <t>16:11,0</t>
  </si>
  <si>
    <t>16:50,0</t>
  </si>
  <si>
    <t>18:37,0</t>
  </si>
  <si>
    <t>19:26,0</t>
  </si>
  <si>
    <t>16:57,0</t>
  </si>
  <si>
    <t>24:09,5</t>
  </si>
  <si>
    <t>Žofie</t>
  </si>
  <si>
    <t>24:10,0</t>
  </si>
  <si>
    <t>27:08,0</t>
  </si>
  <si>
    <t>27:33,0</t>
  </si>
  <si>
    <t>Jurčík</t>
  </si>
  <si>
    <t>28:14,0</t>
  </si>
  <si>
    <t>29:01,0</t>
  </si>
  <si>
    <t>Vrána</t>
  </si>
  <si>
    <t>29:13,0</t>
  </si>
  <si>
    <t>29:55,0</t>
  </si>
  <si>
    <t>31:07,0</t>
  </si>
  <si>
    <t>Krempaský</t>
  </si>
  <si>
    <t>31:09,0</t>
  </si>
  <si>
    <t>Bažanowski</t>
  </si>
  <si>
    <t>MK SEITL</t>
  </si>
  <si>
    <t>32:42,0</t>
  </si>
  <si>
    <t>32:51,0</t>
  </si>
  <si>
    <t>Mikloš</t>
  </si>
  <si>
    <t>33:05,0</t>
  </si>
  <si>
    <t>41:46,0</t>
  </si>
  <si>
    <t>47:47,0</t>
  </si>
  <si>
    <t>49:19,0</t>
  </si>
  <si>
    <t>50:18,0</t>
  </si>
  <si>
    <t>34:11,0</t>
  </si>
  <si>
    <t>35:35,0</t>
  </si>
  <si>
    <t>37:05,0</t>
  </si>
  <si>
    <t>Kajánek</t>
  </si>
  <si>
    <t>39:01,0</t>
  </si>
  <si>
    <t>29:27,0</t>
  </si>
  <si>
    <t>Sviták</t>
  </si>
  <si>
    <t>31:14,0</t>
  </si>
  <si>
    <t>31:19,0</t>
  </si>
  <si>
    <t>33:59,0</t>
  </si>
  <si>
    <t>38:38,0</t>
  </si>
  <si>
    <t>Žilina</t>
  </si>
  <si>
    <t>Přemysl</t>
  </si>
  <si>
    <t>54.</t>
  </si>
  <si>
    <t>55.</t>
  </si>
  <si>
    <t>56.</t>
  </si>
  <si>
    <t>57.</t>
  </si>
  <si>
    <t>počet účastí</t>
  </si>
  <si>
    <t>58.</t>
  </si>
  <si>
    <t>60.</t>
  </si>
  <si>
    <t>61.</t>
  </si>
  <si>
    <t>62.</t>
  </si>
  <si>
    <t>63.</t>
  </si>
  <si>
    <t>64.</t>
  </si>
  <si>
    <t xml:space="preserve">Hulawy             </t>
  </si>
  <si>
    <t>Nýmburk</t>
  </si>
  <si>
    <r>
      <t xml:space="preserve">Letošní závod proběhl velmi spořádaně, akorát si tentokrát počasí vybralo svou daň. Bylo dost zima a chvílemi poprchávalo. Nemělo to však vliv na počet závodníků, terých tentokrát doběhlo 246. Traťový rekord byl pokořen jenom jeden, hned ten první. Zasloužila se o něj </t>
    </r>
    <r>
      <rPr>
        <b/>
        <sz val="11"/>
        <rFont val="Verdana"/>
        <family val="2"/>
        <charset val="238"/>
      </rPr>
      <t>Lenka Konderlová</t>
    </r>
    <r>
      <rPr>
        <sz val="11"/>
        <rFont val="Verdana"/>
        <family val="2"/>
      </rPr>
      <t xml:space="preserve"> z Nýdku. Stupně vítězů v hlavní kategorii mužů byly letos poprvé čistě mezinárodní. Zvítězil slovák </t>
    </r>
    <r>
      <rPr>
        <b/>
        <sz val="11"/>
        <rFont val="Verdana"/>
        <family val="2"/>
        <charset val="238"/>
      </rPr>
      <t>Ľuboslav Čierniava</t>
    </r>
    <r>
      <rPr>
        <sz val="11"/>
        <rFont val="Verdana"/>
        <family val="2"/>
      </rPr>
      <t xml:space="preserve">, przed polákem </t>
    </r>
    <r>
      <rPr>
        <b/>
        <sz val="11"/>
        <rFont val="Verdana"/>
        <family val="2"/>
        <charset val="238"/>
      </rPr>
      <t>Piotrem Łupiežowcem</t>
    </r>
    <r>
      <rPr>
        <sz val="11"/>
        <rFont val="Verdana"/>
        <family val="2"/>
      </rPr>
      <t xml:space="preserve"> a čechem </t>
    </r>
    <r>
      <rPr>
        <b/>
        <sz val="11"/>
        <rFont val="Verdana"/>
        <family val="2"/>
        <charset val="238"/>
      </rPr>
      <t>Michalem Madejou</t>
    </r>
    <r>
      <rPr>
        <sz val="11"/>
        <rFont val="Verdana"/>
        <family val="2"/>
      </rPr>
      <t xml:space="preserve">. Startoval opět, jak jinak, </t>
    </r>
    <r>
      <rPr>
        <b/>
        <sz val="11"/>
        <rFont val="Verdana"/>
        <family val="2"/>
        <charset val="238"/>
      </rPr>
      <t>Roman Slowioczek</t>
    </r>
    <r>
      <rPr>
        <sz val="11"/>
        <rFont val="Verdana"/>
        <family val="2"/>
      </rPr>
      <t xml:space="preserve"> (po 14-té). 77 borců ze Slezanu Frýdek-Místek tentokrát nezískalo takový úspěch jako loni: 17 medailí, z toho 5 zlatých. Že by končila jejich zlatá éra? Běžců z Hrádku, kteří stáli na stupních vítězů bylo pět: První  </t>
    </r>
    <r>
      <rPr>
        <b/>
        <sz val="11"/>
        <rFont val="Verdana"/>
        <family val="2"/>
        <charset val="238"/>
      </rPr>
      <t>Tobiáš Branc</t>
    </r>
    <r>
      <rPr>
        <sz val="11"/>
        <rFont val="Verdana"/>
        <family val="2"/>
      </rPr>
      <t xml:space="preserve">, druzí </t>
    </r>
    <r>
      <rPr>
        <b/>
        <sz val="11"/>
        <rFont val="Verdana"/>
        <family val="2"/>
        <charset val="238"/>
      </rPr>
      <t>Karolína Heczko</t>
    </r>
    <r>
      <rPr>
        <sz val="11"/>
        <rFont val="Verdana"/>
        <family val="2"/>
      </rPr>
      <t xml:space="preserve"> a </t>
    </r>
    <r>
      <rPr>
        <b/>
        <sz val="11"/>
        <rFont val="Verdana"/>
        <family val="2"/>
        <charset val="238"/>
      </rPr>
      <t>Michal Safak</t>
    </r>
    <r>
      <rPr>
        <sz val="11"/>
        <rFont val="Verdana"/>
        <family val="2"/>
      </rPr>
      <t xml:space="preserve">, třetí </t>
    </r>
    <r>
      <rPr>
        <b/>
        <sz val="11"/>
        <rFont val="Verdana"/>
        <family val="2"/>
        <charset val="238"/>
      </rPr>
      <t>Přemysl Kopecký</t>
    </r>
    <r>
      <rPr>
        <sz val="11"/>
        <rFont val="Verdana"/>
        <family val="2"/>
      </rPr>
      <t xml:space="preserve">.  Hrádečanů tentokrát startovalo pouze 42. Nejstarší účastník, 80- letý </t>
    </r>
    <r>
      <rPr>
        <b/>
        <sz val="11"/>
        <rFont val="Verdana"/>
        <family val="2"/>
        <charset val="238"/>
      </rPr>
      <t>František Zikeš</t>
    </r>
    <r>
      <rPr>
        <sz val="11"/>
        <rFont val="Verdana"/>
        <family val="2"/>
      </rPr>
      <t xml:space="preserve"> a nejmladší 2-letý </t>
    </r>
    <r>
      <rPr>
        <b/>
        <sz val="11"/>
        <rFont val="Verdana"/>
        <family val="2"/>
        <charset val="238"/>
      </rPr>
      <t>Daniel Kaleta</t>
    </r>
    <r>
      <rPr>
        <sz val="11"/>
        <rFont val="Verdana"/>
        <family val="2"/>
      </rPr>
      <t xml:space="preserve"> na startu znamenalo překonání největšího věkového rozdílu závodníků (78 let). Největším smolařem závodu byla dozajista </t>
    </r>
    <r>
      <rPr>
        <b/>
        <sz val="11"/>
        <rFont val="Verdana"/>
        <family val="2"/>
        <charset val="238"/>
      </rPr>
      <t>Gabriela Szotkowská</t>
    </r>
    <r>
      <rPr>
        <sz val="11"/>
        <rFont val="Verdana"/>
        <family val="2"/>
      </rPr>
      <t xml:space="preserve"> z Jablunkova, která startovala již 8x a zase skončila druhá (už po šesté). Letos byl odměněn i třitisící účastník, </t>
    </r>
    <r>
      <rPr>
        <b/>
        <sz val="11"/>
        <rFont val="Verdana"/>
        <family val="2"/>
        <charset val="238"/>
      </rPr>
      <t>Filip Szotkowski</t>
    </r>
    <r>
      <rPr>
        <sz val="11"/>
        <rFont val="Verdana"/>
        <family val="2"/>
      </rPr>
      <t xml:space="preserve">. Rovněž byli oceněni 4 účastníci, kteří se běhu zúčastnili již víc jak 10x. </t>
    </r>
    <r>
      <rPr>
        <b/>
        <sz val="11"/>
        <rFont val="Verdana"/>
        <family val="2"/>
        <charset val="238"/>
      </rPr>
      <t>Roman Slowioczek</t>
    </r>
    <r>
      <rPr>
        <sz val="11"/>
        <rFont val="Verdana"/>
        <family val="2"/>
      </rPr>
      <t xml:space="preserve">, </t>
    </r>
    <r>
      <rPr>
        <b/>
        <sz val="11"/>
        <rFont val="Verdana"/>
        <family val="2"/>
        <charset val="238"/>
      </rPr>
      <t>Františk Holec</t>
    </r>
    <r>
      <rPr>
        <sz val="11"/>
        <rFont val="Verdana"/>
        <family val="2"/>
      </rPr>
      <t xml:space="preserve">, </t>
    </r>
    <r>
      <rPr>
        <b/>
        <sz val="11"/>
        <rFont val="Verdana"/>
        <family val="2"/>
        <charset val="238"/>
      </rPr>
      <t>Ervín Podžorný</t>
    </r>
    <r>
      <rPr>
        <sz val="11"/>
        <rFont val="Verdana"/>
        <family val="2"/>
      </rPr>
      <t xml:space="preserve"> a </t>
    </r>
    <r>
      <rPr>
        <b/>
        <sz val="11"/>
        <rFont val="Verdana"/>
        <family val="2"/>
        <charset val="238"/>
      </rPr>
      <t>Miloslav Šuster</t>
    </r>
    <r>
      <rPr>
        <sz val="11"/>
        <rFont val="Verdana"/>
        <family val="2"/>
      </rPr>
      <t>.</t>
    </r>
  </si>
  <si>
    <t>bronz</t>
  </si>
  <si>
    <t>zlato</t>
  </si>
  <si>
    <t>stříbro</t>
  </si>
  <si>
    <t>Běh Hrádkem 2009</t>
  </si>
  <si>
    <t>Ježowiczová</t>
  </si>
  <si>
    <t>Nela</t>
  </si>
  <si>
    <t>Szturcová</t>
  </si>
  <si>
    <t>00:42,0</t>
  </si>
  <si>
    <t>00:44,0</t>
  </si>
  <si>
    <t>00:45,0</t>
  </si>
  <si>
    <t>01:03,0</t>
  </si>
  <si>
    <t>Sebastián</t>
  </si>
  <si>
    <t>Maryniok</t>
  </si>
  <si>
    <t>Vítek</t>
  </si>
  <si>
    <t>Kubinski</t>
  </si>
  <si>
    <t>00:40,0</t>
  </si>
  <si>
    <t>00:44,5</t>
  </si>
  <si>
    <t>00:57,0</t>
  </si>
  <si>
    <t>01:00,0</t>
  </si>
  <si>
    <t>Willingová</t>
  </si>
  <si>
    <t>Pezdová</t>
  </si>
  <si>
    <t>Elena</t>
  </si>
  <si>
    <t>Kajfoszová</t>
  </si>
  <si>
    <t>Blažková</t>
  </si>
  <si>
    <t>01:53,9</t>
  </si>
  <si>
    <t>02:06,0</t>
  </si>
  <si>
    <t>Kvasňák</t>
  </si>
  <si>
    <t>Solowski</t>
  </si>
  <si>
    <t>Lubojacký</t>
  </si>
  <si>
    <t>Sniegoň</t>
  </si>
  <si>
    <t>Patráš</t>
  </si>
  <si>
    <t>Maršálek</t>
  </si>
  <si>
    <t>01:31,9</t>
  </si>
  <si>
    <t>01:35,7</t>
  </si>
  <si>
    <t>01:54,6</t>
  </si>
  <si>
    <t>02:19,0</t>
  </si>
  <si>
    <t>Hodoňovice</t>
  </si>
  <si>
    <t>Pištěková</t>
  </si>
  <si>
    <t>Jursová</t>
  </si>
  <si>
    <t>Lubojacká</t>
  </si>
  <si>
    <t>Pavlásková</t>
  </si>
  <si>
    <t>Pawlusová</t>
  </si>
  <si>
    <t>Hečková</t>
  </si>
  <si>
    <t>Pospěchová</t>
  </si>
  <si>
    <t>Benešová</t>
  </si>
  <si>
    <t>01:13,0</t>
  </si>
  <si>
    <t>01:23,9</t>
  </si>
  <si>
    <t>01:32,6</t>
  </si>
  <si>
    <t>Houdek</t>
  </si>
  <si>
    <t>Labaj</t>
  </si>
  <si>
    <t>Juřica</t>
  </si>
  <si>
    <t>Ksawery</t>
  </si>
  <si>
    <t>Nicolas</t>
  </si>
  <si>
    <t>Gajdacz</t>
  </si>
  <si>
    <t>Procházka</t>
  </si>
  <si>
    <t>02:35,6</t>
  </si>
  <si>
    <t>03:11,7</t>
  </si>
  <si>
    <t>Rychlá</t>
  </si>
  <si>
    <t>Váchová</t>
  </si>
  <si>
    <t>Horáková</t>
  </si>
  <si>
    <t>Zelenková</t>
  </si>
  <si>
    <t>02:25,6</t>
  </si>
  <si>
    <t>03:51,0</t>
  </si>
  <si>
    <t>Šmiřák</t>
  </si>
  <si>
    <t>Hájek</t>
  </si>
  <si>
    <t>Štraud</t>
  </si>
  <si>
    <t>Oravský</t>
  </si>
  <si>
    <t>03:36,0</t>
  </si>
  <si>
    <t>03:41,0</t>
  </si>
  <si>
    <t>04:21,0</t>
  </si>
  <si>
    <t>Danysová</t>
  </si>
  <si>
    <t>Bušková</t>
  </si>
  <si>
    <t>Štěpařová</t>
  </si>
  <si>
    <t>Přečková</t>
  </si>
  <si>
    <t>Míša</t>
  </si>
  <si>
    <t>Gebauerová</t>
  </si>
  <si>
    <t>Tonková</t>
  </si>
  <si>
    <t>Závadová</t>
  </si>
  <si>
    <t>Jindřichová</t>
  </si>
  <si>
    <t>Němčíková</t>
  </si>
  <si>
    <t>03:25,8</t>
  </si>
  <si>
    <t>03:55,0</t>
  </si>
  <si>
    <t>Lichý</t>
  </si>
  <si>
    <t>Krus</t>
  </si>
  <si>
    <t>Samiec</t>
  </si>
  <si>
    <t>Kupčák</t>
  </si>
  <si>
    <t>Němčík</t>
  </si>
  <si>
    <t>Bednařik</t>
  </si>
  <si>
    <t>Havlas</t>
  </si>
  <si>
    <t>Hradil</t>
  </si>
  <si>
    <t>Babič</t>
  </si>
  <si>
    <t>Macíček</t>
  </si>
  <si>
    <t>Chlapek</t>
  </si>
  <si>
    <t>04:25,0</t>
  </si>
  <si>
    <t>04:26,0</t>
  </si>
  <si>
    <t>04:30,0</t>
  </si>
  <si>
    <t>05:01,0</t>
  </si>
  <si>
    <t>05:01,9</t>
  </si>
  <si>
    <t>05:13,0</t>
  </si>
  <si>
    <t>05:13,9</t>
  </si>
  <si>
    <t>05:35,0</t>
  </si>
  <si>
    <t>05:42,0</t>
  </si>
  <si>
    <t>05:53,0</t>
  </si>
  <si>
    <t>06:13,0</t>
  </si>
  <si>
    <t>06:15,0</t>
  </si>
  <si>
    <t>06:59,0</t>
  </si>
  <si>
    <t>07:45,0</t>
  </si>
  <si>
    <t>Kupová</t>
  </si>
  <si>
    <t>05:22,0</t>
  </si>
  <si>
    <t>05:27,0</t>
  </si>
  <si>
    <t>05:29,0</t>
  </si>
  <si>
    <t>05:40,0</t>
  </si>
  <si>
    <t>06:08,0</t>
  </si>
  <si>
    <t>Kaminski</t>
  </si>
  <si>
    <t>Jedrzejewski</t>
  </si>
  <si>
    <t>11:39,0</t>
  </si>
  <si>
    <t>12:11,0</t>
  </si>
  <si>
    <t>12:41,0</t>
  </si>
  <si>
    <t>12:49,0</t>
  </si>
  <si>
    <t>13:14,0</t>
  </si>
  <si>
    <t>13:56,0</t>
  </si>
  <si>
    <t>14:28,0</t>
  </si>
  <si>
    <t>14:48,0</t>
  </si>
  <si>
    <t>15:01,0</t>
  </si>
  <si>
    <t>12:03,0</t>
  </si>
  <si>
    <t>12:04,0</t>
  </si>
  <si>
    <t>Dropová</t>
  </si>
  <si>
    <t>17:13,0</t>
  </si>
  <si>
    <t>20:35,0</t>
  </si>
  <si>
    <t>Dam</t>
  </si>
  <si>
    <t>Lipták</t>
  </si>
  <si>
    <t>27:02,8</t>
  </si>
  <si>
    <t>27:23,0</t>
  </si>
  <si>
    <t>27:38,4</t>
  </si>
  <si>
    <t>28:07,7</t>
  </si>
  <si>
    <t>29:37,3</t>
  </si>
  <si>
    <t>30:01,0</t>
  </si>
  <si>
    <t>31:18,4</t>
  </si>
  <si>
    <t>31:50,4</t>
  </si>
  <si>
    <t>33:55,4</t>
  </si>
  <si>
    <t>34:22,0</t>
  </si>
  <si>
    <t>39:31,8</t>
  </si>
  <si>
    <t>39:32,5</t>
  </si>
  <si>
    <t>Matalová</t>
  </si>
  <si>
    <t>Bednaríková</t>
  </si>
  <si>
    <t>15:35,0</t>
  </si>
  <si>
    <t>16:24,0</t>
  </si>
  <si>
    <t>16:30,0</t>
  </si>
  <si>
    <t>Gorny</t>
  </si>
  <si>
    <t>12:53,0</t>
  </si>
  <si>
    <t>Suszynka</t>
  </si>
  <si>
    <t>14:34,0</t>
  </si>
  <si>
    <t>22:18,0</t>
  </si>
  <si>
    <t>22:19,0</t>
  </si>
  <si>
    <t>43:03,0</t>
  </si>
  <si>
    <t>Niemiec</t>
  </si>
  <si>
    <t>Lalurny</t>
  </si>
  <si>
    <t>Bělka</t>
  </si>
  <si>
    <t>Martinak</t>
  </si>
  <si>
    <t>Mienkina</t>
  </si>
  <si>
    <t>29:02,0</t>
  </si>
  <si>
    <t>29:50,0</t>
  </si>
  <si>
    <t>33:32,0</t>
  </si>
  <si>
    <t>37:04,7</t>
  </si>
  <si>
    <t>37:13,7</t>
  </si>
  <si>
    <t>39:54,0</t>
  </si>
  <si>
    <t>40:02,0</t>
  </si>
  <si>
    <t>Banská Bystrica</t>
  </si>
  <si>
    <t>Vrága</t>
  </si>
  <si>
    <t>Šiška</t>
  </si>
  <si>
    <t>29:07,0</t>
  </si>
  <si>
    <t>29:47,8</t>
  </si>
  <si>
    <t>32:01,0</t>
  </si>
  <si>
    <t>32:26,0</t>
  </si>
  <si>
    <t>33:18,3</t>
  </si>
  <si>
    <t>36:01,0</t>
  </si>
  <si>
    <t>34:50,9</t>
  </si>
  <si>
    <t>36:08,0</t>
  </si>
  <si>
    <t>37:23,6</t>
  </si>
  <si>
    <t>39:35,6</t>
  </si>
  <si>
    <t>Kysucké n. Mesto</t>
  </si>
  <si>
    <t>Škňouřilová</t>
  </si>
  <si>
    <t>65.</t>
  </si>
  <si>
    <t>66.</t>
  </si>
  <si>
    <t>67.</t>
  </si>
  <si>
    <t>68.</t>
  </si>
  <si>
    <t>69.</t>
  </si>
  <si>
    <t>70.</t>
  </si>
  <si>
    <t>71.</t>
  </si>
  <si>
    <t>72.</t>
  </si>
  <si>
    <t>73.</t>
  </si>
  <si>
    <t>74.</t>
  </si>
  <si>
    <t>75.</t>
  </si>
  <si>
    <t>Goleszów</t>
  </si>
  <si>
    <t>Kysucké n. Město</t>
  </si>
  <si>
    <r>
      <t xml:space="preserve">Opět krásný závod za slunečného jarního počasí. Doběhl na chlup stejný počet závodníků jako loni. Traťový rekord tentokrát pokořen nebyl ani v jedné kategorii (nepočítám Buď fit). V hlavní kategorii s přehledem zvítězil </t>
    </r>
    <r>
      <rPr>
        <b/>
        <sz val="11"/>
        <rFont val="Verdana"/>
        <family val="2"/>
        <charset val="238"/>
      </rPr>
      <t>Peter Mikulenka</t>
    </r>
    <r>
      <rPr>
        <sz val="11"/>
        <rFont val="Verdana"/>
        <family val="2"/>
      </rPr>
      <t xml:space="preserve"> ze Slezanu Frýdek-Místek, celkově již počtvrté. Z druhého místa se radoval Miroslav Kluz z Jablunkova. Třetí skončil </t>
    </r>
    <r>
      <rPr>
        <b/>
        <sz val="11"/>
        <rFont val="Verdana"/>
        <family val="2"/>
        <charset val="238"/>
      </rPr>
      <t>Miroslav Lepíček</t>
    </r>
    <r>
      <rPr>
        <sz val="11"/>
        <rFont val="Verdana"/>
        <family val="2"/>
      </rPr>
      <t xml:space="preserve"> z Frýdku-Místku. Na startu nechyběl  </t>
    </r>
    <r>
      <rPr>
        <b/>
        <sz val="11"/>
        <rFont val="Verdana"/>
        <family val="2"/>
        <charset val="238"/>
      </rPr>
      <t>Roman Slowioczek</t>
    </r>
    <r>
      <rPr>
        <sz val="11"/>
        <rFont val="Verdana"/>
        <family val="2"/>
      </rPr>
      <t xml:space="preserve"> (po 15-té). Klesl počet  borců ze Slezanu Frýdek-Místek na 63, ale zato získali neuvěřitelných 27 medailí, z toho 10 zlatých. Běžců z Hrádku, kteří stáli na stupních vítězů bylo sedm: První  </t>
    </r>
    <r>
      <rPr>
        <b/>
        <sz val="11"/>
        <rFont val="Verdana"/>
        <family val="2"/>
        <charset val="238"/>
      </rPr>
      <t>Damián Žabka</t>
    </r>
    <r>
      <rPr>
        <sz val="11"/>
        <rFont val="Verdana"/>
        <family val="2"/>
      </rPr>
      <t xml:space="preserve">, druzí </t>
    </r>
    <r>
      <rPr>
        <b/>
        <sz val="11"/>
        <rFont val="Verdana"/>
        <family val="2"/>
        <charset val="238"/>
      </rPr>
      <t>Anna Vodáková</t>
    </r>
    <r>
      <rPr>
        <sz val="11"/>
        <rFont val="Verdana"/>
        <family val="2"/>
      </rPr>
      <t xml:space="preserve">, </t>
    </r>
    <r>
      <rPr>
        <b/>
        <sz val="11"/>
        <rFont val="Verdana"/>
        <family val="2"/>
        <charset val="238"/>
      </rPr>
      <t>Michal Josiek</t>
    </r>
    <r>
      <rPr>
        <sz val="11"/>
        <rFont val="Verdana"/>
        <family val="2"/>
      </rPr>
      <t xml:space="preserve"> a </t>
    </r>
    <r>
      <rPr>
        <b/>
        <sz val="11"/>
        <rFont val="Verdana"/>
        <family val="2"/>
        <charset val="238"/>
      </rPr>
      <t>Jakub Raszka</t>
    </r>
    <r>
      <rPr>
        <sz val="11"/>
        <rFont val="Verdana"/>
        <family val="2"/>
      </rPr>
      <t xml:space="preserve">, třetí </t>
    </r>
    <r>
      <rPr>
        <b/>
        <sz val="11"/>
        <rFont val="Verdana"/>
        <family val="2"/>
        <charset val="238"/>
      </rPr>
      <t>Jana Kaletová</t>
    </r>
    <r>
      <rPr>
        <sz val="11"/>
        <rFont val="Verdana"/>
        <family val="2"/>
      </rPr>
      <t xml:space="preserve">, </t>
    </r>
    <r>
      <rPr>
        <b/>
        <sz val="11"/>
        <rFont val="Verdana"/>
        <family val="2"/>
        <charset val="238"/>
      </rPr>
      <t>Vojtěch Husar</t>
    </r>
    <r>
      <rPr>
        <sz val="11"/>
        <rFont val="Verdana"/>
        <family val="2"/>
      </rPr>
      <t xml:space="preserve"> a </t>
    </r>
    <r>
      <rPr>
        <b/>
        <sz val="11"/>
        <rFont val="Verdana"/>
        <family val="2"/>
        <charset val="238"/>
      </rPr>
      <t>Izabela Kahlichová</t>
    </r>
    <r>
      <rPr>
        <sz val="11"/>
        <rFont val="Verdana"/>
        <family val="2"/>
      </rPr>
      <t xml:space="preserve">.  Hrádečanů startovalo úctyhodných 70, což je téměř dvojnásobek loňského počtu. Nejstarším účastníkem byl 74-letý </t>
    </r>
    <r>
      <rPr>
        <b/>
        <sz val="11"/>
        <rFont val="Verdana"/>
        <family val="2"/>
        <charset val="238"/>
      </rPr>
      <t>Jaroslav Gaman</t>
    </r>
    <r>
      <rPr>
        <sz val="11"/>
        <rFont val="Verdana"/>
        <family val="2"/>
      </rPr>
      <t xml:space="preserve"> a vůbec nejmladší závodník ze všech ročníků </t>
    </r>
    <r>
      <rPr>
        <b/>
        <sz val="11"/>
        <rFont val="Verdana"/>
        <family val="2"/>
        <charset val="238"/>
      </rPr>
      <t>Krzysztof Cieslar</t>
    </r>
    <r>
      <rPr>
        <sz val="11"/>
        <rFont val="Verdana"/>
        <family val="2"/>
      </rPr>
      <t>, který ještě neměl 2 roky. Nejzajímavější běžkyní je dozajista</t>
    </r>
    <r>
      <rPr>
        <b/>
        <sz val="11"/>
        <rFont val="Verdana"/>
        <family val="2"/>
        <charset val="238"/>
      </rPr>
      <t xml:space="preserve"> Ludmila Šokalová</t>
    </r>
    <r>
      <rPr>
        <sz val="11"/>
        <rFont val="Verdana"/>
        <family val="2"/>
      </rPr>
      <t>, startující již podesáté za starší ženy a rovněž podesáté stála na stupních vítězů.</t>
    </r>
  </si>
  <si>
    <t>Ročník 2009</t>
  </si>
  <si>
    <t>Běh Hrádkem 2010</t>
  </si>
  <si>
    <t>Promná</t>
  </si>
  <si>
    <t>00:31,6</t>
  </si>
  <si>
    <t>00:39,8</t>
  </si>
  <si>
    <t>01:12,3</t>
  </si>
  <si>
    <t>České Budějovice</t>
  </si>
  <si>
    <t>Szlauer</t>
  </si>
  <si>
    <t>00:37,4</t>
  </si>
  <si>
    <t>00:39,0</t>
  </si>
  <si>
    <t>00:43,3</t>
  </si>
  <si>
    <t>00:58,3</t>
  </si>
  <si>
    <t>01:08,2</t>
  </si>
  <si>
    <t>Minolová</t>
  </si>
  <si>
    <t>Masnicová</t>
  </si>
  <si>
    <t>Pavlosková</t>
  </si>
  <si>
    <t>Kupcová</t>
  </si>
  <si>
    <t>Waclawková</t>
  </si>
  <si>
    <t>Wilingová</t>
  </si>
  <si>
    <t>Taťana</t>
  </si>
  <si>
    <t>Barvíková</t>
  </si>
  <si>
    <t>Fiedorová</t>
  </si>
  <si>
    <t>Matochová</t>
  </si>
  <si>
    <t>Konvičková</t>
  </si>
  <si>
    <t>Preissová</t>
  </si>
  <si>
    <t>Napravilová</t>
  </si>
  <si>
    <t>Gajdaczová</t>
  </si>
  <si>
    <t>Poledníková</t>
  </si>
  <si>
    <t>Václavková</t>
  </si>
  <si>
    <t>01:30,7</t>
  </si>
  <si>
    <t>Skotnica</t>
  </si>
  <si>
    <t>Skuplík</t>
  </si>
  <si>
    <t>Nieslanik</t>
  </si>
  <si>
    <t>Ryšavý</t>
  </si>
  <si>
    <t>Burkovič</t>
  </si>
  <si>
    <t>Brudný</t>
  </si>
  <si>
    <t>01:34,7</t>
  </si>
  <si>
    <t>01:37,5</t>
  </si>
  <si>
    <t>01:39,7</t>
  </si>
  <si>
    <t>01:58,9</t>
  </si>
  <si>
    <t>Škanderová</t>
  </si>
  <si>
    <t>Bartošicová</t>
  </si>
  <si>
    <t>Gebková</t>
  </si>
  <si>
    <t>Kubiszová</t>
  </si>
  <si>
    <t>Angelika</t>
  </si>
  <si>
    <t>Luka</t>
  </si>
  <si>
    <t>Wiktoria</t>
  </si>
  <si>
    <t>Razimová</t>
  </si>
  <si>
    <t>01:50,9</t>
  </si>
  <si>
    <t>Lukosz</t>
  </si>
  <si>
    <t>Boldys</t>
  </si>
  <si>
    <t>Pišteková</t>
  </si>
  <si>
    <t>Ivanka</t>
  </si>
  <si>
    <t>Frantová</t>
  </si>
  <si>
    <t>Lisníková</t>
  </si>
  <si>
    <t>02:18,0</t>
  </si>
  <si>
    <t>Samowedziuk</t>
  </si>
  <si>
    <t>Vaněk</t>
  </si>
  <si>
    <t>Ščuka</t>
  </si>
  <si>
    <t>03:09,8</t>
  </si>
  <si>
    <t>04:15,0</t>
  </si>
  <si>
    <t>04:32,0</t>
  </si>
  <si>
    <t>Dudziková</t>
  </si>
  <si>
    <t>Embertová</t>
  </si>
  <si>
    <t>Paulina</t>
  </si>
  <si>
    <t>Swienczyková</t>
  </si>
  <si>
    <t>Bělicová</t>
  </si>
  <si>
    <t>Kristina</t>
  </si>
  <si>
    <t>03:30,6</t>
  </si>
  <si>
    <t>Gwizdoń</t>
  </si>
  <si>
    <t>Kocáb</t>
  </si>
  <si>
    <t>04:18,0</t>
  </si>
  <si>
    <t>04:27,0</t>
  </si>
  <si>
    <t>04:47,6</t>
  </si>
  <si>
    <t>05:02,0</t>
  </si>
  <si>
    <t>05:07,8</t>
  </si>
  <si>
    <t>05:34,0</t>
  </si>
  <si>
    <t>05:52,0</t>
  </si>
  <si>
    <t>06:43,0</t>
  </si>
  <si>
    <t>06:44,0</t>
  </si>
  <si>
    <t>06:44,8</t>
  </si>
  <si>
    <t>Opletalová</t>
  </si>
  <si>
    <t>05:30,0</t>
  </si>
  <si>
    <t>06:11,0</t>
  </si>
  <si>
    <t>Dokoupil</t>
  </si>
  <si>
    <t>Vébr</t>
  </si>
  <si>
    <t>Formánek</t>
  </si>
  <si>
    <t>Schwenk</t>
  </si>
  <si>
    <t>Babic</t>
  </si>
  <si>
    <t>Richter</t>
  </si>
  <si>
    <t>11:43,0</t>
  </si>
  <si>
    <t>15:12,0</t>
  </si>
  <si>
    <t>16:13,0</t>
  </si>
  <si>
    <t>17:35,0</t>
  </si>
  <si>
    <t>17:36,0</t>
  </si>
  <si>
    <t>11:20,0</t>
  </si>
  <si>
    <t>12:05,0</t>
  </si>
  <si>
    <t>15:18,0</t>
  </si>
  <si>
    <t>17:17,0</t>
  </si>
  <si>
    <t>18:13,0</t>
  </si>
  <si>
    <t>18:39,0</t>
  </si>
  <si>
    <t>Naďa</t>
  </si>
  <si>
    <t>Kuhtreiberová</t>
  </si>
  <si>
    <t>Rausová</t>
  </si>
  <si>
    <t>16:02,0</t>
  </si>
  <si>
    <t>Opava</t>
  </si>
  <si>
    <t>18:22,0</t>
  </si>
  <si>
    <t>Bitala</t>
  </si>
  <si>
    <t>Wala</t>
  </si>
  <si>
    <t>Karkoška</t>
  </si>
  <si>
    <t>Adamczyk</t>
  </si>
  <si>
    <t>Kněžík</t>
  </si>
  <si>
    <t>Sokol</t>
  </si>
  <si>
    <t>Raus</t>
  </si>
  <si>
    <t>26:18,0</t>
  </si>
  <si>
    <t>27:46,0</t>
  </si>
  <si>
    <t>28:22,0</t>
  </si>
  <si>
    <t>28:37,0</t>
  </si>
  <si>
    <t>28:48,0</t>
  </si>
  <si>
    <t>29:12,5</t>
  </si>
  <si>
    <t>29:58,0</t>
  </si>
  <si>
    <t>30:00,0</t>
  </si>
  <si>
    <t>30:22,0</t>
  </si>
  <si>
    <t>31:00,0</t>
  </si>
  <si>
    <t>31:28,0</t>
  </si>
  <si>
    <t>31:46,0</t>
  </si>
  <si>
    <t>32:27,0</t>
  </si>
  <si>
    <t>33:20,6</t>
  </si>
  <si>
    <t>34:47,0</t>
  </si>
  <si>
    <t>35:44,0</t>
  </si>
  <si>
    <t>36:12,0</t>
  </si>
  <si>
    <t>Miturová</t>
  </si>
  <si>
    <t>Hájková</t>
  </si>
  <si>
    <t>Libuše</t>
  </si>
  <si>
    <t>Kuchařová</t>
  </si>
  <si>
    <t>Krňáková</t>
  </si>
  <si>
    <t>15:10,0</t>
  </si>
  <si>
    <t>15:22,0</t>
  </si>
  <si>
    <t>15:50,0</t>
  </si>
  <si>
    <t>16:46,0</t>
  </si>
  <si>
    <t>18:29,0</t>
  </si>
  <si>
    <t>19:42,0</t>
  </si>
  <si>
    <t>Oborný</t>
  </si>
  <si>
    <t>Neugebauer</t>
  </si>
  <si>
    <t>Macků</t>
  </si>
  <si>
    <t>Masnica</t>
  </si>
  <si>
    <t>Bardaševský</t>
  </si>
  <si>
    <t>Jindřich</t>
  </si>
  <si>
    <t>Čáp</t>
  </si>
  <si>
    <t>Rudický</t>
  </si>
  <si>
    <t>Bierski</t>
  </si>
  <si>
    <t>Wnuk</t>
  </si>
  <si>
    <t>28:27,0</t>
  </si>
  <si>
    <t>28:34,0</t>
  </si>
  <si>
    <t>30:14,0</t>
  </si>
  <si>
    <t>33:16,0</t>
  </si>
  <si>
    <t>33:34,0</t>
  </si>
  <si>
    <t>Ludgeřovice</t>
  </si>
  <si>
    <t>34:17,0</t>
  </si>
  <si>
    <t>35:15,0</t>
  </si>
  <si>
    <t>35:25,0</t>
  </si>
  <si>
    <t>Pogwizdów</t>
  </si>
  <si>
    <t>36:27,0</t>
  </si>
  <si>
    <t>43:02,0</t>
  </si>
  <si>
    <t>Novotný</t>
  </si>
  <si>
    <t>Puščizna</t>
  </si>
  <si>
    <t>29:21,0</t>
  </si>
  <si>
    <t>29:41,0</t>
  </si>
  <si>
    <t>31:05,0</t>
  </si>
  <si>
    <t>32:57,0</t>
  </si>
  <si>
    <t>33:14,0</t>
  </si>
  <si>
    <t>33:38,0</t>
  </si>
  <si>
    <t>34:05,0</t>
  </si>
  <si>
    <t>35:09,0</t>
  </si>
  <si>
    <t>38:19,0</t>
  </si>
  <si>
    <t>38:56,0</t>
  </si>
  <si>
    <t>42:07,0</t>
  </si>
  <si>
    <t>Morávka</t>
  </si>
  <si>
    <t>42:33,0</t>
  </si>
  <si>
    <t>Alfons</t>
  </si>
  <si>
    <t>Výtisk</t>
  </si>
  <si>
    <t>Fogaš</t>
  </si>
  <si>
    <t>Dědek</t>
  </si>
  <si>
    <t>Matysík</t>
  </si>
  <si>
    <t>33:34,8</t>
  </si>
  <si>
    <t>36:44,0</t>
  </si>
  <si>
    <t>37:08,0</t>
  </si>
  <si>
    <t>37:42,0</t>
  </si>
  <si>
    <t>37:51,0</t>
  </si>
  <si>
    <t>38:22,0</t>
  </si>
  <si>
    <t>40:45,0</t>
  </si>
  <si>
    <t>45:59,0</t>
  </si>
  <si>
    <t>53:05,0</t>
  </si>
  <si>
    <t>Sedláčková</t>
  </si>
  <si>
    <t>22:33,0</t>
  </si>
  <si>
    <t>26:50,0</t>
  </si>
  <si>
    <t>76.</t>
  </si>
  <si>
    <t>Baláž Team</t>
  </si>
  <si>
    <t>77.</t>
  </si>
  <si>
    <t>78.</t>
  </si>
  <si>
    <t>79.</t>
  </si>
  <si>
    <t>80.</t>
  </si>
  <si>
    <t>81.</t>
  </si>
  <si>
    <t>82.</t>
  </si>
  <si>
    <t>83.</t>
  </si>
  <si>
    <t>84.</t>
  </si>
  <si>
    <t>85.</t>
  </si>
  <si>
    <t>86.</t>
  </si>
  <si>
    <t>87.</t>
  </si>
  <si>
    <t>88.</t>
  </si>
  <si>
    <t>89.</t>
  </si>
  <si>
    <t>90.</t>
  </si>
  <si>
    <t>91.</t>
  </si>
  <si>
    <t>92.</t>
  </si>
  <si>
    <t>93.</t>
  </si>
  <si>
    <t>94.</t>
  </si>
  <si>
    <t>95.</t>
  </si>
  <si>
    <t>96.</t>
  </si>
  <si>
    <t>97.</t>
  </si>
  <si>
    <t>Sajdoková</t>
  </si>
  <si>
    <t>Squerziová</t>
  </si>
  <si>
    <t>Henrieta</t>
  </si>
  <si>
    <r>
      <t xml:space="preserve">Běh byl letos v několika ohledech zajímavý. I přes vtrvalý déšť a zimu se ho zúčastnilo 266 běžců, což je druhý nejvyšší počet v historii. Byl překonán jedniný traťový rekord - </t>
    </r>
    <r>
      <rPr>
        <b/>
        <sz val="11"/>
        <rFont val="Verdana"/>
        <family val="2"/>
        <charset val="238"/>
      </rPr>
      <t>Petr Kaminski</t>
    </r>
    <r>
      <rPr>
        <sz val="11"/>
        <rFont val="Verdana"/>
        <family val="2"/>
      </rPr>
      <t xml:space="preserve"> z Havířova překonal 9 let starý rekord juniorské kategorie </t>
    </r>
    <r>
      <rPr>
        <b/>
        <sz val="11"/>
        <rFont val="Verdana"/>
        <family val="2"/>
        <charset val="238"/>
      </rPr>
      <t>Petra Mikulenky</t>
    </r>
    <r>
      <rPr>
        <sz val="11"/>
        <rFont val="Verdana"/>
        <family val="2"/>
      </rPr>
      <t xml:space="preserve">. Jinak mnoho změn nebylo, </t>
    </r>
    <r>
      <rPr>
        <b/>
        <sz val="11"/>
        <rFont val="Verdana"/>
        <family val="2"/>
        <charset val="238"/>
      </rPr>
      <t>Roman Slowioczek</t>
    </r>
    <r>
      <rPr>
        <sz val="11"/>
        <rFont val="Verdana"/>
        <family val="2"/>
      </rPr>
      <t xml:space="preserve"> se zúčastnil i toho 16. ročníku (kompletní sada). </t>
    </r>
    <r>
      <rPr>
        <b/>
        <sz val="11"/>
        <rFont val="Verdana"/>
        <family val="2"/>
        <charset val="238"/>
      </rPr>
      <t>Gabriela Szotkowská</t>
    </r>
    <r>
      <rPr>
        <sz val="11"/>
        <rFont val="Verdana"/>
        <family val="2"/>
      </rPr>
      <t xml:space="preserve"> měla opět smůlu. Z 10-ti startů 7x skončila druhá a dvakrát třetí. O první místo se asi opět pokusí příště. Závodníci z Hrádku běželi v počtu 39 a posbírali 4 medaile v nemladší kategorii - </t>
    </r>
    <r>
      <rPr>
        <b/>
        <sz val="11"/>
        <rFont val="Verdana"/>
        <family val="2"/>
        <charset val="238"/>
      </rPr>
      <t>Jana Kaletová</t>
    </r>
    <r>
      <rPr>
        <sz val="11"/>
        <rFont val="Verdana"/>
        <family val="2"/>
      </rPr>
      <t xml:space="preserve">, </t>
    </r>
    <r>
      <rPr>
        <b/>
        <sz val="11"/>
        <rFont val="Verdana"/>
        <family val="2"/>
        <charset val="238"/>
      </rPr>
      <t>Marek Benek</t>
    </r>
    <r>
      <rPr>
        <sz val="11"/>
        <rFont val="Verdana"/>
        <family val="2"/>
      </rPr>
      <t xml:space="preserve">, </t>
    </r>
    <r>
      <rPr>
        <b/>
        <sz val="11"/>
        <rFont val="Verdana"/>
        <family val="2"/>
        <charset val="238"/>
      </rPr>
      <t>Sebastian Žabka</t>
    </r>
    <r>
      <rPr>
        <sz val="11"/>
        <rFont val="Verdana"/>
        <family val="2"/>
      </rPr>
      <t xml:space="preserve">, </t>
    </r>
    <r>
      <rPr>
        <b/>
        <sz val="11"/>
        <rFont val="Verdana"/>
        <family val="2"/>
        <charset val="238"/>
      </rPr>
      <t>Daniel Kaleta</t>
    </r>
    <r>
      <rPr>
        <sz val="11"/>
        <rFont val="Verdana"/>
        <family val="2"/>
      </rPr>
      <t xml:space="preserve">. Slezan Frýdek-Místek reprezentovalo 62 závodníků a celá jedna třetina (23) jich stálo na stupních vítězů. Absolutním vítězem hlavní kategorie se stal s poměrně nadějným časem (26:18) </t>
    </r>
    <r>
      <rPr>
        <b/>
        <sz val="11"/>
        <rFont val="Verdana"/>
        <family val="2"/>
        <charset val="238"/>
      </rPr>
      <t>Václav Bitala</t>
    </r>
    <r>
      <rPr>
        <sz val="11"/>
        <rFont val="Verdana"/>
        <family val="2"/>
      </rPr>
      <t xml:space="preserve"> z Kopřivnice, který v tomto závodě startoval vůbec poprvé. Vítězkou hlavní ženské kategorie se stala </t>
    </r>
    <r>
      <rPr>
        <b/>
        <sz val="11"/>
        <rFont val="Verdana"/>
        <family val="2"/>
        <charset val="238"/>
      </rPr>
      <t>Andrea Krstevová</t>
    </r>
    <r>
      <rPr>
        <sz val="11"/>
        <rFont val="Verdana"/>
        <family val="2"/>
      </rPr>
      <t xml:space="preserve">, držitelka dorosteneckého i juniorského traťového rekordu. Rozdíl mezi nejstarším a nejmladším závodníkem, </t>
    </r>
    <r>
      <rPr>
        <b/>
        <sz val="11"/>
        <rFont val="Verdana"/>
        <family val="2"/>
        <charset val="238"/>
      </rPr>
      <t>Františkem Zikešem</t>
    </r>
    <r>
      <rPr>
        <sz val="11"/>
        <rFont val="Verdana"/>
        <family val="2"/>
      </rPr>
      <t xml:space="preserve">  a </t>
    </r>
    <r>
      <rPr>
        <b/>
        <sz val="11"/>
        <rFont val="Verdana"/>
        <family val="2"/>
        <charset val="238"/>
      </rPr>
      <t>Lukášem Čmielem</t>
    </r>
    <r>
      <rPr>
        <sz val="11"/>
        <rFont val="Verdana"/>
        <family val="2"/>
      </rPr>
      <t xml:space="preserve"> byl neuvěřitelných 80 let. Celý závod by se neobešel bez pomoci štědrých sponzorů. Letos nám pomohly tyto firmy: Subterra, Zbigniew Worek, Netis, Autoservis Czudek, Chata Hrádek, Petr Jalowiczor (ČSSD), Jiří Wzientek (ČSSD), PR market Koruna, AK plus Novostav, T-DEX, Pekárna Bajusz, Iwona Gilewicz - květiny.</t>
    </r>
  </si>
  <si>
    <t>Ročník 2010</t>
  </si>
  <si>
    <t>Běh Hrádkem 2011</t>
  </si>
  <si>
    <t>00:27,0</t>
  </si>
  <si>
    <t>00:29,0</t>
  </si>
  <si>
    <t>00:31,5</t>
  </si>
  <si>
    <t>00:36,7</t>
  </si>
  <si>
    <t>00:50,0</t>
  </si>
  <si>
    <t>00:51,0</t>
  </si>
  <si>
    <t>00:53,0</t>
  </si>
  <si>
    <t>00:54,0</t>
  </si>
  <si>
    <t>Chovanečková</t>
  </si>
  <si>
    <t>Ema</t>
  </si>
  <si>
    <t>Feilhauerová</t>
  </si>
  <si>
    <t>Melčáková</t>
  </si>
  <si>
    <t>Nicol</t>
  </si>
  <si>
    <t>Sára</t>
  </si>
  <si>
    <t>Šebestíková</t>
  </si>
  <si>
    <t>Nina</t>
  </si>
  <si>
    <t>Amy</t>
  </si>
  <si>
    <t>Chvistková</t>
  </si>
  <si>
    <t>Amálie</t>
  </si>
  <si>
    <t>Jančíková</t>
  </si>
  <si>
    <t>Johanka</t>
  </si>
  <si>
    <t>Kvášová</t>
  </si>
  <si>
    <t>Vaňková</t>
  </si>
  <si>
    <t>Nikodemová</t>
  </si>
  <si>
    <t>Hlavatá</t>
  </si>
  <si>
    <t>Julie</t>
  </si>
  <si>
    <t>Piechaczková</t>
  </si>
  <si>
    <t>Lasovský</t>
  </si>
  <si>
    <t>Vlk</t>
  </si>
  <si>
    <t>Melčák</t>
  </si>
  <si>
    <t>Karfus</t>
  </si>
  <si>
    <t>Koziel</t>
  </si>
  <si>
    <t>Malyszek</t>
  </si>
  <si>
    <t>Szkatula</t>
  </si>
  <si>
    <t>Ningerová</t>
  </si>
  <si>
    <t>Lila</t>
  </si>
  <si>
    <t>Bartáková</t>
  </si>
  <si>
    <t>Pánková</t>
  </si>
  <si>
    <t>Bordowská</t>
  </si>
  <si>
    <t>Mynářová</t>
  </si>
  <si>
    <t>Mojisola</t>
  </si>
  <si>
    <t>Akerele</t>
  </si>
  <si>
    <t>Mencnerová</t>
  </si>
  <si>
    <t>01:48,5</t>
  </si>
  <si>
    <t>Vodaková</t>
  </si>
  <si>
    <t>Štalzerová</t>
  </si>
  <si>
    <t>Sabina</t>
  </si>
  <si>
    <t>Šipošová</t>
  </si>
  <si>
    <t>Dorotík</t>
  </si>
  <si>
    <t>01:33,5</t>
  </si>
  <si>
    <t>01:38,5</t>
  </si>
  <si>
    <t>Hynek</t>
  </si>
  <si>
    <t>Bartoň</t>
  </si>
  <si>
    <t>Podermanski</t>
  </si>
  <si>
    <t>Pavelek</t>
  </si>
  <si>
    <t>Štalzer</t>
  </si>
  <si>
    <t>Drogomyśl</t>
  </si>
  <si>
    <t>Kvapil</t>
  </si>
  <si>
    <t>Sewastynowicz</t>
  </si>
  <si>
    <t>01:19,6</t>
  </si>
  <si>
    <t>Kopcová</t>
  </si>
  <si>
    <t>Fronová</t>
  </si>
  <si>
    <t>Eliza</t>
  </si>
  <si>
    <t>01:26,7</t>
  </si>
  <si>
    <t>Viktorie</t>
  </si>
  <si>
    <t>01:29,7</t>
  </si>
  <si>
    <t>Patrycja</t>
  </si>
  <si>
    <t>Swierkošová</t>
  </si>
  <si>
    <t>Kapaś</t>
  </si>
  <si>
    <t>01:33,9</t>
  </si>
  <si>
    <t>Taťána</t>
  </si>
  <si>
    <t>Dobiášová</t>
  </si>
  <si>
    <t>01:37,9</t>
  </si>
  <si>
    <t>01:38,7</t>
  </si>
  <si>
    <t>Boguslawa</t>
  </si>
  <si>
    <t>Musiol</t>
  </si>
  <si>
    <t>Lysková</t>
  </si>
  <si>
    <t>Gaura</t>
  </si>
  <si>
    <t>Niewiadomski</t>
  </si>
  <si>
    <t>Bujok</t>
  </si>
  <si>
    <t>02:46,6</t>
  </si>
  <si>
    <t>Karfusová</t>
  </si>
  <si>
    <t>Hrašková</t>
  </si>
  <si>
    <t>02:13,0</t>
  </si>
  <si>
    <t>02:21,5</t>
  </si>
  <si>
    <t>02:29,9</t>
  </si>
  <si>
    <t>Gaurová</t>
  </si>
  <si>
    <t>Gwizdon</t>
  </si>
  <si>
    <t>03:10,7</t>
  </si>
  <si>
    <t>Francek</t>
  </si>
  <si>
    <t>03:32,9</t>
  </si>
  <si>
    <t>04:49,0</t>
  </si>
  <si>
    <t>04:54,0</t>
  </si>
  <si>
    <t>05:03,0</t>
  </si>
  <si>
    <t>05:18,0</t>
  </si>
  <si>
    <t>13:53,0</t>
  </si>
  <si>
    <t>14:09,0</t>
  </si>
  <si>
    <t>16:17,0</t>
  </si>
  <si>
    <t>16:55,0</t>
  </si>
  <si>
    <t>Pištová</t>
  </si>
  <si>
    <t>18:40,0</t>
  </si>
  <si>
    <t>12:15,0</t>
  </si>
  <si>
    <t>14:39,0</t>
  </si>
  <si>
    <t>15:31,0</t>
  </si>
  <si>
    <t>17:09,0</t>
  </si>
  <si>
    <t>17:37,0</t>
  </si>
  <si>
    <t>21:28,0</t>
  </si>
  <si>
    <t>27:40,0</t>
  </si>
  <si>
    <t>28:19,0</t>
  </si>
  <si>
    <t>Pav</t>
  </si>
  <si>
    <t>31:25,0</t>
  </si>
  <si>
    <t>33:03,0</t>
  </si>
  <si>
    <t>Gorný</t>
  </si>
  <si>
    <t>35:31,0</t>
  </si>
  <si>
    <t>Coffe Team</t>
  </si>
  <si>
    <t>35:45,0</t>
  </si>
  <si>
    <t>36:54,0</t>
  </si>
  <si>
    <t>37:04,0</t>
  </si>
  <si>
    <t>Cupek</t>
  </si>
  <si>
    <t>19:07,0</t>
  </si>
  <si>
    <t>21:20,0</t>
  </si>
  <si>
    <t>21:37,0</t>
  </si>
  <si>
    <t>Bušek</t>
  </si>
  <si>
    <t>31:36,0</t>
  </si>
  <si>
    <t>32:53,0</t>
  </si>
  <si>
    <t>35:22,0</t>
  </si>
  <si>
    <t>33:08,0</t>
  </si>
  <si>
    <t>33:49,0</t>
  </si>
  <si>
    <t>34:54,0</t>
  </si>
  <si>
    <t>42:36,0</t>
  </si>
  <si>
    <t>37:10,0</t>
  </si>
  <si>
    <t>37:47,0</t>
  </si>
  <si>
    <t>38:20,0</t>
  </si>
  <si>
    <t>41:01,0</t>
  </si>
  <si>
    <t>36:51,0</t>
  </si>
  <si>
    <t>16:09,0</t>
  </si>
  <si>
    <t>16:25,0</t>
  </si>
  <si>
    <t>16:53,0</t>
  </si>
  <si>
    <t>00:41,0</t>
  </si>
  <si>
    <t>00:55,0</t>
  </si>
  <si>
    <t>00:59,0</t>
  </si>
  <si>
    <t>01:01,0</t>
  </si>
  <si>
    <t>Stará Ves</t>
  </si>
  <si>
    <t>Rechtenberk</t>
  </si>
  <si>
    <t>Ročník 2011</t>
  </si>
  <si>
    <r>
      <t xml:space="preserve">Běh proběhl za ideálního počasí, což ocenili nejenom sportovci, ale i diváci. Organizátoři provedli několik vylepšení, přibylo místa v areálu startu a také ocenění za absolutní pořadí žen a mužů, každý závodník dostal účastnický list. Letos ve stejném dnu probíhal konkurenční závod, což se citelně promítlo na účasti v hlavní kategorii. Nedorazila dokonce i stálice, Roman Slowioczek. Velmi potěšitelné je, že startovalo mnohem víc běžců z Hrádku v dospělých kategoriiích než tomu bylo v minulosti. Byly překonány 4 traťové rekordy - </t>
    </r>
    <r>
      <rPr>
        <b/>
        <sz val="11"/>
        <rFont val="Verdana"/>
        <family val="2"/>
        <charset val="238"/>
      </rPr>
      <t>Nikola Chovanečková</t>
    </r>
    <r>
      <rPr>
        <sz val="11"/>
        <rFont val="Verdana"/>
        <family val="2"/>
      </rPr>
      <t xml:space="preserve">, ač upadla před cílem, rekord o sekundu překonala. V dalších kategoriích překonali rekord:  </t>
    </r>
    <r>
      <rPr>
        <b/>
        <sz val="11"/>
        <rFont val="Verdana"/>
        <family val="2"/>
        <charset val="238"/>
      </rPr>
      <t>Helena Benčová</t>
    </r>
    <r>
      <rPr>
        <sz val="11"/>
        <rFont val="Verdana"/>
        <family val="2"/>
      </rPr>
      <t xml:space="preserve">, </t>
    </r>
    <r>
      <rPr>
        <b/>
        <sz val="11"/>
        <rFont val="Verdana"/>
        <family val="2"/>
        <charset val="238"/>
      </rPr>
      <t>Veronika Siebeltová</t>
    </r>
    <r>
      <rPr>
        <sz val="11"/>
        <rFont val="Verdana"/>
        <family val="2"/>
      </rPr>
      <t xml:space="preserve"> a </t>
    </r>
    <r>
      <rPr>
        <b/>
        <sz val="11"/>
        <rFont val="Verdana"/>
        <family val="2"/>
        <charset val="238"/>
      </rPr>
      <t>Karel Piskoř</t>
    </r>
    <r>
      <rPr>
        <sz val="11"/>
        <rFont val="Verdana"/>
        <family val="2"/>
      </rPr>
      <t xml:space="preserve">.  Místní borci letos běželi v mimořádně hojném počtu - 63 a posbírali celkem 5 medailí - </t>
    </r>
    <r>
      <rPr>
        <b/>
        <sz val="11"/>
        <rFont val="Verdana"/>
        <family val="2"/>
        <charset val="238"/>
      </rPr>
      <t>Sebastian Žabka</t>
    </r>
    <r>
      <rPr>
        <sz val="11"/>
        <rFont val="Verdana"/>
        <family val="2"/>
      </rPr>
      <t xml:space="preserve"> (1), </t>
    </r>
    <r>
      <rPr>
        <b/>
        <sz val="11"/>
        <rFont val="Verdana"/>
        <family val="2"/>
        <charset val="238"/>
      </rPr>
      <t>Filip Szotkowski</t>
    </r>
    <r>
      <rPr>
        <sz val="11"/>
        <rFont val="Verdana"/>
        <family val="2"/>
      </rPr>
      <t xml:space="preserve"> (1),</t>
    </r>
    <r>
      <rPr>
        <b/>
        <sz val="11"/>
        <rFont val="Verdana"/>
        <family val="2"/>
        <charset val="238"/>
      </rPr>
      <t xml:space="preserve"> Daniel Kaleta</t>
    </r>
    <r>
      <rPr>
        <sz val="11"/>
        <rFont val="Verdana"/>
        <family val="2"/>
      </rPr>
      <t xml:space="preserve"> (3), </t>
    </r>
    <r>
      <rPr>
        <b/>
        <sz val="11"/>
        <rFont val="Verdana"/>
        <family val="2"/>
        <charset val="238"/>
      </rPr>
      <t>Filip Jančík</t>
    </r>
    <r>
      <rPr>
        <sz val="11"/>
        <rFont val="Verdana"/>
        <family val="2"/>
      </rPr>
      <t xml:space="preserve"> (3) a </t>
    </r>
    <r>
      <rPr>
        <b/>
        <sz val="11"/>
        <rFont val="Verdana"/>
        <family val="2"/>
        <charset val="238"/>
      </rPr>
      <t>Žofie Dordová</t>
    </r>
    <r>
      <rPr>
        <sz val="11"/>
        <rFont val="Verdana"/>
        <family val="2"/>
      </rPr>
      <t xml:space="preserve"> (3). Slezan Frýdek-Místek (59 startujících - 19 umístění) letos nebyl tak suverénní ve srovnání s lety minulými. Naopak překvapivě více zabodovali závodníci z polské Istebné (8 umístění). Absolutním vítězem hlavní kategorie se stal mladík </t>
    </r>
    <r>
      <rPr>
        <b/>
        <sz val="11"/>
        <rFont val="Verdana"/>
        <family val="2"/>
        <charset val="238"/>
      </rPr>
      <t>Tomáš Lichý</t>
    </r>
    <r>
      <rPr>
        <sz val="11"/>
        <rFont val="Verdana"/>
        <family val="2"/>
      </rPr>
      <t xml:space="preserve"> (čas - 27:40), který v tomto závodě startoval vůbec poprvé. Vítězkou hlavní ženské kategorie se stala </t>
    </r>
    <r>
      <rPr>
        <b/>
        <sz val="11"/>
        <rFont val="Verdana"/>
        <family val="2"/>
        <charset val="238"/>
      </rPr>
      <t>Lucie Szotkowská</t>
    </r>
    <r>
      <rPr>
        <sz val="11"/>
        <rFont val="Verdana"/>
        <family val="2"/>
      </rPr>
      <t xml:space="preserve"> z Jablunkova. Nejstaší </t>
    </r>
    <r>
      <rPr>
        <b/>
        <sz val="11"/>
        <rFont val="Verdana"/>
        <family val="2"/>
        <charset val="238"/>
      </rPr>
      <t>Karel Piskoř</t>
    </r>
    <r>
      <rPr>
        <sz val="11"/>
        <rFont val="Verdana"/>
        <family val="2"/>
      </rPr>
      <t xml:space="preserve"> (73 let) a nejmladší </t>
    </r>
    <r>
      <rPr>
        <b/>
        <sz val="11"/>
        <rFont val="Verdana"/>
        <family val="2"/>
        <charset val="238"/>
      </rPr>
      <t>Julie Gorná</t>
    </r>
    <r>
      <rPr>
        <sz val="11"/>
        <rFont val="Verdana"/>
        <family val="2"/>
      </rPr>
      <t xml:space="preserve"> (1,3 let)  ozdobily startovní pole. Poděkování nálěží sponzorům akce, kteří byli tentokrát tito: </t>
    </r>
    <r>
      <rPr>
        <b/>
        <sz val="11"/>
        <rFont val="Verdana"/>
        <family val="2"/>
        <charset val="238"/>
      </rPr>
      <t>Alpina Bau</t>
    </r>
    <r>
      <rPr>
        <sz val="11"/>
        <rFont val="Verdana"/>
        <family val="2"/>
      </rPr>
      <t xml:space="preserve">, </t>
    </r>
    <r>
      <rPr>
        <b/>
        <sz val="11"/>
        <rFont val="Verdana"/>
        <family val="2"/>
        <charset val="238"/>
      </rPr>
      <t>Infram</t>
    </r>
    <r>
      <rPr>
        <sz val="11"/>
        <rFont val="Verdana"/>
        <family val="2"/>
      </rPr>
      <t xml:space="preserve">, </t>
    </r>
    <r>
      <rPr>
        <b/>
        <sz val="11"/>
        <rFont val="Verdana"/>
        <family val="2"/>
        <charset val="238"/>
      </rPr>
      <t>Zbigniew Worek</t>
    </r>
    <r>
      <rPr>
        <sz val="11"/>
        <rFont val="Verdana"/>
        <family val="2"/>
      </rPr>
      <t xml:space="preserve">, </t>
    </r>
    <r>
      <rPr>
        <b/>
        <sz val="11"/>
        <rFont val="Verdana"/>
        <family val="2"/>
        <charset val="238"/>
      </rPr>
      <t>Netis</t>
    </r>
    <r>
      <rPr>
        <sz val="11"/>
        <rFont val="Verdana"/>
        <family val="2"/>
      </rPr>
      <t xml:space="preserve">, </t>
    </r>
    <r>
      <rPr>
        <b/>
        <sz val="11"/>
        <rFont val="Verdana"/>
        <family val="2"/>
        <charset val="238"/>
      </rPr>
      <t>Cieslar</t>
    </r>
    <r>
      <rPr>
        <sz val="11"/>
        <rFont val="Verdana"/>
        <family val="2"/>
      </rPr>
      <t xml:space="preserve">, </t>
    </r>
    <r>
      <rPr>
        <b/>
        <sz val="11"/>
        <rFont val="Verdana"/>
        <family val="2"/>
        <charset val="238"/>
      </rPr>
      <t>Autoservis Czudek</t>
    </r>
    <r>
      <rPr>
        <sz val="11"/>
        <rFont val="Verdana"/>
        <family val="2"/>
      </rPr>
      <t xml:space="preserve">, PR market </t>
    </r>
    <r>
      <rPr>
        <b/>
        <sz val="11"/>
        <rFont val="Verdana"/>
        <family val="2"/>
        <charset val="238"/>
      </rPr>
      <t>Koruna</t>
    </r>
    <r>
      <rPr>
        <sz val="11"/>
        <rFont val="Verdana"/>
        <family val="2"/>
      </rPr>
      <t xml:space="preserve">, Pekárna </t>
    </r>
    <r>
      <rPr>
        <b/>
        <sz val="11"/>
        <rFont val="Verdana"/>
        <family val="2"/>
        <charset val="238"/>
      </rPr>
      <t>Bajusz</t>
    </r>
    <r>
      <rPr>
        <sz val="11"/>
        <rFont val="Verdana"/>
        <family val="2"/>
      </rPr>
      <t xml:space="preserve"> a </t>
    </r>
    <r>
      <rPr>
        <b/>
        <sz val="11"/>
        <rFont val="Verdana"/>
        <family val="2"/>
        <charset val="238"/>
      </rPr>
      <t>Walmark</t>
    </r>
    <r>
      <rPr>
        <sz val="11"/>
        <rFont val="Verdana"/>
        <family val="2"/>
      </rPr>
      <t>.</t>
    </r>
  </si>
  <si>
    <t>98.</t>
  </si>
  <si>
    <t>99.</t>
  </si>
  <si>
    <t>100.</t>
  </si>
  <si>
    <t>děti</t>
  </si>
  <si>
    <t>dospělí</t>
  </si>
  <si>
    <t>datum</t>
  </si>
  <si>
    <t>počasí</t>
  </si>
  <si>
    <t>počet rekordů</t>
  </si>
  <si>
    <t>počet závodníků</t>
  </si>
  <si>
    <t>Q</t>
  </si>
  <si>
    <t>T</t>
  </si>
  <si>
    <t>S</t>
  </si>
  <si>
    <t>teplota °C</t>
  </si>
  <si>
    <t>Počasí na Běhu Hrádkem</t>
  </si>
  <si>
    <t>Běh Hrádkem 2012</t>
  </si>
  <si>
    <t>Labajová</t>
  </si>
  <si>
    <t>Terezka</t>
  </si>
  <si>
    <t>00:40,9</t>
  </si>
  <si>
    <t>Adamková</t>
  </si>
  <si>
    <t>Demelová</t>
  </si>
  <si>
    <t>00:42,8</t>
  </si>
  <si>
    <t>Elen</t>
  </si>
  <si>
    <t>Burkovičová</t>
  </si>
  <si>
    <t>Potěšilová</t>
  </si>
  <si>
    <t>00:47,0</t>
  </si>
  <si>
    <t>Fiedlerová</t>
  </si>
  <si>
    <t>01:07,0</t>
  </si>
  <si>
    <t>Galej</t>
  </si>
  <si>
    <t>00:56,0</t>
  </si>
  <si>
    <t>Tyleček</t>
  </si>
  <si>
    <t>Pallich</t>
  </si>
  <si>
    <t>Dudys</t>
  </si>
  <si>
    <t>Hamrozi</t>
  </si>
  <si>
    <t>nesoutěžní běh dětí s rodiči</t>
  </si>
  <si>
    <t>Fizková</t>
  </si>
  <si>
    <t>nejmladší</t>
  </si>
  <si>
    <t>Juřičná</t>
  </si>
  <si>
    <t>Anetta</t>
  </si>
  <si>
    <t>Skotnicová</t>
  </si>
  <si>
    <t>Bizoňová</t>
  </si>
  <si>
    <t>Chvastková</t>
  </si>
  <si>
    <t>Sylvia</t>
  </si>
  <si>
    <t>Strokosz</t>
  </si>
  <si>
    <t>Hájovský</t>
  </si>
  <si>
    <t>Kocúr</t>
  </si>
  <si>
    <t>01:12,0</t>
  </si>
  <si>
    <t>01:43,9</t>
  </si>
  <si>
    <t>Brudny</t>
  </si>
  <si>
    <t>Wiktor</t>
  </si>
  <si>
    <t>Szmeková</t>
  </si>
  <si>
    <t>Novotná</t>
  </si>
  <si>
    <t>Šimurdová</t>
  </si>
  <si>
    <t>Misiorzová</t>
  </si>
  <si>
    <t>Weglorz</t>
  </si>
  <si>
    <t>Legieská</t>
  </si>
  <si>
    <t>Musialik</t>
  </si>
  <si>
    <t>01:29,5</t>
  </si>
  <si>
    <t>01:30,6</t>
  </si>
  <si>
    <t>02:22,6</t>
  </si>
  <si>
    <t>Vítězslav</t>
  </si>
  <si>
    <t>Rybář</t>
  </si>
  <si>
    <t>02:38,6</t>
  </si>
  <si>
    <t>02:08,6</t>
  </si>
  <si>
    <t>Greń</t>
  </si>
  <si>
    <t>02:23,7</t>
  </si>
  <si>
    <t>Faustyna</t>
  </si>
  <si>
    <t>Kubicza</t>
  </si>
  <si>
    <t>02:32,6</t>
  </si>
  <si>
    <t>Urbaczka</t>
  </si>
  <si>
    <t>Švantnerová</t>
  </si>
  <si>
    <t>Kuźmová</t>
  </si>
  <si>
    <t>Szotkovski</t>
  </si>
  <si>
    <t>03:32,8</t>
  </si>
  <si>
    <t>Lukas</t>
  </si>
  <si>
    <t>03:44,8</t>
  </si>
  <si>
    <t>03:47,0</t>
  </si>
  <si>
    <t>04:06,0</t>
  </si>
  <si>
    <t>04:16,0</t>
  </si>
  <si>
    <t>Roszkowski</t>
  </si>
  <si>
    <t>Samcová</t>
  </si>
  <si>
    <t>Chlebiková</t>
  </si>
  <si>
    <t>03:52,0</t>
  </si>
  <si>
    <t>Czeczotka</t>
  </si>
  <si>
    <t>Lassek</t>
  </si>
  <si>
    <t>Břetislav</t>
  </si>
  <si>
    <t>Dudzik</t>
  </si>
  <si>
    <t>03:51,9</t>
  </si>
  <si>
    <t>04:01,0</t>
  </si>
  <si>
    <t>04:20,0</t>
  </si>
  <si>
    <t>05:23,0</t>
  </si>
  <si>
    <t>05:50,0</t>
  </si>
  <si>
    <t>12:27,0</t>
  </si>
  <si>
    <t>13:52,0</t>
  </si>
  <si>
    <t>Adrzej</t>
  </si>
  <si>
    <t>Hulavy</t>
  </si>
  <si>
    <t>14:59,0</t>
  </si>
  <si>
    <t>Kripner</t>
  </si>
  <si>
    <t>36:49,0</t>
  </si>
  <si>
    <t>Szotkovská</t>
  </si>
  <si>
    <t>16:05,0</t>
  </si>
  <si>
    <t>17:10,0</t>
  </si>
  <si>
    <t>22:32,0</t>
  </si>
  <si>
    <t>3700 m</t>
  </si>
  <si>
    <t>1200 m</t>
  </si>
  <si>
    <t>Kubitová</t>
  </si>
  <si>
    <t>18:41,0</t>
  </si>
  <si>
    <t>Kučírková</t>
  </si>
  <si>
    <t>19:20,0</t>
  </si>
  <si>
    <t>14:31,0</t>
  </si>
  <si>
    <t>16:01,0</t>
  </si>
  <si>
    <t>16:41,0</t>
  </si>
  <si>
    <t>17:20,0</t>
  </si>
  <si>
    <t>17:44,0</t>
  </si>
  <si>
    <t>Kotcová</t>
  </si>
  <si>
    <t>18:08,0</t>
  </si>
  <si>
    <t>Sobczyk</t>
  </si>
  <si>
    <t>20:13,0</t>
  </si>
  <si>
    <t>22:10,0</t>
  </si>
  <si>
    <t>23:04,0</t>
  </si>
  <si>
    <t>Moješčíková</t>
  </si>
  <si>
    <t>23:51,0</t>
  </si>
  <si>
    <t>Zdeňka</t>
  </si>
  <si>
    <t>Tylečková</t>
  </si>
  <si>
    <t>13:54,0</t>
  </si>
  <si>
    <t>18:46,0</t>
  </si>
  <si>
    <t>23:54,0</t>
  </si>
  <si>
    <t>26:06,0</t>
  </si>
  <si>
    <t>27:15,0</t>
  </si>
  <si>
    <t>27:29,0</t>
  </si>
  <si>
    <t>Zenon</t>
  </si>
  <si>
    <t>Zabost</t>
  </si>
  <si>
    <t>29:36,0</t>
  </si>
  <si>
    <t>Ponek</t>
  </si>
  <si>
    <t>Šmirják</t>
  </si>
  <si>
    <t>Javorník</t>
  </si>
  <si>
    <t>32:24,0</t>
  </si>
  <si>
    <t>33:39,0</t>
  </si>
  <si>
    <t>Kučírek</t>
  </si>
  <si>
    <t>34:00,0</t>
  </si>
  <si>
    <t>Tvrdý</t>
  </si>
  <si>
    <t>35:36,0</t>
  </si>
  <si>
    <t>Dziadek</t>
  </si>
  <si>
    <t>Cieszyn</t>
  </si>
  <si>
    <t>36:58,0</t>
  </si>
  <si>
    <t>37:57,0</t>
  </si>
  <si>
    <t>38:11,0</t>
  </si>
  <si>
    <t>40:37,0</t>
  </si>
  <si>
    <t>Michálek</t>
  </si>
  <si>
    <t>44:08,0</t>
  </si>
  <si>
    <t>28:44,0</t>
  </si>
  <si>
    <t>29:04,0</t>
  </si>
  <si>
    <t>29:56,0</t>
  </si>
  <si>
    <t>31:04,0</t>
  </si>
  <si>
    <t>31:08,0</t>
  </si>
  <si>
    <t>Baar</t>
  </si>
  <si>
    <t>33:42,0</t>
  </si>
  <si>
    <t>34:06,0</t>
  </si>
  <si>
    <t>Supik</t>
  </si>
  <si>
    <t>34:16,0</t>
  </si>
  <si>
    <t>34:19,0</t>
  </si>
  <si>
    <t>34:35,0</t>
  </si>
  <si>
    <t>35:52,0</t>
  </si>
  <si>
    <t>37:40,0</t>
  </si>
  <si>
    <t>41:14,0</t>
  </si>
  <si>
    <t>45:04,0</t>
  </si>
  <si>
    <t>Škrabánek</t>
  </si>
  <si>
    <t>Bílovec</t>
  </si>
  <si>
    <t>30:12,0</t>
  </si>
  <si>
    <t>31:11,0</t>
  </si>
  <si>
    <t>31:33,0</t>
  </si>
  <si>
    <t>Přívětivý</t>
  </si>
  <si>
    <t>34:21,0</t>
  </si>
  <si>
    <t>Malcolm</t>
  </si>
  <si>
    <t>Collen</t>
  </si>
  <si>
    <t>34:50,0</t>
  </si>
  <si>
    <t>Pivko</t>
  </si>
  <si>
    <t>35:19,0</t>
  </si>
  <si>
    <t>35:24,0</t>
  </si>
  <si>
    <t>35:59,0</t>
  </si>
  <si>
    <t>36:35,0</t>
  </si>
  <si>
    <t>Skomorowski</t>
  </si>
  <si>
    <t>Jamrik</t>
  </si>
  <si>
    <t>37:15,0</t>
  </si>
  <si>
    <t>Hrubý</t>
  </si>
  <si>
    <t>37:36,0</t>
  </si>
  <si>
    <t>39:15,0</t>
  </si>
  <si>
    <t>41:56,0</t>
  </si>
  <si>
    <t>33:40,0</t>
  </si>
  <si>
    <t>34:23,0</t>
  </si>
  <si>
    <t>39:11,0</t>
  </si>
  <si>
    <t>41:00,0</t>
  </si>
  <si>
    <t>41:10,0</t>
  </si>
  <si>
    <t>39:25,0</t>
  </si>
  <si>
    <t>44:33,0</t>
  </si>
  <si>
    <t>Wolný</t>
  </si>
  <si>
    <t>51:40,0</t>
  </si>
  <si>
    <t>71:00,0</t>
  </si>
  <si>
    <t>Slezan Frýdek-Místek</t>
  </si>
  <si>
    <t>Kryštof</t>
  </si>
  <si>
    <t>Celkový přehled obcí přihlášených závodníků (1995-2012)</t>
  </si>
  <si>
    <t>Poneková</t>
  </si>
  <si>
    <t>z toho na stupních vítězů</t>
  </si>
  <si>
    <t>kategorii</t>
  </si>
  <si>
    <t>medailí</t>
  </si>
  <si>
    <t>Istebna, Jaworzynka, Koniaków</t>
  </si>
  <si>
    <t>Ročník 2012</t>
  </si>
  <si>
    <r>
      <t xml:space="preserve">Běh dovršil svou plnoletost, neboť se konal již po osmnácté. Bylo pod mrakem, poměrně chladno, ale nepršelo, počasí bylo velmi milostivé. Organizátoři změnili téměř všechny tratě včetně té hlavní, proto byl překonán pouze jediný započitatelný rekord, který udělal domácí borec </t>
    </r>
    <r>
      <rPr>
        <b/>
        <sz val="11"/>
        <rFont val="Verdana"/>
        <family val="2"/>
        <charset val="238"/>
      </rPr>
      <t>Filip Jančík</t>
    </r>
    <r>
      <rPr>
        <sz val="11"/>
        <rFont val="Verdana"/>
        <family val="2"/>
      </rPr>
      <t xml:space="preserve">. Opět se dostavil </t>
    </r>
    <r>
      <rPr>
        <b/>
        <sz val="11"/>
        <rFont val="Verdana"/>
        <family val="2"/>
        <charset val="238"/>
      </rPr>
      <t>Roman Slowioczek</t>
    </r>
    <r>
      <rPr>
        <sz val="11"/>
        <rFont val="Verdana"/>
        <family val="2"/>
      </rPr>
      <t xml:space="preserve">, který skončil 3. ve své kategorii. Hrádečtí získali celkem 8 medailí, </t>
    </r>
    <r>
      <rPr>
        <b/>
        <sz val="11"/>
        <rFont val="Verdana"/>
        <family val="2"/>
        <charset val="238"/>
      </rPr>
      <t>Nina Piechaczková</t>
    </r>
    <r>
      <rPr>
        <sz val="11"/>
        <rFont val="Verdana"/>
        <family val="2"/>
      </rPr>
      <t xml:space="preserve">, </t>
    </r>
    <r>
      <rPr>
        <b/>
        <sz val="11"/>
        <rFont val="Verdana"/>
        <family val="2"/>
        <charset val="238"/>
      </rPr>
      <t>Daniel Kaleta</t>
    </r>
    <r>
      <rPr>
        <sz val="11"/>
        <rFont val="Verdana"/>
        <family val="2"/>
      </rPr>
      <t xml:space="preserve">, </t>
    </r>
    <r>
      <rPr>
        <b/>
        <sz val="11"/>
        <rFont val="Verdana"/>
        <family val="2"/>
        <charset val="238"/>
      </rPr>
      <t>Filip Jančík</t>
    </r>
    <r>
      <rPr>
        <sz val="11"/>
        <rFont val="Verdana"/>
        <family val="2"/>
      </rPr>
      <t xml:space="preserve"> a </t>
    </r>
    <r>
      <rPr>
        <b/>
        <sz val="11"/>
        <rFont val="Verdana"/>
        <family val="2"/>
        <charset val="238"/>
      </rPr>
      <t>Libor Kubienka</t>
    </r>
    <r>
      <rPr>
        <sz val="11"/>
        <rFont val="Verdana"/>
        <family val="2"/>
      </rPr>
      <t xml:space="preserve"> zlaté, stříbrnou </t>
    </r>
    <r>
      <rPr>
        <b/>
        <sz val="11"/>
        <rFont val="Verdana"/>
        <family val="2"/>
        <charset val="238"/>
      </rPr>
      <t>Kamil Lipowski</t>
    </r>
    <r>
      <rPr>
        <sz val="11"/>
        <rFont val="Verdana"/>
        <family val="2"/>
      </rPr>
      <t xml:space="preserve"> a bronzové </t>
    </r>
    <r>
      <rPr>
        <b/>
        <sz val="11"/>
        <rFont val="Verdana"/>
        <family val="2"/>
        <charset val="238"/>
      </rPr>
      <t>Anna Martynková</t>
    </r>
    <r>
      <rPr>
        <sz val="11"/>
        <rFont val="Verdana"/>
        <family val="2"/>
      </rPr>
      <t xml:space="preserve">, </t>
    </r>
    <r>
      <rPr>
        <b/>
        <sz val="11"/>
        <rFont val="Verdana"/>
        <family val="2"/>
        <charset val="238"/>
      </rPr>
      <t>Petr Cymorek</t>
    </r>
    <r>
      <rPr>
        <sz val="11"/>
        <rFont val="Verdana"/>
        <family val="2"/>
      </rPr>
      <t xml:space="preserve"> a </t>
    </r>
    <r>
      <rPr>
        <b/>
        <sz val="11"/>
        <rFont val="Verdana"/>
        <family val="2"/>
        <charset val="238"/>
      </rPr>
      <t>Simona Szlaurová</t>
    </r>
    <r>
      <rPr>
        <sz val="11"/>
        <rFont val="Verdana"/>
        <family val="2"/>
      </rPr>
      <t xml:space="preserve">. Slezan Frýdek-Místek byl opět méně dominantní ve srovnání s minulými lety. Absolutním vítězem hlavní kategorie se stal nadějný </t>
    </r>
    <r>
      <rPr>
        <b/>
        <sz val="11"/>
        <rFont val="Verdana"/>
        <family val="2"/>
        <charset val="238"/>
      </rPr>
      <t>Petr Lukeš</t>
    </r>
    <r>
      <rPr>
        <sz val="11"/>
        <rFont val="Verdana"/>
        <family val="2"/>
      </rPr>
      <t xml:space="preserve"> (čas - </t>
    </r>
    <r>
      <rPr>
        <b/>
        <sz val="11"/>
        <rFont val="Verdana"/>
        <family val="2"/>
        <charset val="238"/>
      </rPr>
      <t>26:06</t>
    </r>
    <r>
      <rPr>
        <sz val="11"/>
        <rFont val="Verdana"/>
        <family val="2"/>
      </rPr>
      <t xml:space="preserve">) ze Slezanu F-M, který již na Běhu Hrádkem získal 3 medaile v nižších kategoriích. V kategorii žen zvítězila nejlepším časem </t>
    </r>
    <r>
      <rPr>
        <b/>
        <sz val="11"/>
        <rFont val="Verdana"/>
        <family val="2"/>
        <charset val="238"/>
      </rPr>
      <t>Lucie Szotkowská</t>
    </r>
    <r>
      <rPr>
        <sz val="11"/>
        <rFont val="Verdana"/>
        <family val="2"/>
      </rPr>
      <t xml:space="preserve"> z Mostů u Jablunkova. Nejstarší </t>
    </r>
    <r>
      <rPr>
        <b/>
        <sz val="11"/>
        <rFont val="Verdana"/>
        <family val="2"/>
        <charset val="238"/>
      </rPr>
      <t>František Zikeš</t>
    </r>
    <r>
      <rPr>
        <sz val="11"/>
        <rFont val="Verdana"/>
        <family val="2"/>
      </rPr>
      <t xml:space="preserve"> (84 let) a nejmladší </t>
    </r>
    <r>
      <rPr>
        <b/>
        <sz val="11"/>
        <rFont val="Verdana"/>
        <family val="2"/>
        <charset val="238"/>
      </rPr>
      <t>Ondřej Hamrozi</t>
    </r>
    <r>
      <rPr>
        <sz val="11"/>
        <rFont val="Verdana"/>
        <family val="2"/>
      </rPr>
      <t xml:space="preserve"> (1 rok)  udělali nový rekord v rozdílu mezi nejmladším a nejstarším závodníkem (83 let). Neuvěřitelný příběh zaznamenala </t>
    </r>
    <r>
      <rPr>
        <b/>
        <sz val="11"/>
        <rFont val="Verdana"/>
        <family val="2"/>
        <charset val="238"/>
      </rPr>
      <t>Gabriela Szotkowská</t>
    </r>
    <r>
      <rPr>
        <sz val="11"/>
        <rFont val="Verdana"/>
        <family val="2"/>
      </rPr>
      <t xml:space="preserve"> z Mostů u Jablunkova, která po deseti startech, kdy byla 8x druhá a 2x třetí konečně získala zlatou medaili. Organizátoři velmi děkují těmto sponzorům: Zbigniew Worek, Netis, s.r.o, Cieslar, s.r.o., Zámečnictví Klapsia, Janusz Cieslar, Autoservis Czudek, Miroslav Striha, Pekárna Bajusz a Strabag, a.s.</t>
    </r>
  </si>
</sst>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0.0"/>
    <numFmt numFmtId="165" formatCode="00\:00.0"/>
    <numFmt numFmtId="166" formatCode="0.0%"/>
    <numFmt numFmtId="167" formatCode="mm:ss.0;@"/>
    <numFmt numFmtId="168" formatCode="d/m;@"/>
  </numFmts>
  <fonts count="94">
    <font>
      <sz val="9"/>
      <name val="Arial CE"/>
      <charset val="238"/>
    </font>
    <font>
      <sz val="9"/>
      <name val="NouveauCE"/>
      <family val="2"/>
      <charset val="2"/>
    </font>
    <font>
      <sz val="11"/>
      <name val="NouveauCE"/>
      <family val="2"/>
      <charset val="2"/>
    </font>
    <font>
      <sz val="12"/>
      <name val="NouveauCE"/>
      <family val="2"/>
      <charset val="2"/>
    </font>
    <font>
      <sz val="9"/>
      <name val="Arial"/>
      <family val="2"/>
    </font>
    <font>
      <sz val="10"/>
      <name val="Arial"/>
      <family val="2"/>
    </font>
    <font>
      <b/>
      <sz val="11"/>
      <color indexed="9"/>
      <name val="Arial"/>
      <family val="2"/>
    </font>
    <font>
      <b/>
      <sz val="9"/>
      <name val="Arial"/>
      <family val="2"/>
    </font>
    <font>
      <i/>
      <sz val="9"/>
      <name val="Arial"/>
      <family val="2"/>
    </font>
    <font>
      <b/>
      <sz val="10"/>
      <name val="Arial"/>
      <family val="2"/>
    </font>
    <font>
      <b/>
      <sz val="11"/>
      <name val="Arial"/>
      <family val="2"/>
    </font>
    <font>
      <b/>
      <sz val="16"/>
      <name val="NouveauCE"/>
      <family val="2"/>
      <charset val="2"/>
    </font>
    <font>
      <sz val="9"/>
      <color indexed="9"/>
      <name val="NouveauCE"/>
      <family val="2"/>
      <charset val="2"/>
    </font>
    <font>
      <b/>
      <sz val="9"/>
      <name val="Arial CE"/>
      <family val="2"/>
      <charset val="238"/>
    </font>
    <font>
      <sz val="10"/>
      <name val="Arial CE"/>
      <family val="2"/>
      <charset val="238"/>
    </font>
    <font>
      <i/>
      <sz val="9"/>
      <name val="Arial CE"/>
      <family val="2"/>
      <charset val="238"/>
    </font>
    <font>
      <sz val="8"/>
      <name val="Arial CE"/>
      <family val="2"/>
      <charset val="238"/>
    </font>
    <font>
      <b/>
      <sz val="10"/>
      <name val="Arial CE"/>
      <family val="2"/>
      <charset val="238"/>
    </font>
    <font>
      <b/>
      <i/>
      <sz val="10"/>
      <name val="Arial CE"/>
      <family val="2"/>
      <charset val="238"/>
    </font>
    <font>
      <b/>
      <sz val="10"/>
      <color indexed="9"/>
      <name val="Arial CE"/>
      <family val="2"/>
      <charset val="238"/>
    </font>
    <font>
      <b/>
      <sz val="9"/>
      <color indexed="9"/>
      <name val="Arial CE"/>
      <family val="2"/>
      <charset val="238"/>
    </font>
    <font>
      <sz val="8"/>
      <color indexed="9"/>
      <name val="Arial CE"/>
      <family val="2"/>
      <charset val="238"/>
    </font>
    <font>
      <sz val="9"/>
      <name val="Arial CE"/>
      <family val="2"/>
      <charset val="238"/>
    </font>
    <font>
      <sz val="16"/>
      <name val="Impact"/>
      <family val="2"/>
    </font>
    <font>
      <sz val="12"/>
      <name val="Impact"/>
      <family val="2"/>
    </font>
    <font>
      <b/>
      <sz val="14"/>
      <name val="Arial CE"/>
      <family val="2"/>
      <charset val="238"/>
    </font>
    <font>
      <sz val="11"/>
      <name val="Arial CE"/>
      <family val="2"/>
      <charset val="238"/>
    </font>
    <font>
      <b/>
      <sz val="8"/>
      <name val="Arial CE"/>
      <family val="2"/>
      <charset val="238"/>
    </font>
    <font>
      <sz val="12"/>
      <name val="Arial CE"/>
      <family val="2"/>
      <charset val="238"/>
    </font>
    <font>
      <b/>
      <i/>
      <sz val="12"/>
      <name val="Arial CE"/>
      <family val="2"/>
      <charset val="238"/>
    </font>
    <font>
      <b/>
      <i/>
      <sz val="11"/>
      <name val="Arial CE"/>
      <family val="2"/>
      <charset val="238"/>
    </font>
    <font>
      <sz val="9"/>
      <color indexed="9"/>
      <name val="Arial CE"/>
      <family val="2"/>
      <charset val="238"/>
    </font>
    <font>
      <i/>
      <sz val="11"/>
      <name val="Arial CE"/>
      <family val="2"/>
      <charset val="238"/>
    </font>
    <font>
      <sz val="9"/>
      <color indexed="10"/>
      <name val="Arial CE"/>
      <family val="2"/>
      <charset val="238"/>
    </font>
    <font>
      <b/>
      <sz val="9"/>
      <color indexed="10"/>
      <name val="Arial CE"/>
      <family val="2"/>
      <charset val="238"/>
    </font>
    <font>
      <b/>
      <sz val="9"/>
      <color indexed="12"/>
      <name val="Arial CE"/>
      <family val="2"/>
      <charset val="238"/>
    </font>
    <font>
      <sz val="9"/>
      <color indexed="12"/>
      <name val="Arial CE"/>
      <family val="2"/>
      <charset val="238"/>
    </font>
    <font>
      <b/>
      <sz val="12"/>
      <name val="Arial CE"/>
      <family val="2"/>
      <charset val="238"/>
    </font>
    <font>
      <sz val="26"/>
      <name val="Verdana"/>
      <family val="2"/>
    </font>
    <font>
      <sz val="12"/>
      <name val="Verdana"/>
      <family val="2"/>
    </font>
    <font>
      <sz val="9"/>
      <name val="Verdana"/>
      <family val="2"/>
    </font>
    <font>
      <sz val="11"/>
      <name val="Verdana"/>
      <family val="2"/>
    </font>
    <font>
      <b/>
      <sz val="20"/>
      <color indexed="12"/>
      <name val="Arial CE"/>
      <family val="2"/>
      <charset val="238"/>
    </font>
    <font>
      <b/>
      <sz val="16"/>
      <name val="Arial CE"/>
      <family val="2"/>
      <charset val="238"/>
    </font>
    <font>
      <b/>
      <i/>
      <sz val="14"/>
      <name val="Arial CE"/>
      <family val="2"/>
      <charset val="238"/>
    </font>
    <font>
      <b/>
      <i/>
      <sz val="16"/>
      <name val="Arial CE"/>
      <family val="2"/>
      <charset val="238"/>
    </font>
    <font>
      <b/>
      <sz val="11"/>
      <name val="Arial CE"/>
      <family val="2"/>
      <charset val="238"/>
    </font>
    <font>
      <sz val="14"/>
      <name val="Arial CE"/>
      <family val="2"/>
      <charset val="238"/>
    </font>
    <font>
      <b/>
      <sz val="12"/>
      <color indexed="9"/>
      <name val="Arial CE"/>
      <family val="2"/>
      <charset val="238"/>
    </font>
    <font>
      <sz val="10"/>
      <color indexed="10"/>
      <name val="Arial CE"/>
      <family val="2"/>
      <charset val="238"/>
    </font>
    <font>
      <b/>
      <sz val="10"/>
      <color indexed="10"/>
      <name val="Arial CE"/>
      <family val="2"/>
      <charset val="238"/>
    </font>
    <font>
      <sz val="10"/>
      <color indexed="12"/>
      <name val="Arial CE"/>
      <family val="2"/>
      <charset val="238"/>
    </font>
    <font>
      <b/>
      <sz val="10"/>
      <color indexed="12"/>
      <name val="Arial CE"/>
      <family val="2"/>
      <charset val="238"/>
    </font>
    <font>
      <sz val="9"/>
      <color indexed="9"/>
      <name val="Arial CE"/>
      <charset val="238"/>
    </font>
    <font>
      <sz val="8"/>
      <color indexed="81"/>
      <name val="Tahoma"/>
      <charset val="238"/>
    </font>
    <font>
      <b/>
      <sz val="9"/>
      <name val="Arial"/>
      <family val="2"/>
      <charset val="238"/>
    </font>
    <font>
      <b/>
      <sz val="11"/>
      <name val="Verdana"/>
      <family val="2"/>
      <charset val="238"/>
    </font>
    <font>
      <b/>
      <i/>
      <sz val="20"/>
      <name val="Arial CE"/>
      <family val="2"/>
      <charset val="238"/>
    </font>
    <font>
      <sz val="11"/>
      <name val="Verdana"/>
      <family val="2"/>
      <charset val="238"/>
    </font>
    <font>
      <sz val="9"/>
      <color indexed="45"/>
      <name val="Arial CE"/>
      <charset val="238"/>
    </font>
    <font>
      <sz val="9"/>
      <color indexed="47"/>
      <name val="Arial CE"/>
      <charset val="238"/>
    </font>
    <font>
      <sz val="9"/>
      <color indexed="42"/>
      <name val="Arial CE"/>
      <charset val="238"/>
    </font>
    <font>
      <sz val="10"/>
      <color indexed="51"/>
      <name val="Arial CE"/>
      <charset val="238"/>
    </font>
    <font>
      <sz val="10"/>
      <color indexed="11"/>
      <name val="Arial CE"/>
      <charset val="238"/>
    </font>
    <font>
      <sz val="26"/>
      <name val="Arial CE"/>
      <charset val="238"/>
    </font>
    <font>
      <b/>
      <sz val="10"/>
      <name val="Arial"/>
      <family val="2"/>
      <charset val="238"/>
    </font>
    <font>
      <sz val="12"/>
      <name val="Times New Roman"/>
      <family val="1"/>
      <charset val="238"/>
    </font>
    <font>
      <b/>
      <sz val="19"/>
      <name val="Arial"/>
      <family val="2"/>
      <charset val="238"/>
    </font>
    <font>
      <sz val="12"/>
      <name val="Arial"/>
      <family val="2"/>
      <charset val="238"/>
    </font>
    <font>
      <b/>
      <sz val="13"/>
      <name val="Arial"/>
      <family val="2"/>
      <charset val="238"/>
    </font>
    <font>
      <vertAlign val="superscript"/>
      <sz val="12"/>
      <name val="Arial"/>
      <family val="2"/>
      <charset val="238"/>
    </font>
    <font>
      <b/>
      <sz val="12"/>
      <name val="Arial"/>
      <family val="2"/>
      <charset val="238"/>
    </font>
    <font>
      <sz val="8"/>
      <name val="Arial CE"/>
      <charset val="238"/>
    </font>
    <font>
      <sz val="10"/>
      <name val="Arial CE"/>
      <charset val="238"/>
    </font>
    <font>
      <sz val="14"/>
      <name val="Impact"/>
      <family val="2"/>
    </font>
    <font>
      <sz val="9"/>
      <color indexed="10"/>
      <name val="Arial CE"/>
      <charset val="238"/>
    </font>
    <font>
      <b/>
      <sz val="9"/>
      <color indexed="10"/>
      <name val="Arial CE"/>
      <charset val="238"/>
    </font>
    <font>
      <b/>
      <sz val="9"/>
      <name val="Arial CE"/>
      <charset val="238"/>
    </font>
    <font>
      <b/>
      <sz val="9"/>
      <color indexed="9"/>
      <name val="Arial CE"/>
      <charset val="238"/>
    </font>
    <font>
      <b/>
      <sz val="8"/>
      <color indexed="9"/>
      <name val="Arial CE"/>
      <charset val="238"/>
    </font>
    <font>
      <sz val="8"/>
      <color indexed="45"/>
      <name val="Arial CE"/>
      <charset val="238"/>
    </font>
    <font>
      <b/>
      <sz val="16"/>
      <color indexed="9"/>
      <name val="Arial CE"/>
      <charset val="238"/>
    </font>
    <font>
      <sz val="11"/>
      <name val="Impact"/>
      <family val="2"/>
    </font>
    <font>
      <sz val="11"/>
      <name val="Arial CE"/>
      <charset val="238"/>
    </font>
    <font>
      <sz val="12"/>
      <name val="Arial CE"/>
      <charset val="238"/>
    </font>
    <font>
      <sz val="16"/>
      <name val="Arial CE"/>
      <charset val="238"/>
    </font>
    <font>
      <sz val="22"/>
      <name val="Weather"/>
      <family val="2"/>
      <charset val="2"/>
    </font>
    <font>
      <sz val="22"/>
      <name val="Wingdings"/>
      <charset val="2"/>
    </font>
    <font>
      <sz val="9"/>
      <name val="Arial CE"/>
      <charset val="238"/>
    </font>
    <font>
      <i/>
      <sz val="8"/>
      <name val="Arial"/>
      <family val="2"/>
    </font>
    <font>
      <sz val="10"/>
      <name val="Calibri"/>
      <family val="2"/>
      <charset val="238"/>
      <scheme val="minor"/>
    </font>
    <font>
      <sz val="10"/>
      <name val="Impact"/>
      <family val="2"/>
    </font>
    <font>
      <sz val="9"/>
      <name val="Impact"/>
      <family val="2"/>
    </font>
    <font>
      <sz val="8"/>
      <name val="Impact"/>
      <family val="2"/>
    </font>
  </fonts>
  <fills count="41">
    <fill>
      <patternFill patternType="none"/>
    </fill>
    <fill>
      <patternFill patternType="gray125"/>
    </fill>
    <fill>
      <patternFill patternType="solid">
        <fgColor indexed="22"/>
        <bgColor indexed="64"/>
      </patternFill>
    </fill>
    <fill>
      <patternFill patternType="solid">
        <fgColor indexed="29"/>
        <bgColor indexed="64"/>
      </patternFill>
    </fill>
    <fill>
      <patternFill patternType="solid">
        <fgColor indexed="40"/>
        <bgColor indexed="64"/>
      </patternFill>
    </fill>
    <fill>
      <patternFill patternType="solid">
        <fgColor indexed="9"/>
        <bgColor indexed="64"/>
      </patternFill>
    </fill>
    <fill>
      <patternFill patternType="solid">
        <fgColor indexed="41"/>
        <bgColor indexed="64"/>
      </patternFill>
    </fill>
    <fill>
      <patternFill patternType="solid">
        <fgColor indexed="13"/>
        <bgColor indexed="64"/>
      </patternFill>
    </fill>
    <fill>
      <patternFill patternType="solid">
        <fgColor indexed="43"/>
        <bgColor indexed="64"/>
      </patternFill>
    </fill>
    <fill>
      <patternFill patternType="solid">
        <fgColor indexed="26"/>
        <bgColor indexed="64"/>
      </patternFill>
    </fill>
    <fill>
      <patternFill patternType="solid">
        <fgColor indexed="45"/>
        <bgColor indexed="64"/>
      </patternFill>
    </fill>
    <fill>
      <patternFill patternType="solid">
        <fgColor indexed="47"/>
        <bgColor indexed="64"/>
      </patternFill>
    </fill>
    <fill>
      <patternFill patternType="solid">
        <fgColor indexed="42"/>
        <bgColor indexed="64"/>
      </patternFill>
    </fill>
    <fill>
      <patternFill patternType="solid">
        <fgColor indexed="15"/>
        <bgColor indexed="64"/>
      </patternFill>
    </fill>
    <fill>
      <patternFill patternType="solid">
        <fgColor indexed="23"/>
        <bgColor indexed="64"/>
      </patternFill>
    </fill>
    <fill>
      <patternFill patternType="solid">
        <fgColor indexed="46"/>
        <bgColor indexed="64"/>
      </patternFill>
    </fill>
    <fill>
      <patternFill patternType="solid">
        <fgColor indexed="31"/>
        <bgColor indexed="64"/>
      </patternFill>
    </fill>
    <fill>
      <patternFill patternType="solid">
        <fgColor indexed="11"/>
        <bgColor indexed="64"/>
      </patternFill>
    </fill>
    <fill>
      <patternFill patternType="solid">
        <fgColor indexed="52"/>
        <bgColor indexed="64"/>
      </patternFill>
    </fill>
    <fill>
      <patternFill patternType="solid">
        <fgColor indexed="51"/>
        <bgColor indexed="64"/>
      </patternFill>
    </fill>
    <fill>
      <patternFill patternType="solid">
        <fgColor indexed="50"/>
        <bgColor indexed="64"/>
      </patternFill>
    </fill>
    <fill>
      <patternFill patternType="solid">
        <fgColor indexed="63"/>
        <bgColor indexed="64"/>
      </patternFill>
    </fill>
    <fill>
      <patternFill patternType="solid">
        <fgColor indexed="10"/>
        <bgColor indexed="64"/>
      </patternFill>
    </fill>
    <fill>
      <patternFill patternType="solid">
        <fgColor indexed="12"/>
        <bgColor indexed="64"/>
      </patternFill>
    </fill>
    <fill>
      <patternFill patternType="solid">
        <fgColor indexed="55"/>
        <bgColor indexed="64"/>
      </patternFill>
    </fill>
    <fill>
      <patternFill patternType="solid">
        <fgColor theme="0"/>
        <bgColor indexed="64"/>
      </patternFill>
    </fill>
    <fill>
      <patternFill patternType="solid">
        <fgColor theme="3" tint="0.59999389629810485"/>
        <bgColor indexed="64"/>
      </patternFill>
    </fill>
    <fill>
      <patternFill patternType="solid">
        <fgColor rgb="FF9999FF"/>
        <bgColor indexed="64"/>
      </patternFill>
    </fill>
    <fill>
      <patternFill patternType="solid">
        <fgColor theme="1" tint="0.34998626667073579"/>
        <bgColor indexed="64"/>
      </patternFill>
    </fill>
    <fill>
      <patternFill patternType="solid">
        <fgColor rgb="FF99FFCC"/>
        <bgColor indexed="64"/>
      </patternFill>
    </fill>
    <fill>
      <patternFill patternType="solid">
        <fgColor rgb="FFFFFF00"/>
        <bgColor indexed="64"/>
      </patternFill>
    </fill>
    <fill>
      <patternFill patternType="solid">
        <fgColor rgb="FFD2A98A"/>
        <bgColor indexed="64"/>
      </patternFill>
    </fill>
    <fill>
      <patternFill patternType="solid">
        <fgColor rgb="FFCCFFFF"/>
        <bgColor indexed="64"/>
      </patternFill>
    </fill>
    <fill>
      <patternFill patternType="solid">
        <fgColor rgb="FF66FF33"/>
        <bgColor indexed="64"/>
      </patternFill>
    </fill>
    <fill>
      <patternFill patternType="solid">
        <fgColor rgb="FFFF0066"/>
        <bgColor indexed="64"/>
      </patternFill>
    </fill>
    <fill>
      <patternFill patternType="solid">
        <fgColor rgb="FFCCFF99"/>
        <bgColor indexed="64"/>
      </patternFill>
    </fill>
    <fill>
      <patternFill patternType="solid">
        <fgColor theme="0" tint="-4.9989318521683403E-2"/>
        <bgColor indexed="64"/>
      </patternFill>
    </fill>
    <fill>
      <patternFill patternType="solid">
        <fgColor rgb="FFCCFFCC"/>
        <bgColor indexed="64"/>
      </patternFill>
    </fill>
    <fill>
      <patternFill patternType="solid">
        <fgColor rgb="FFF6EC22"/>
        <bgColor indexed="64"/>
      </patternFill>
    </fill>
    <fill>
      <patternFill patternType="solid">
        <fgColor theme="8" tint="0.59999389629810485"/>
        <bgColor indexed="64"/>
      </patternFill>
    </fill>
    <fill>
      <patternFill patternType="solid">
        <fgColor rgb="FFCC66FF"/>
        <bgColor indexed="64"/>
      </patternFill>
    </fill>
  </fills>
  <borders count="250">
    <border>
      <left/>
      <right/>
      <top/>
      <bottom/>
      <diagonal/>
    </border>
    <border>
      <left style="hair">
        <color indexed="64"/>
      </left>
      <right style="hair">
        <color indexed="64"/>
      </right>
      <top style="hair">
        <color indexed="64"/>
      </top>
      <bottom style="hair">
        <color indexed="64"/>
      </bottom>
      <diagonal/>
    </border>
    <border>
      <left style="hair">
        <color indexed="64"/>
      </left>
      <right style="thick">
        <color indexed="10"/>
      </right>
      <top style="hair">
        <color indexed="64"/>
      </top>
      <bottom style="hair">
        <color indexed="64"/>
      </bottom>
      <diagonal/>
    </border>
    <border>
      <left style="thick">
        <color indexed="10"/>
      </left>
      <right style="hair">
        <color indexed="64"/>
      </right>
      <top style="hair">
        <color indexed="64"/>
      </top>
      <bottom style="hair">
        <color indexed="64"/>
      </bottom>
      <diagonal/>
    </border>
    <border>
      <left style="hair">
        <color indexed="64"/>
      </left>
      <right style="hair">
        <color indexed="64"/>
      </right>
      <top style="hair">
        <color indexed="64"/>
      </top>
      <bottom style="thick">
        <color indexed="10"/>
      </bottom>
      <diagonal/>
    </border>
    <border>
      <left style="hair">
        <color indexed="64"/>
      </left>
      <right style="hair">
        <color indexed="64"/>
      </right>
      <top/>
      <bottom style="hair">
        <color indexed="64"/>
      </bottom>
      <diagonal/>
    </border>
    <border>
      <left style="hair">
        <color indexed="64"/>
      </left>
      <right style="thick">
        <color indexed="10"/>
      </right>
      <top/>
      <bottom style="hair">
        <color indexed="64"/>
      </bottom>
      <diagonal/>
    </border>
    <border>
      <left style="thick">
        <color indexed="10"/>
      </left>
      <right style="hair">
        <color indexed="64"/>
      </right>
      <top style="thick">
        <color indexed="10"/>
      </top>
      <bottom style="hair">
        <color indexed="64"/>
      </bottom>
      <diagonal/>
    </border>
    <border>
      <left style="thick">
        <color indexed="10"/>
      </left>
      <right style="hair">
        <color indexed="64"/>
      </right>
      <top style="medium">
        <color indexed="10"/>
      </top>
      <bottom style="hair">
        <color indexed="64"/>
      </bottom>
      <diagonal/>
    </border>
    <border>
      <left style="hair">
        <color indexed="64"/>
      </left>
      <right style="hair">
        <color indexed="64"/>
      </right>
      <top style="medium">
        <color indexed="10"/>
      </top>
      <bottom style="hair">
        <color indexed="64"/>
      </bottom>
      <diagonal/>
    </border>
    <border>
      <left style="hair">
        <color indexed="64"/>
      </left>
      <right style="thick">
        <color indexed="10"/>
      </right>
      <top style="hair">
        <color indexed="64"/>
      </top>
      <bottom style="thick">
        <color indexed="10"/>
      </bottom>
      <diagonal/>
    </border>
    <border>
      <left style="thick">
        <color indexed="10"/>
      </left>
      <right style="hair">
        <color indexed="64"/>
      </right>
      <top style="hair">
        <color indexed="64"/>
      </top>
      <bottom style="thick">
        <color indexed="10"/>
      </bottom>
      <diagonal/>
    </border>
    <border>
      <left style="thick">
        <color indexed="12"/>
      </left>
      <right style="hair">
        <color indexed="64"/>
      </right>
      <top/>
      <bottom style="hair">
        <color indexed="64"/>
      </bottom>
      <diagonal/>
    </border>
    <border>
      <left style="hair">
        <color indexed="64"/>
      </left>
      <right style="thick">
        <color indexed="12"/>
      </right>
      <top style="hair">
        <color indexed="64"/>
      </top>
      <bottom style="hair">
        <color indexed="64"/>
      </bottom>
      <diagonal/>
    </border>
    <border>
      <left style="thick">
        <color indexed="12"/>
      </left>
      <right style="hair">
        <color indexed="64"/>
      </right>
      <top style="hair">
        <color indexed="64"/>
      </top>
      <bottom style="hair">
        <color indexed="64"/>
      </bottom>
      <diagonal/>
    </border>
    <border>
      <left style="thick">
        <color indexed="12"/>
      </left>
      <right style="hair">
        <color indexed="64"/>
      </right>
      <top style="hair">
        <color indexed="64"/>
      </top>
      <bottom style="thick">
        <color indexed="12"/>
      </bottom>
      <diagonal/>
    </border>
    <border>
      <left style="hair">
        <color indexed="64"/>
      </left>
      <right style="hair">
        <color indexed="64"/>
      </right>
      <top style="hair">
        <color indexed="64"/>
      </top>
      <bottom style="thick">
        <color indexed="12"/>
      </bottom>
      <diagonal/>
    </border>
    <border>
      <left style="hair">
        <color indexed="64"/>
      </left>
      <right style="thick">
        <color indexed="12"/>
      </right>
      <top style="hair">
        <color indexed="64"/>
      </top>
      <bottom style="thick">
        <color indexed="12"/>
      </bottom>
      <diagonal/>
    </border>
    <border>
      <left style="thick">
        <color indexed="12"/>
      </left>
      <right style="hair">
        <color indexed="64"/>
      </right>
      <top style="thick">
        <color indexed="12"/>
      </top>
      <bottom style="hair">
        <color indexed="64"/>
      </bottom>
      <diagonal/>
    </border>
    <border>
      <left style="hair">
        <color indexed="64"/>
      </left>
      <right style="hair">
        <color indexed="64"/>
      </right>
      <top style="thick">
        <color indexed="12"/>
      </top>
      <bottom style="hair">
        <color indexed="64"/>
      </bottom>
      <diagonal/>
    </border>
    <border>
      <left style="hair">
        <color indexed="64"/>
      </left>
      <right style="thick">
        <color indexed="12"/>
      </right>
      <top style="thick">
        <color indexed="12"/>
      </top>
      <bottom style="hair">
        <color indexed="64"/>
      </bottom>
      <diagonal/>
    </border>
    <border>
      <left style="thick">
        <color indexed="10"/>
      </left>
      <right/>
      <top/>
      <bottom style="thick">
        <color indexed="10"/>
      </bottom>
      <diagonal/>
    </border>
    <border>
      <left/>
      <right/>
      <top/>
      <bottom style="thick">
        <color indexed="10"/>
      </bottom>
      <diagonal/>
    </border>
    <border>
      <left/>
      <right/>
      <top style="thick">
        <color indexed="10"/>
      </top>
      <bottom/>
      <diagonal/>
    </border>
    <border>
      <left/>
      <right/>
      <top style="thick">
        <color indexed="12"/>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ck">
        <color indexed="10"/>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ck">
        <color indexed="10"/>
      </right>
      <top style="hair">
        <color indexed="64"/>
      </top>
      <bottom/>
      <diagonal/>
    </border>
    <border>
      <left style="hair">
        <color indexed="64"/>
      </left>
      <right style="thick">
        <color indexed="12"/>
      </right>
      <top style="hair">
        <color indexed="64"/>
      </top>
      <bottom/>
      <diagonal/>
    </border>
    <border>
      <left style="thick">
        <color indexed="64"/>
      </left>
      <right style="hair">
        <color indexed="64"/>
      </right>
      <top style="thick">
        <color indexed="64"/>
      </top>
      <bottom/>
      <diagonal/>
    </border>
    <border>
      <left style="hair">
        <color indexed="64"/>
      </left>
      <right style="hair">
        <color indexed="64"/>
      </right>
      <top style="thick">
        <color indexed="64"/>
      </top>
      <bottom/>
      <diagonal/>
    </border>
    <border>
      <left style="hair">
        <color indexed="64"/>
      </left>
      <right style="thick">
        <color indexed="64"/>
      </right>
      <top style="thick">
        <color indexed="64"/>
      </top>
      <bottom/>
      <diagonal/>
    </border>
    <border>
      <left style="thick">
        <color indexed="64"/>
      </left>
      <right style="hair">
        <color indexed="64"/>
      </right>
      <top style="hair">
        <color indexed="64"/>
      </top>
      <bottom style="hair">
        <color indexed="64"/>
      </bottom>
      <diagonal/>
    </border>
    <border>
      <left style="hair">
        <color indexed="64"/>
      </left>
      <right style="thick">
        <color indexed="64"/>
      </right>
      <top style="hair">
        <color indexed="64"/>
      </top>
      <bottom style="hair">
        <color indexed="64"/>
      </bottom>
      <diagonal/>
    </border>
    <border>
      <left style="thick">
        <color indexed="64"/>
      </left>
      <right style="hair">
        <color indexed="64"/>
      </right>
      <top style="hair">
        <color indexed="64"/>
      </top>
      <bottom style="thick">
        <color indexed="64"/>
      </bottom>
      <diagonal/>
    </border>
    <border>
      <left style="hair">
        <color indexed="64"/>
      </left>
      <right style="hair">
        <color indexed="64"/>
      </right>
      <top style="hair">
        <color indexed="64"/>
      </top>
      <bottom style="thick">
        <color indexed="64"/>
      </bottom>
      <diagonal/>
    </border>
    <border>
      <left style="hair">
        <color indexed="64"/>
      </left>
      <right style="thick">
        <color indexed="64"/>
      </right>
      <top style="hair">
        <color indexed="64"/>
      </top>
      <bottom style="thick">
        <color indexed="64"/>
      </bottom>
      <diagonal/>
    </border>
    <border>
      <left/>
      <right/>
      <top style="thick">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style="thin">
        <color indexed="64"/>
      </left>
      <right/>
      <top/>
      <bottom style="thin">
        <color indexed="64"/>
      </bottom>
      <diagonal/>
    </border>
    <border>
      <left style="thin">
        <color indexed="64"/>
      </left>
      <right/>
      <top/>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right style="thin">
        <color indexed="64"/>
      </right>
      <top style="thin">
        <color indexed="64"/>
      </top>
      <bottom/>
      <diagonal/>
    </border>
    <border>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medium">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medium">
        <color indexed="64"/>
      </top>
      <bottom style="hair">
        <color indexed="64"/>
      </bottom>
      <diagonal/>
    </border>
    <border>
      <left style="hair">
        <color indexed="64"/>
      </left>
      <right style="thin">
        <color indexed="64"/>
      </right>
      <top style="medium">
        <color indexed="64"/>
      </top>
      <bottom style="hair">
        <color indexed="64"/>
      </bottom>
      <diagonal/>
    </border>
    <border>
      <left style="thin">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hair">
        <color indexed="64"/>
      </left>
      <right style="medium">
        <color indexed="64"/>
      </right>
      <top style="hair">
        <color indexed="64"/>
      </top>
      <bottom style="thin">
        <color indexed="64"/>
      </bottom>
      <diagonal/>
    </border>
    <border>
      <left style="hair">
        <color indexed="64"/>
      </left>
      <right style="medium">
        <color indexed="64"/>
      </right>
      <top style="thin">
        <color indexed="64"/>
      </top>
      <bottom style="hair">
        <color indexed="64"/>
      </bottom>
      <diagonal/>
    </border>
    <border>
      <left style="thin">
        <color indexed="64"/>
      </left>
      <right style="thin">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right style="hair">
        <color indexed="64"/>
      </right>
      <top style="medium">
        <color indexed="64"/>
      </top>
      <bottom style="hair">
        <color indexed="64"/>
      </bottom>
      <diagonal/>
    </border>
    <border>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diagonal/>
    </border>
    <border>
      <left/>
      <right style="hair">
        <color indexed="64"/>
      </right>
      <top style="hair">
        <color indexed="64"/>
      </top>
      <bottom/>
      <diagonal/>
    </border>
    <border>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hair">
        <color indexed="64"/>
      </right>
      <top style="thin">
        <color indexed="64"/>
      </top>
      <bottom style="hair">
        <color indexed="64"/>
      </bottom>
      <diagonal/>
    </border>
    <border>
      <left/>
      <right style="hair">
        <color indexed="64"/>
      </right>
      <top style="hair">
        <color indexed="64"/>
      </top>
      <bottom style="medium">
        <color indexed="64"/>
      </bottom>
      <diagonal/>
    </border>
    <border>
      <left style="thin">
        <color indexed="64"/>
      </left>
      <right style="thin">
        <color indexed="64"/>
      </right>
      <top/>
      <bottom/>
      <diagonal/>
    </border>
    <border>
      <left style="double">
        <color indexed="64"/>
      </left>
      <right/>
      <top style="double">
        <color indexed="64"/>
      </top>
      <bottom/>
      <diagonal/>
    </border>
    <border>
      <left style="hair">
        <color indexed="64"/>
      </left>
      <right style="medium">
        <color indexed="64"/>
      </right>
      <top/>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thin">
        <color indexed="64"/>
      </bottom>
      <diagonal/>
    </border>
    <border>
      <left/>
      <right style="hair">
        <color indexed="64"/>
      </right>
      <top/>
      <bottom/>
      <diagonal/>
    </border>
    <border>
      <left style="medium">
        <color indexed="64"/>
      </left>
      <right/>
      <top/>
      <bottom/>
      <diagonal/>
    </border>
    <border>
      <left style="thick">
        <color indexed="12"/>
      </left>
      <right style="hair">
        <color indexed="64"/>
      </right>
      <top style="hair">
        <color indexed="64"/>
      </top>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thin">
        <color indexed="64"/>
      </left>
      <right/>
      <top style="medium">
        <color indexed="64"/>
      </top>
      <bottom/>
      <diagonal/>
    </border>
    <border>
      <left/>
      <right/>
      <top/>
      <bottom style="medium">
        <color indexed="64"/>
      </bottom>
      <diagonal/>
    </border>
    <border>
      <left/>
      <right style="medium">
        <color indexed="64"/>
      </right>
      <top/>
      <bottom style="medium">
        <color indexed="64"/>
      </bottom>
      <diagonal/>
    </border>
    <border>
      <left style="hair">
        <color indexed="64"/>
      </left>
      <right style="thin">
        <color indexed="64"/>
      </right>
      <top style="hair">
        <color indexed="64"/>
      </top>
      <bottom/>
      <diagonal/>
    </border>
    <border>
      <left style="hair">
        <color indexed="64"/>
      </left>
      <right style="medium">
        <color indexed="64"/>
      </right>
      <top style="hair">
        <color indexed="64"/>
      </top>
      <bottom/>
      <diagonal/>
    </border>
    <border>
      <left style="hair">
        <color indexed="64"/>
      </left>
      <right style="thin">
        <color indexed="64"/>
      </right>
      <top style="thin">
        <color indexed="64"/>
      </top>
      <bottom style="thin">
        <color indexed="64"/>
      </bottom>
      <diagonal/>
    </border>
    <border>
      <left style="thick">
        <color indexed="10"/>
      </left>
      <right style="hair">
        <color indexed="64"/>
      </right>
      <top/>
      <bottom style="hair">
        <color indexed="64"/>
      </bottom>
      <diagonal/>
    </border>
    <border>
      <left style="thick">
        <color indexed="64"/>
      </left>
      <right style="hair">
        <color indexed="64"/>
      </right>
      <top/>
      <bottom style="hair">
        <color indexed="64"/>
      </bottom>
      <diagonal/>
    </border>
    <border>
      <left style="hair">
        <color indexed="64"/>
      </left>
      <right style="thick">
        <color indexed="64"/>
      </right>
      <top/>
      <bottom style="hair">
        <color indexed="64"/>
      </bottom>
      <diagonal/>
    </border>
    <border>
      <left style="hair">
        <color indexed="64"/>
      </left>
      <right style="thick">
        <color indexed="12"/>
      </right>
      <top/>
      <bottom style="hair">
        <color indexed="64"/>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hair">
        <color indexed="64"/>
      </right>
      <top/>
      <bottom style="hair">
        <color indexed="64"/>
      </bottom>
      <diagonal/>
    </border>
    <border>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medium">
        <color indexed="64"/>
      </right>
      <top/>
      <bottom style="hair">
        <color indexed="64"/>
      </bottom>
      <diagonal/>
    </border>
    <border>
      <left style="hair">
        <color indexed="64"/>
      </left>
      <right style="thin">
        <color indexed="64"/>
      </right>
      <top style="thin">
        <color indexed="64"/>
      </top>
      <bottom/>
      <diagonal/>
    </border>
    <border>
      <left style="thin">
        <color indexed="64"/>
      </left>
      <right style="medium">
        <color indexed="64"/>
      </right>
      <top style="thin">
        <color indexed="64"/>
      </top>
      <bottom/>
      <diagonal/>
    </border>
    <border>
      <left style="hair">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right style="thin">
        <color indexed="64"/>
      </right>
      <top style="medium">
        <color indexed="64"/>
      </top>
      <bottom style="hair">
        <color indexed="64"/>
      </bottom>
      <diagonal/>
    </border>
    <border>
      <left style="medium">
        <color indexed="64"/>
      </left>
      <right style="thin">
        <color indexed="64"/>
      </right>
      <top style="hair">
        <color indexed="64"/>
      </top>
      <bottom/>
      <diagonal/>
    </border>
    <border>
      <left/>
      <right style="medium">
        <color indexed="64"/>
      </right>
      <top style="hair">
        <color indexed="64"/>
      </top>
      <bottom style="hair">
        <color indexed="64"/>
      </bottom>
      <diagonal/>
    </border>
    <border>
      <left style="thick">
        <color indexed="8"/>
      </left>
      <right style="thin">
        <color indexed="8"/>
      </right>
      <top style="thick">
        <color indexed="8"/>
      </top>
      <bottom/>
      <diagonal/>
    </border>
    <border>
      <left style="thick">
        <color indexed="8"/>
      </left>
      <right style="thin">
        <color indexed="8"/>
      </right>
      <top style="thin">
        <color indexed="8"/>
      </top>
      <bottom/>
      <diagonal/>
    </border>
    <border>
      <left style="thick">
        <color indexed="8"/>
      </left>
      <right style="thin">
        <color indexed="8"/>
      </right>
      <top/>
      <bottom style="thin">
        <color indexed="8"/>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hair">
        <color indexed="64"/>
      </right>
      <top style="hair">
        <color indexed="64"/>
      </top>
      <bottom style="hair">
        <color indexed="64"/>
      </bottom>
      <diagonal/>
    </border>
    <border>
      <left/>
      <right style="medium">
        <color indexed="64"/>
      </right>
      <top/>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thin">
        <color indexed="64"/>
      </left>
      <right/>
      <top/>
      <bottom style="hair">
        <color indexed="64"/>
      </bottom>
      <diagonal/>
    </border>
    <border>
      <left/>
      <right style="double">
        <color indexed="64"/>
      </right>
      <top/>
      <bottom style="double">
        <color indexed="64"/>
      </bottom>
      <diagonal/>
    </border>
    <border>
      <left style="thick">
        <color indexed="8"/>
      </left>
      <right style="thin">
        <color indexed="8"/>
      </right>
      <top style="thin">
        <color indexed="64"/>
      </top>
      <bottom/>
      <diagonal/>
    </border>
    <border>
      <left style="thick">
        <color indexed="8"/>
      </left>
      <right style="thin">
        <color indexed="8"/>
      </right>
      <top/>
      <bottom/>
      <diagonal/>
    </border>
    <border>
      <left style="thin">
        <color indexed="64"/>
      </left>
      <right style="medium">
        <color indexed="64"/>
      </right>
      <top style="medium">
        <color indexed="64"/>
      </top>
      <bottom style="hair">
        <color indexed="64"/>
      </bottom>
      <diagonal/>
    </border>
    <border>
      <left style="medium">
        <color indexed="64"/>
      </left>
      <right/>
      <top style="hair">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medium">
        <color indexed="64"/>
      </left>
      <right style="thin">
        <color indexed="64"/>
      </right>
      <top/>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thin">
        <color indexed="8"/>
      </left>
      <right style="thick">
        <color indexed="8"/>
      </right>
      <top style="thin">
        <color indexed="8"/>
      </top>
      <bottom/>
      <diagonal/>
    </border>
    <border>
      <left style="thin">
        <color indexed="8"/>
      </left>
      <right style="thick">
        <color indexed="8"/>
      </right>
      <top/>
      <bottom style="thin">
        <color indexed="8"/>
      </bottom>
      <diagonal/>
    </border>
    <border>
      <left/>
      <right style="thick">
        <color indexed="8"/>
      </right>
      <top/>
      <bottom/>
      <diagonal/>
    </border>
    <border>
      <left/>
      <right style="thick">
        <color indexed="8"/>
      </right>
      <top/>
      <bottom style="thick">
        <color indexed="8"/>
      </bottom>
      <diagonal/>
    </border>
    <border>
      <left style="thick">
        <color indexed="8"/>
      </left>
      <right style="thin">
        <color indexed="8"/>
      </right>
      <top/>
      <bottom style="thick">
        <color indexed="8"/>
      </bottom>
      <diagonal/>
    </border>
    <border>
      <left style="thin">
        <color indexed="8"/>
      </left>
      <right style="thick">
        <color indexed="8"/>
      </right>
      <top style="thick">
        <color indexed="8"/>
      </top>
      <bottom/>
      <diagonal/>
    </border>
    <border>
      <left style="thin">
        <color indexed="8"/>
      </left>
      <right style="thick">
        <color indexed="8"/>
      </right>
      <top/>
      <bottom/>
      <diagonal/>
    </border>
    <border>
      <left style="thick">
        <color indexed="8"/>
      </left>
      <right style="thin">
        <color indexed="8"/>
      </right>
      <top/>
      <bottom style="thin">
        <color indexed="64"/>
      </bottom>
      <diagonal/>
    </border>
    <border>
      <left/>
      <right style="thick">
        <color indexed="8"/>
      </right>
      <top style="thin">
        <color indexed="64"/>
      </top>
      <bottom/>
      <diagonal/>
    </border>
    <border>
      <left/>
      <right style="thick">
        <color indexed="8"/>
      </right>
      <top/>
      <bottom style="thin">
        <color indexed="64"/>
      </bottom>
      <diagonal/>
    </border>
    <border>
      <left style="thin">
        <color indexed="8"/>
      </left>
      <right style="thick">
        <color indexed="8"/>
      </right>
      <top style="thin">
        <color indexed="64"/>
      </top>
      <bottom/>
      <diagonal/>
    </border>
    <border>
      <left style="thin">
        <color indexed="8"/>
      </left>
      <right style="thick">
        <color indexed="8"/>
      </right>
      <top/>
      <bottom style="thin">
        <color indexed="64"/>
      </bottom>
      <diagonal/>
    </border>
    <border>
      <left style="hair">
        <color indexed="64"/>
      </left>
      <right/>
      <top style="thick">
        <color indexed="10"/>
      </top>
      <bottom style="hair">
        <color indexed="64"/>
      </bottom>
      <diagonal/>
    </border>
    <border>
      <left style="hair">
        <color indexed="64"/>
      </left>
      <right/>
      <top style="hair">
        <color indexed="64"/>
      </top>
      <bottom/>
      <diagonal/>
    </border>
    <border>
      <left style="thick">
        <color indexed="12"/>
      </left>
      <right style="hair">
        <color indexed="64"/>
      </right>
      <top style="hair">
        <color indexed="64"/>
      </top>
      <bottom style="medium">
        <color indexed="12"/>
      </bottom>
      <diagonal/>
    </border>
    <border>
      <left style="hair">
        <color indexed="64"/>
      </left>
      <right style="thick">
        <color indexed="12"/>
      </right>
      <top style="hair">
        <color indexed="64"/>
      </top>
      <bottom style="medium">
        <color indexed="12"/>
      </bottom>
      <diagonal/>
    </border>
    <border>
      <left style="thick">
        <color indexed="64"/>
      </left>
      <right style="hair">
        <color indexed="64"/>
      </right>
      <top style="thick">
        <color indexed="64"/>
      </top>
      <bottom style="hair">
        <color indexed="64"/>
      </bottom>
      <diagonal/>
    </border>
    <border>
      <left style="hair">
        <color indexed="64"/>
      </left>
      <right style="thick">
        <color indexed="64"/>
      </right>
      <top style="thick">
        <color indexed="64"/>
      </top>
      <bottom style="hair">
        <color indexed="64"/>
      </bottom>
      <diagonal/>
    </border>
    <border>
      <left style="thick">
        <color indexed="64"/>
      </left>
      <right style="hair">
        <color indexed="64"/>
      </right>
      <top style="hair">
        <color indexed="64"/>
      </top>
      <bottom/>
      <diagonal/>
    </border>
    <border>
      <left style="hair">
        <color indexed="64"/>
      </left>
      <right style="thick">
        <color indexed="64"/>
      </right>
      <top style="hair">
        <color indexed="64"/>
      </top>
      <bottom/>
      <diagonal/>
    </border>
    <border>
      <left style="thick">
        <color indexed="10"/>
      </left>
      <right/>
      <top style="thick">
        <color indexed="10"/>
      </top>
      <bottom/>
      <diagonal/>
    </border>
    <border>
      <left/>
      <right style="thick">
        <color indexed="10"/>
      </right>
      <top style="thick">
        <color indexed="10"/>
      </top>
      <bottom/>
      <diagonal/>
    </border>
    <border>
      <left style="thick">
        <color indexed="10"/>
      </left>
      <right/>
      <top/>
      <bottom style="medium">
        <color indexed="10"/>
      </bottom>
      <diagonal/>
    </border>
    <border>
      <left/>
      <right style="thick">
        <color indexed="10"/>
      </right>
      <top/>
      <bottom style="medium">
        <color indexed="10"/>
      </bottom>
      <diagonal/>
    </border>
    <border>
      <left style="thick">
        <color indexed="12"/>
      </left>
      <right/>
      <top style="thick">
        <color indexed="12"/>
      </top>
      <bottom/>
      <diagonal/>
    </border>
    <border>
      <left/>
      <right style="thick">
        <color indexed="12"/>
      </right>
      <top style="thick">
        <color indexed="12"/>
      </top>
      <bottom/>
      <diagonal/>
    </border>
    <border>
      <left style="thick">
        <color indexed="12"/>
      </left>
      <right/>
      <top/>
      <bottom style="medium">
        <color indexed="12"/>
      </bottom>
      <diagonal/>
    </border>
    <border>
      <left/>
      <right style="thick">
        <color indexed="12"/>
      </right>
      <top/>
      <bottom style="medium">
        <color indexed="12"/>
      </bottom>
      <diagonal/>
    </border>
    <border>
      <left style="thick">
        <color indexed="64"/>
      </left>
      <right/>
      <top style="thick">
        <color indexed="64"/>
      </top>
      <bottom/>
      <diagonal/>
    </border>
    <border>
      <left/>
      <right style="thick">
        <color indexed="64"/>
      </right>
      <top style="thick">
        <color indexed="64"/>
      </top>
      <bottom/>
      <diagonal/>
    </border>
    <border>
      <left style="thick">
        <color indexed="64"/>
      </left>
      <right/>
      <top/>
      <bottom style="hair">
        <color indexed="64"/>
      </bottom>
      <diagonal/>
    </border>
    <border>
      <left/>
      <right style="thick">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hair">
        <color indexed="64"/>
      </left>
      <right/>
      <top style="hair">
        <color indexed="64"/>
      </top>
      <bottom style="thin">
        <color indexed="64"/>
      </bottom>
      <diagonal/>
    </border>
    <border>
      <left style="hair">
        <color indexed="64"/>
      </left>
      <right/>
      <top style="thin">
        <color indexed="64"/>
      </top>
      <bottom style="hair">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top/>
      <bottom style="medium">
        <color indexed="64"/>
      </bottom>
      <diagonal/>
    </border>
    <border>
      <left style="hair">
        <color indexed="64"/>
      </left>
      <right/>
      <top style="medium">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medium">
        <color indexed="64"/>
      </right>
      <top/>
      <bottom style="thin">
        <color indexed="64"/>
      </bottom>
      <diagonal/>
    </border>
    <border>
      <left/>
      <right style="thin">
        <color indexed="64"/>
      </right>
      <top style="hair">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bottom style="hair">
        <color indexed="64"/>
      </bottom>
      <diagonal/>
    </border>
    <border>
      <left/>
      <right style="thin">
        <color indexed="64"/>
      </right>
      <top style="hair">
        <color indexed="64"/>
      </top>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right/>
      <top style="thin">
        <color indexed="64"/>
      </top>
      <bottom style="hair">
        <color indexed="64"/>
      </bottom>
      <diagonal/>
    </border>
    <border>
      <left/>
      <right/>
      <top style="hair">
        <color indexed="64"/>
      </top>
      <bottom style="medium">
        <color indexed="64"/>
      </bottom>
      <diagonal/>
    </border>
    <border>
      <left style="thin">
        <color indexed="64"/>
      </left>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auto="1"/>
      </left>
      <right style="hair">
        <color auto="1"/>
      </right>
      <top style="medium">
        <color auto="1"/>
      </top>
      <bottom style="hair">
        <color auto="1"/>
      </bottom>
      <diagonal/>
    </border>
    <border>
      <left style="hair">
        <color auto="1"/>
      </left>
      <right style="hair">
        <color auto="1"/>
      </right>
      <top style="medium">
        <color auto="1"/>
      </top>
      <bottom style="hair">
        <color auto="1"/>
      </bottom>
      <diagonal/>
    </border>
    <border>
      <left style="hair">
        <color auto="1"/>
      </left>
      <right style="medium">
        <color auto="1"/>
      </right>
      <top style="medium">
        <color auto="1"/>
      </top>
      <bottom style="hair">
        <color auto="1"/>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thin">
        <color indexed="64"/>
      </bottom>
      <diagonal/>
    </border>
    <border>
      <left style="thick">
        <color indexed="64"/>
      </left>
      <right style="hair">
        <color indexed="64"/>
      </right>
      <top/>
      <bottom style="thick">
        <color indexed="64"/>
      </bottom>
      <diagonal/>
    </border>
    <border>
      <left style="hair">
        <color indexed="64"/>
      </left>
      <right style="hair">
        <color indexed="64"/>
      </right>
      <top/>
      <bottom style="thick">
        <color indexed="64"/>
      </bottom>
      <diagonal/>
    </border>
    <border>
      <left style="hair">
        <color indexed="64"/>
      </left>
      <right style="thick">
        <color indexed="64"/>
      </right>
      <top/>
      <bottom style="thick">
        <color indexed="64"/>
      </bottom>
      <diagonal/>
    </border>
    <border>
      <left style="thick">
        <color indexed="12"/>
      </left>
      <right style="hair">
        <color indexed="64"/>
      </right>
      <top/>
      <bottom style="thick">
        <color indexed="12"/>
      </bottom>
      <diagonal/>
    </border>
    <border>
      <left style="hair">
        <color indexed="64"/>
      </left>
      <right style="hair">
        <color indexed="64"/>
      </right>
      <top/>
      <bottom style="thick">
        <color indexed="12"/>
      </bottom>
      <diagonal/>
    </border>
    <border>
      <left style="hair">
        <color indexed="64"/>
      </left>
      <right style="thick">
        <color indexed="12"/>
      </right>
      <top/>
      <bottom style="thick">
        <color indexed="12"/>
      </bottom>
      <diagonal/>
    </border>
    <border>
      <left style="medium">
        <color auto="1"/>
      </left>
      <right style="hair">
        <color auto="1"/>
      </right>
      <top style="medium">
        <color auto="1"/>
      </top>
      <bottom style="hair">
        <color auto="1"/>
      </bottom>
      <diagonal/>
    </border>
    <border>
      <left style="hair">
        <color auto="1"/>
      </left>
      <right style="hair">
        <color auto="1"/>
      </right>
      <top style="medium">
        <color auto="1"/>
      </top>
      <bottom style="hair">
        <color auto="1"/>
      </bottom>
      <diagonal/>
    </border>
    <border>
      <left style="hair">
        <color auto="1"/>
      </left>
      <right style="medium">
        <color auto="1"/>
      </right>
      <top style="medium">
        <color auto="1"/>
      </top>
      <bottom style="hair">
        <color auto="1"/>
      </bottom>
      <diagonal/>
    </border>
  </borders>
  <cellStyleXfs count="2">
    <xf numFmtId="0" fontId="0" fillId="0" borderId="0"/>
    <xf numFmtId="9" fontId="88" fillId="0" borderId="0" applyFont="0" applyFill="0" applyBorder="0" applyAlignment="0" applyProtection="0"/>
  </cellStyleXfs>
  <cellXfs count="1060">
    <xf numFmtId="0" fontId="0" fillId="0" borderId="0" xfId="0"/>
    <xf numFmtId="0" fontId="0" fillId="0" borderId="0" xfId="0" applyAlignment="1">
      <alignment vertical="center"/>
    </xf>
    <xf numFmtId="0" fontId="1" fillId="0" borderId="0" xfId="0" applyFont="1" applyAlignment="1">
      <alignment vertical="center"/>
    </xf>
    <xf numFmtId="0" fontId="4" fillId="0" borderId="0" xfId="0" applyFont="1" applyAlignment="1">
      <alignment vertical="center"/>
    </xf>
    <xf numFmtId="0" fontId="4" fillId="2" borderId="1" xfId="0" applyFont="1" applyFill="1" applyBorder="1" applyAlignment="1">
      <alignment horizontal="center" vertical="center"/>
    </xf>
    <xf numFmtId="0" fontId="4" fillId="2" borderId="2" xfId="0" applyFont="1" applyFill="1" applyBorder="1" applyAlignment="1">
      <alignment horizontal="center" vertical="center"/>
    </xf>
    <xf numFmtId="0" fontId="4" fillId="0" borderId="3" xfId="0" applyFont="1" applyBorder="1" applyAlignment="1">
      <alignment horizontal="right" vertical="center"/>
    </xf>
    <xf numFmtId="0" fontId="4" fillId="0" borderId="1" xfId="0" applyFont="1" applyBorder="1" applyAlignment="1">
      <alignment vertical="center"/>
    </xf>
    <xf numFmtId="0" fontId="7" fillId="0" borderId="1" xfId="0" applyFont="1" applyBorder="1" applyAlignment="1">
      <alignment vertical="center"/>
    </xf>
    <xf numFmtId="0" fontId="4" fillId="0" borderId="1" xfId="0" applyFont="1" applyBorder="1" applyAlignment="1">
      <alignment horizontal="center" vertical="center"/>
    </xf>
    <xf numFmtId="0" fontId="4" fillId="0" borderId="4" xfId="0" applyFont="1" applyBorder="1" applyAlignment="1">
      <alignment vertical="center"/>
    </xf>
    <xf numFmtId="0" fontId="4" fillId="0" borderId="4" xfId="0" applyFont="1" applyBorder="1" applyAlignment="1">
      <alignment horizontal="center" vertical="center"/>
    </xf>
    <xf numFmtId="0" fontId="7" fillId="3" borderId="5" xfId="0" applyFont="1" applyFill="1" applyBorder="1" applyAlignment="1">
      <alignment horizontal="right" vertical="center"/>
    </xf>
    <xf numFmtId="0" fontId="10" fillId="3" borderId="6" xfId="0" applyFont="1" applyFill="1" applyBorder="1" applyAlignment="1">
      <alignment horizontal="center" vertical="center"/>
    </xf>
    <xf numFmtId="0" fontId="4" fillId="3" borderId="7" xfId="0" applyFont="1" applyFill="1" applyBorder="1" applyAlignment="1">
      <alignment vertical="center"/>
    </xf>
    <xf numFmtId="0" fontId="4" fillId="2" borderId="8" xfId="0" applyFont="1" applyFill="1" applyBorder="1" applyAlignment="1">
      <alignment horizontal="center" vertical="center"/>
    </xf>
    <xf numFmtId="0" fontId="4" fillId="2" borderId="9" xfId="0" applyFont="1" applyFill="1" applyBorder="1" applyAlignment="1">
      <alignment horizontal="center" vertical="center"/>
    </xf>
    <xf numFmtId="164" fontId="8" fillId="0" borderId="2" xfId="0" applyNumberFormat="1" applyFont="1" applyBorder="1" applyAlignment="1">
      <alignment vertical="center"/>
    </xf>
    <xf numFmtId="164" fontId="8" fillId="0" borderId="10" xfId="0" applyNumberFormat="1" applyFont="1" applyBorder="1" applyAlignment="1">
      <alignment vertical="center"/>
    </xf>
    <xf numFmtId="0" fontId="4" fillId="0" borderId="11" xfId="0" applyFont="1" applyBorder="1" applyAlignment="1">
      <alignment horizontal="right" vertical="center"/>
    </xf>
    <xf numFmtId="0" fontId="9" fillId="0" borderId="1" xfId="0" applyFont="1" applyBorder="1" applyAlignment="1">
      <alignment vertical="center"/>
    </xf>
    <xf numFmtId="0" fontId="5" fillId="0" borderId="1" xfId="0" applyFont="1" applyBorder="1" applyAlignment="1">
      <alignment vertical="center"/>
    </xf>
    <xf numFmtId="0" fontId="5" fillId="0" borderId="4" xfId="0" applyFont="1" applyBorder="1" applyAlignment="1">
      <alignment vertical="center"/>
    </xf>
    <xf numFmtId="0" fontId="4" fillId="2" borderId="5" xfId="0" applyFont="1" applyFill="1" applyBorder="1" applyAlignment="1">
      <alignment horizontal="center" vertical="center"/>
    </xf>
    <xf numFmtId="0" fontId="4" fillId="2" borderId="12" xfId="0" applyFont="1" applyFill="1" applyBorder="1" applyAlignment="1">
      <alignment horizontal="center" vertical="center"/>
    </xf>
    <xf numFmtId="0" fontId="4" fillId="2" borderId="13" xfId="0" applyFont="1" applyFill="1" applyBorder="1" applyAlignment="1">
      <alignment horizontal="center" vertical="center"/>
    </xf>
    <xf numFmtId="0" fontId="4" fillId="0" borderId="14" xfId="0" applyFont="1" applyBorder="1" applyAlignment="1">
      <alignment horizontal="right" vertical="center"/>
    </xf>
    <xf numFmtId="164" fontId="8" fillId="0" borderId="13" xfId="0" applyNumberFormat="1" applyFont="1" applyBorder="1" applyAlignment="1">
      <alignment vertical="center"/>
    </xf>
    <xf numFmtId="0" fontId="4" fillId="0" borderId="15" xfId="0" applyFont="1" applyBorder="1" applyAlignment="1">
      <alignment horizontal="right" vertical="center"/>
    </xf>
    <xf numFmtId="0" fontId="4" fillId="0" borderId="16" xfId="0" applyFont="1" applyBorder="1" applyAlignment="1">
      <alignment vertical="center"/>
    </xf>
    <xf numFmtId="0" fontId="4" fillId="0" borderId="16" xfId="0" applyFont="1" applyBorder="1" applyAlignment="1">
      <alignment horizontal="center" vertical="center"/>
    </xf>
    <xf numFmtId="164" fontId="8" fillId="0" borderId="17" xfId="0" applyNumberFormat="1" applyFont="1" applyBorder="1" applyAlignment="1">
      <alignment vertical="center"/>
    </xf>
    <xf numFmtId="0" fontId="4" fillId="4" borderId="18" xfId="0" applyFont="1" applyFill="1" applyBorder="1" applyAlignment="1">
      <alignment vertical="center"/>
    </xf>
    <xf numFmtId="0" fontId="7" fillId="4" borderId="19" xfId="0" applyFont="1" applyFill="1" applyBorder="1" applyAlignment="1">
      <alignment horizontal="right" vertical="center"/>
    </xf>
    <xf numFmtId="0" fontId="10" fillId="4" borderId="20" xfId="0" applyFont="1" applyFill="1" applyBorder="1" applyAlignment="1">
      <alignment horizontal="center" vertical="center"/>
    </xf>
    <xf numFmtId="0" fontId="1" fillId="5" borderId="0" xfId="0" applyFont="1" applyFill="1" applyAlignment="1">
      <alignment vertical="center"/>
    </xf>
    <xf numFmtId="0" fontId="1" fillId="5" borderId="0" xfId="0" applyFont="1" applyFill="1" applyAlignment="1">
      <alignment horizontal="justify" vertical="center"/>
    </xf>
    <xf numFmtId="0" fontId="12" fillId="5" borderId="0" xfId="0" applyFont="1" applyFill="1" applyBorder="1" applyAlignment="1">
      <alignment horizontal="justify" vertical="center"/>
    </xf>
    <xf numFmtId="0" fontId="12" fillId="5" borderId="0" xfId="0" applyFont="1" applyFill="1" applyAlignment="1">
      <alignment vertical="center"/>
    </xf>
    <xf numFmtId="0" fontId="3" fillId="5" borderId="0" xfId="0" applyFont="1" applyFill="1" applyAlignment="1">
      <alignment vertical="center"/>
    </xf>
    <xf numFmtId="0" fontId="2" fillId="5" borderId="0" xfId="0" applyFont="1" applyFill="1" applyAlignment="1">
      <alignment vertical="center"/>
    </xf>
    <xf numFmtId="0" fontId="2" fillId="5" borderId="0" xfId="0" applyFont="1" applyFill="1" applyAlignment="1">
      <alignment horizontal="center" vertical="center"/>
    </xf>
    <xf numFmtId="0" fontId="11" fillId="5" borderId="0" xfId="0" applyFont="1" applyFill="1" applyAlignment="1">
      <alignment horizontal="center" vertical="center"/>
    </xf>
    <xf numFmtId="0" fontId="1" fillId="5" borderId="21" xfId="0" applyFont="1" applyFill="1" applyBorder="1" applyAlignment="1">
      <alignment vertical="center"/>
    </xf>
    <xf numFmtId="0" fontId="1" fillId="5" borderId="22" xfId="0" applyFont="1" applyFill="1" applyBorder="1" applyAlignment="1">
      <alignment vertical="center"/>
    </xf>
    <xf numFmtId="0" fontId="1" fillId="5" borderId="0" xfId="0" applyFont="1" applyFill="1" applyBorder="1" applyAlignment="1">
      <alignment vertical="center"/>
    </xf>
    <xf numFmtId="0" fontId="4" fillId="5" borderId="0" xfId="0" applyFont="1" applyFill="1" applyAlignment="1">
      <alignment vertical="center"/>
    </xf>
    <xf numFmtId="0" fontId="4" fillId="5" borderId="23" xfId="0" applyFont="1" applyFill="1" applyBorder="1" applyAlignment="1">
      <alignment vertical="center"/>
    </xf>
    <xf numFmtId="0" fontId="4" fillId="5" borderId="24" xfId="0" applyFont="1" applyFill="1" applyBorder="1" applyAlignment="1">
      <alignment vertical="center"/>
    </xf>
    <xf numFmtId="0" fontId="0" fillId="5" borderId="0" xfId="0" applyFill="1" applyBorder="1" applyAlignment="1">
      <alignment vertical="center"/>
    </xf>
    <xf numFmtId="0" fontId="15" fillId="2" borderId="0" xfId="0" applyFont="1" applyFill="1" applyBorder="1" applyAlignment="1">
      <alignment horizontal="center" vertical="center"/>
    </xf>
    <xf numFmtId="0" fontId="14" fillId="0" borderId="25" xfId="0" applyFont="1" applyBorder="1" applyAlignment="1">
      <alignment vertical="center"/>
    </xf>
    <xf numFmtId="0" fontId="14" fillId="0" borderId="26" xfId="0" applyFont="1" applyBorder="1" applyAlignment="1">
      <alignment vertical="center"/>
    </xf>
    <xf numFmtId="0" fontId="14" fillId="0" borderId="27" xfId="0" applyFont="1" applyBorder="1" applyAlignment="1">
      <alignment vertical="center"/>
    </xf>
    <xf numFmtId="0" fontId="14" fillId="0" borderId="28" xfId="0" applyFont="1" applyBorder="1" applyAlignment="1">
      <alignment vertical="center"/>
    </xf>
    <xf numFmtId="0" fontId="14" fillId="0" borderId="29" xfId="0" applyFont="1" applyBorder="1" applyAlignment="1">
      <alignment vertical="center"/>
    </xf>
    <xf numFmtId="0" fontId="14" fillId="0" borderId="30" xfId="0" applyFont="1" applyBorder="1" applyAlignment="1">
      <alignment vertical="center"/>
    </xf>
    <xf numFmtId="0" fontId="4" fillId="0" borderId="31" xfId="0" applyFont="1" applyBorder="1" applyAlignment="1">
      <alignment horizontal="right" vertical="center"/>
    </xf>
    <xf numFmtId="0" fontId="4" fillId="0" borderId="32" xfId="0" applyFont="1" applyBorder="1" applyAlignment="1">
      <alignment vertical="center"/>
    </xf>
    <xf numFmtId="0" fontId="5" fillId="0" borderId="32" xfId="0" applyFont="1" applyBorder="1" applyAlignment="1">
      <alignment vertical="center"/>
    </xf>
    <xf numFmtId="0" fontId="4" fillId="0" borderId="32" xfId="0" applyFont="1" applyBorder="1" applyAlignment="1">
      <alignment horizontal="center" vertical="center"/>
    </xf>
    <xf numFmtId="164" fontId="8" fillId="0" borderId="33" xfId="0" applyNumberFormat="1" applyFont="1" applyBorder="1" applyAlignment="1">
      <alignment vertical="center"/>
    </xf>
    <xf numFmtId="0" fontId="7" fillId="0" borderId="32" xfId="0" applyFont="1" applyBorder="1" applyAlignment="1">
      <alignment vertical="center"/>
    </xf>
    <xf numFmtId="164" fontId="8" fillId="0" borderId="34" xfId="0" applyNumberFormat="1" applyFont="1" applyBorder="1" applyAlignment="1">
      <alignment vertical="center"/>
    </xf>
    <xf numFmtId="0" fontId="4" fillId="2" borderId="35" xfId="0" applyFont="1" applyFill="1" applyBorder="1" applyAlignment="1">
      <alignment vertical="center"/>
    </xf>
    <xf numFmtId="0" fontId="7" fillId="2" borderId="36" xfId="0" applyFont="1" applyFill="1" applyBorder="1" applyAlignment="1">
      <alignment horizontal="right" vertical="center"/>
    </xf>
    <xf numFmtId="0" fontId="10" fillId="2" borderId="37" xfId="0" applyFont="1" applyFill="1" applyBorder="1" applyAlignment="1">
      <alignment horizontal="center" vertical="center"/>
    </xf>
    <xf numFmtId="0" fontId="4" fillId="2" borderId="38" xfId="0" applyFont="1" applyFill="1" applyBorder="1" applyAlignment="1">
      <alignment horizontal="center" vertical="center"/>
    </xf>
    <xf numFmtId="0" fontId="4" fillId="2" borderId="39" xfId="0" applyFont="1" applyFill="1" applyBorder="1" applyAlignment="1">
      <alignment horizontal="center" vertical="center"/>
    </xf>
    <xf numFmtId="0" fontId="4" fillId="0" borderId="38" xfId="0" applyFont="1" applyBorder="1" applyAlignment="1">
      <alignment horizontal="right" vertical="center"/>
    </xf>
    <xf numFmtId="164" fontId="8" fillId="0" borderId="39" xfId="0" applyNumberFormat="1" applyFont="1" applyBorder="1" applyAlignment="1">
      <alignment vertical="center"/>
    </xf>
    <xf numFmtId="0" fontId="4" fillId="0" borderId="40" xfId="0" applyFont="1" applyBorder="1" applyAlignment="1">
      <alignment horizontal="right" vertical="center"/>
    </xf>
    <xf numFmtId="0" fontId="4" fillId="0" borderId="41" xfId="0" applyFont="1" applyBorder="1" applyAlignment="1">
      <alignment vertical="center"/>
    </xf>
    <xf numFmtId="0" fontId="5" fillId="0" borderId="41" xfId="0" applyFont="1" applyBorder="1" applyAlignment="1">
      <alignment vertical="center"/>
    </xf>
    <xf numFmtId="0" fontId="4" fillId="0" borderId="41" xfId="0" applyFont="1" applyBorder="1" applyAlignment="1">
      <alignment horizontal="center" vertical="center"/>
    </xf>
    <xf numFmtId="164" fontId="8" fillId="0" borderId="42" xfId="0" applyNumberFormat="1" applyFont="1" applyBorder="1" applyAlignment="1">
      <alignment vertical="center"/>
    </xf>
    <xf numFmtId="0" fontId="4" fillId="5" borderId="43" xfId="0" applyFont="1" applyFill="1" applyBorder="1" applyAlignment="1">
      <alignment vertical="center"/>
    </xf>
    <xf numFmtId="0" fontId="14" fillId="0" borderId="44" xfId="0" applyFont="1" applyBorder="1" applyAlignment="1">
      <alignment vertical="center"/>
    </xf>
    <xf numFmtId="0" fontId="14" fillId="0" borderId="45" xfId="0" applyFont="1" applyBorder="1" applyAlignment="1">
      <alignment vertical="center"/>
    </xf>
    <xf numFmtId="0" fontId="14" fillId="0" borderId="46" xfId="0" applyFont="1" applyBorder="1" applyAlignment="1">
      <alignment vertical="center"/>
    </xf>
    <xf numFmtId="0" fontId="14" fillId="6" borderId="47" xfId="0" applyFont="1" applyFill="1" applyBorder="1" applyAlignment="1">
      <alignment vertical="center"/>
    </xf>
    <xf numFmtId="0" fontId="14" fillId="6" borderId="48" xfId="0" applyFont="1" applyFill="1" applyBorder="1" applyAlignment="1">
      <alignment vertical="center"/>
    </xf>
    <xf numFmtId="0" fontId="0" fillId="5" borderId="0" xfId="0" applyFill="1" applyAlignment="1">
      <alignment vertical="center"/>
    </xf>
    <xf numFmtId="0" fontId="0" fillId="5" borderId="49" xfId="0" applyFill="1" applyBorder="1" applyAlignment="1">
      <alignment vertical="center"/>
    </xf>
    <xf numFmtId="0" fontId="0" fillId="5" borderId="50" xfId="0" applyFill="1" applyBorder="1" applyAlignment="1">
      <alignment vertical="center"/>
    </xf>
    <xf numFmtId="0" fontId="24" fillId="5" borderId="0" xfId="0" applyFont="1" applyFill="1" applyBorder="1" applyAlignment="1">
      <alignment horizontal="center" vertical="center"/>
    </xf>
    <xf numFmtId="0" fontId="0" fillId="5" borderId="51" xfId="0" applyFill="1" applyBorder="1" applyAlignment="1">
      <alignment vertical="center"/>
    </xf>
    <xf numFmtId="0" fontId="0" fillId="5" borderId="0" xfId="0" applyFill="1" applyBorder="1" applyAlignment="1">
      <alignment horizontal="center" vertical="center"/>
    </xf>
    <xf numFmtId="0" fontId="0" fillId="5" borderId="52" xfId="0" applyFill="1" applyBorder="1" applyAlignment="1">
      <alignment horizontal="center" vertical="center"/>
    </xf>
    <xf numFmtId="9" fontId="0" fillId="5" borderId="0" xfId="0" applyNumberFormat="1" applyFill="1" applyBorder="1" applyAlignment="1">
      <alignment vertical="center"/>
    </xf>
    <xf numFmtId="0" fontId="0" fillId="5" borderId="53" xfId="0" applyFill="1" applyBorder="1" applyAlignment="1">
      <alignment vertical="center"/>
    </xf>
    <xf numFmtId="0" fontId="0" fillId="5" borderId="54" xfId="0" applyFill="1" applyBorder="1" applyAlignment="1">
      <alignment vertical="center"/>
    </xf>
    <xf numFmtId="0" fontId="7" fillId="0" borderId="16" xfId="0" applyFont="1" applyBorder="1" applyAlignment="1">
      <alignment vertical="center"/>
    </xf>
    <xf numFmtId="0" fontId="4" fillId="7" borderId="3" xfId="0" applyFont="1" applyFill="1" applyBorder="1" applyAlignment="1">
      <alignment horizontal="right" vertical="center"/>
    </xf>
    <xf numFmtId="0" fontId="4" fillId="7" borderId="1" xfId="0" applyFont="1" applyFill="1" applyBorder="1" applyAlignment="1">
      <alignment vertical="center"/>
    </xf>
    <xf numFmtId="0" fontId="7" fillId="7" borderId="1" xfId="0" applyFont="1" applyFill="1" applyBorder="1" applyAlignment="1">
      <alignment vertical="center"/>
    </xf>
    <xf numFmtId="0" fontId="4" fillId="7" borderId="1" xfId="0" applyFont="1" applyFill="1" applyBorder="1" applyAlignment="1">
      <alignment horizontal="center" vertical="center"/>
    </xf>
    <xf numFmtId="164" fontId="8" fillId="7" borderId="2" xfId="0" applyNumberFormat="1" applyFont="1" applyFill="1" applyBorder="1" applyAlignment="1">
      <alignment vertical="center"/>
    </xf>
    <xf numFmtId="0" fontId="4" fillId="8" borderId="3" xfId="0" applyFont="1" applyFill="1" applyBorder="1" applyAlignment="1">
      <alignment horizontal="right" vertical="center"/>
    </xf>
    <xf numFmtId="0" fontId="4" fillId="8" borderId="1" xfId="0" applyFont="1" applyFill="1" applyBorder="1" applyAlignment="1">
      <alignment vertical="center"/>
    </xf>
    <xf numFmtId="0" fontId="7" fillId="8" borderId="1" xfId="0" applyFont="1" applyFill="1" applyBorder="1" applyAlignment="1">
      <alignment vertical="center"/>
    </xf>
    <xf numFmtId="0" fontId="4" fillId="8" borderId="1" xfId="0" applyFont="1" applyFill="1" applyBorder="1" applyAlignment="1">
      <alignment horizontal="center" vertical="center"/>
    </xf>
    <xf numFmtId="164" fontId="8" fillId="8" borderId="2" xfId="0" applyNumberFormat="1" applyFont="1" applyFill="1" applyBorder="1" applyAlignment="1">
      <alignment vertical="center"/>
    </xf>
    <xf numFmtId="0" fontId="4" fillId="9" borderId="3" xfId="0" applyFont="1" applyFill="1" applyBorder="1" applyAlignment="1">
      <alignment horizontal="right" vertical="center"/>
    </xf>
    <xf numFmtId="0" fontId="4" fillId="9" borderId="1" xfId="0" applyFont="1" applyFill="1" applyBorder="1" applyAlignment="1">
      <alignment vertical="center"/>
    </xf>
    <xf numFmtId="0" fontId="7" fillId="9" borderId="1" xfId="0" applyFont="1" applyFill="1" applyBorder="1" applyAlignment="1">
      <alignment vertical="center"/>
    </xf>
    <xf numFmtId="0" fontId="4" fillId="9" borderId="1" xfId="0" applyFont="1" applyFill="1" applyBorder="1" applyAlignment="1">
      <alignment horizontal="center" vertical="center"/>
    </xf>
    <xf numFmtId="164" fontId="8" fillId="9" borderId="2" xfId="0" applyNumberFormat="1" applyFont="1" applyFill="1" applyBorder="1" applyAlignment="1">
      <alignment vertical="center"/>
    </xf>
    <xf numFmtId="0" fontId="4" fillId="7" borderId="38" xfId="0" applyFont="1" applyFill="1" applyBorder="1" applyAlignment="1">
      <alignment horizontal="right" vertical="center"/>
    </xf>
    <xf numFmtId="0" fontId="4" fillId="8" borderId="38" xfId="0" applyFont="1" applyFill="1" applyBorder="1" applyAlignment="1">
      <alignment horizontal="right" vertical="center"/>
    </xf>
    <xf numFmtId="0" fontId="4" fillId="9" borderId="38" xfId="0" applyFont="1" applyFill="1" applyBorder="1" applyAlignment="1">
      <alignment horizontal="right" vertical="center"/>
    </xf>
    <xf numFmtId="0" fontId="4" fillId="7" borderId="14" xfId="0" applyFont="1" applyFill="1" applyBorder="1" applyAlignment="1">
      <alignment horizontal="right" vertical="center"/>
    </xf>
    <xf numFmtId="164" fontId="8" fillId="7" borderId="13" xfId="0" applyNumberFormat="1" applyFont="1" applyFill="1" applyBorder="1" applyAlignment="1">
      <alignment vertical="center"/>
    </xf>
    <xf numFmtId="0" fontId="4" fillId="8" borderId="14" xfId="0" applyFont="1" applyFill="1" applyBorder="1" applyAlignment="1">
      <alignment horizontal="right" vertical="center"/>
    </xf>
    <xf numFmtId="164" fontId="8" fillId="8" borderId="13" xfId="0" applyNumberFormat="1" applyFont="1" applyFill="1" applyBorder="1" applyAlignment="1">
      <alignment vertical="center"/>
    </xf>
    <xf numFmtId="0" fontId="4" fillId="9" borderId="14" xfId="0" applyFont="1" applyFill="1" applyBorder="1" applyAlignment="1">
      <alignment horizontal="right" vertical="center"/>
    </xf>
    <xf numFmtId="164" fontId="8" fillId="9" borderId="13" xfId="0" applyNumberFormat="1" applyFont="1" applyFill="1" applyBorder="1" applyAlignment="1">
      <alignment vertical="center"/>
    </xf>
    <xf numFmtId="0" fontId="0" fillId="0" borderId="0" xfId="0" applyBorder="1" applyAlignment="1">
      <alignment vertical="center"/>
    </xf>
    <xf numFmtId="0" fontId="16" fillId="9" borderId="55" xfId="0" applyFont="1" applyFill="1" applyBorder="1" applyAlignment="1">
      <alignment horizontal="center" vertical="center"/>
    </xf>
    <xf numFmtId="0" fontId="13" fillId="10" borderId="56" xfId="0" applyFont="1" applyFill="1" applyBorder="1" applyAlignment="1">
      <alignment horizontal="center" vertical="center"/>
    </xf>
    <xf numFmtId="0" fontId="13" fillId="11" borderId="30" xfId="0" applyFont="1" applyFill="1" applyBorder="1" applyAlignment="1">
      <alignment horizontal="center" vertical="center"/>
    </xf>
    <xf numFmtId="49" fontId="16" fillId="11" borderId="55" xfId="0" applyNumberFormat="1" applyFont="1" applyFill="1" applyBorder="1" applyAlignment="1">
      <alignment horizontal="center" vertical="center"/>
    </xf>
    <xf numFmtId="0" fontId="13" fillId="7" borderId="30" xfId="0" applyFont="1" applyFill="1" applyBorder="1" applyAlignment="1">
      <alignment horizontal="center" vertical="center"/>
    </xf>
    <xf numFmtId="49" fontId="16" fillId="7" borderId="55" xfId="0" applyNumberFormat="1" applyFont="1" applyFill="1" applyBorder="1" applyAlignment="1">
      <alignment horizontal="center" vertical="center"/>
    </xf>
    <xf numFmtId="0" fontId="13" fillId="12" borderId="30" xfId="0" applyFont="1" applyFill="1" applyBorder="1" applyAlignment="1">
      <alignment horizontal="center" vertical="center"/>
    </xf>
    <xf numFmtId="49" fontId="16" fillId="12" borderId="55" xfId="0" applyNumberFormat="1" applyFont="1" applyFill="1" applyBorder="1" applyAlignment="1">
      <alignment horizontal="center" vertical="center"/>
    </xf>
    <xf numFmtId="0" fontId="13" fillId="6" borderId="30" xfId="0" applyFont="1" applyFill="1" applyBorder="1" applyAlignment="1">
      <alignment horizontal="center" vertical="center"/>
    </xf>
    <xf numFmtId="49" fontId="16" fillId="6" borderId="55" xfId="0" applyNumberFormat="1" applyFont="1" applyFill="1" applyBorder="1" applyAlignment="1">
      <alignment horizontal="center" vertical="center"/>
    </xf>
    <xf numFmtId="0" fontId="13" fillId="13" borderId="30" xfId="0" applyFont="1" applyFill="1" applyBorder="1" applyAlignment="1">
      <alignment horizontal="center" vertical="center"/>
    </xf>
    <xf numFmtId="49" fontId="16" fillId="13" borderId="56" xfId="0" applyNumberFormat="1" applyFont="1" applyFill="1" applyBorder="1" applyAlignment="1">
      <alignment horizontal="center" vertical="center"/>
    </xf>
    <xf numFmtId="0" fontId="13" fillId="2" borderId="45" xfId="0" applyFont="1" applyFill="1" applyBorder="1" applyAlignment="1">
      <alignment horizontal="center" vertical="center"/>
    </xf>
    <xf numFmtId="0" fontId="20" fillId="14" borderId="30" xfId="0" applyFont="1" applyFill="1" applyBorder="1" applyAlignment="1">
      <alignment horizontal="center" vertical="center"/>
    </xf>
    <xf numFmtId="0" fontId="14" fillId="0" borderId="57" xfId="0" applyFont="1" applyBorder="1" applyAlignment="1">
      <alignment vertical="center"/>
    </xf>
    <xf numFmtId="0" fontId="14" fillId="0" borderId="58" xfId="0" applyFont="1" applyBorder="1" applyAlignment="1">
      <alignment vertical="center"/>
    </xf>
    <xf numFmtId="0" fontId="14" fillId="0" borderId="59" xfId="0" applyFont="1" applyBorder="1" applyAlignment="1">
      <alignment vertical="center"/>
    </xf>
    <xf numFmtId="0" fontId="14" fillId="6" borderId="60" xfId="0" applyFont="1" applyFill="1" applyBorder="1" applyAlignment="1">
      <alignment vertical="center"/>
    </xf>
    <xf numFmtId="0" fontId="14" fillId="0" borderId="61" xfId="0" applyFont="1" applyBorder="1" applyAlignment="1">
      <alignment vertical="center"/>
    </xf>
    <xf numFmtId="0" fontId="27" fillId="0" borderId="26" xfId="0" applyFont="1" applyBorder="1" applyAlignment="1">
      <alignment horizontal="center" vertical="center"/>
    </xf>
    <xf numFmtId="0" fontId="27" fillId="0" borderId="62" xfId="0" applyFont="1" applyBorder="1" applyAlignment="1">
      <alignment horizontal="center" vertical="center"/>
    </xf>
    <xf numFmtId="0" fontId="27" fillId="0" borderId="25" xfId="0" applyFont="1" applyBorder="1" applyAlignment="1">
      <alignment horizontal="center" vertical="center"/>
    </xf>
    <xf numFmtId="0" fontId="27" fillId="0" borderId="63" xfId="0" applyFont="1" applyBorder="1" applyAlignment="1">
      <alignment horizontal="center" vertical="center"/>
    </xf>
    <xf numFmtId="0" fontId="27" fillId="0" borderId="44" xfId="0" applyFont="1" applyBorder="1" applyAlignment="1">
      <alignment horizontal="center" vertical="center"/>
    </xf>
    <xf numFmtId="0" fontId="27" fillId="0" borderId="29" xfId="0" applyFont="1" applyBorder="1" applyAlignment="1">
      <alignment horizontal="center" vertical="center"/>
    </xf>
    <xf numFmtId="0" fontId="27" fillId="0" borderId="64" xfId="0" applyFont="1" applyBorder="1" applyAlignment="1">
      <alignment horizontal="center" vertical="center"/>
    </xf>
    <xf numFmtId="0" fontId="0" fillId="0" borderId="0" xfId="0" applyAlignment="1">
      <alignment horizontal="center" vertical="center"/>
    </xf>
    <xf numFmtId="0" fontId="0" fillId="0" borderId="25" xfId="0" applyBorder="1" applyAlignment="1">
      <alignment horizontal="center" vertical="center"/>
    </xf>
    <xf numFmtId="0" fontId="0" fillId="0" borderId="26" xfId="0" applyBorder="1" applyAlignment="1">
      <alignment horizontal="center" vertical="center"/>
    </xf>
    <xf numFmtId="0" fontId="0" fillId="0" borderId="65" xfId="0" applyBorder="1" applyAlignment="1">
      <alignment horizontal="center" vertical="center"/>
    </xf>
    <xf numFmtId="0" fontId="0" fillId="0" borderId="66" xfId="0" applyBorder="1" applyAlignment="1">
      <alignment horizontal="center" vertical="center"/>
    </xf>
    <xf numFmtId="0" fontId="0" fillId="0" borderId="64" xfId="0" applyBorder="1" applyAlignment="1">
      <alignment horizontal="center" vertical="center"/>
    </xf>
    <xf numFmtId="0" fontId="0" fillId="0" borderId="67" xfId="0" applyBorder="1" applyAlignment="1">
      <alignment horizontal="center" vertical="center"/>
    </xf>
    <xf numFmtId="164" fontId="16" fillId="0" borderId="68" xfId="0" applyNumberFormat="1" applyFont="1" applyBorder="1" applyAlignment="1">
      <alignment vertical="center"/>
    </xf>
    <xf numFmtId="0" fontId="0" fillId="0" borderId="69" xfId="0" applyBorder="1" applyAlignment="1">
      <alignment vertical="center"/>
    </xf>
    <xf numFmtId="0" fontId="0" fillId="0" borderId="70" xfId="0" applyBorder="1" applyAlignment="1">
      <alignment vertical="center"/>
    </xf>
    <xf numFmtId="0" fontId="0" fillId="0" borderId="71" xfId="0" applyBorder="1" applyAlignment="1">
      <alignment vertical="center"/>
    </xf>
    <xf numFmtId="0" fontId="0" fillId="0" borderId="72" xfId="0" applyBorder="1" applyAlignment="1">
      <alignment vertical="center"/>
    </xf>
    <xf numFmtId="0" fontId="0" fillId="0" borderId="73" xfId="0" applyBorder="1" applyAlignment="1">
      <alignment horizontal="center" vertical="center"/>
    </xf>
    <xf numFmtId="0" fontId="0" fillId="0" borderId="74" xfId="0" applyBorder="1" applyAlignment="1">
      <alignment horizontal="center" vertical="center"/>
    </xf>
    <xf numFmtId="164" fontId="16" fillId="0" borderId="75" xfId="0" applyNumberFormat="1" applyFont="1" applyBorder="1" applyAlignment="1">
      <alignment vertical="center"/>
    </xf>
    <xf numFmtId="0" fontId="0" fillId="0" borderId="76" xfId="0" applyBorder="1" applyAlignment="1">
      <alignment vertical="center"/>
    </xf>
    <xf numFmtId="0" fontId="0" fillId="0" borderId="77" xfId="0" applyBorder="1" applyAlignment="1">
      <alignment vertical="center"/>
    </xf>
    <xf numFmtId="0" fontId="13" fillId="0" borderId="78" xfId="0" applyFont="1" applyBorder="1" applyAlignment="1">
      <alignment vertical="center"/>
    </xf>
    <xf numFmtId="0" fontId="13" fillId="0" borderId="79" xfId="0" applyFont="1" applyBorder="1" applyAlignment="1">
      <alignment vertical="center"/>
    </xf>
    <xf numFmtId="0" fontId="22" fillId="0" borderId="69" xfId="0" applyFont="1" applyBorder="1" applyAlignment="1">
      <alignment vertical="center"/>
    </xf>
    <xf numFmtId="0" fontId="22" fillId="0" borderId="80" xfId="0" applyFont="1" applyBorder="1" applyAlignment="1">
      <alignment vertical="center"/>
    </xf>
    <xf numFmtId="0" fontId="0" fillId="0" borderId="32" xfId="0" applyBorder="1" applyAlignment="1">
      <alignment horizontal="center" vertical="center"/>
    </xf>
    <xf numFmtId="0" fontId="22" fillId="0" borderId="65" xfId="0" applyFont="1" applyBorder="1" applyAlignment="1">
      <alignment horizontal="center" vertical="center"/>
    </xf>
    <xf numFmtId="0" fontId="22" fillId="0" borderId="66" xfId="0" applyFont="1" applyBorder="1" applyAlignment="1">
      <alignment horizontal="center" vertical="center"/>
    </xf>
    <xf numFmtId="0" fontId="22" fillId="0" borderId="74" xfId="0" applyFont="1" applyBorder="1" applyAlignment="1">
      <alignment horizontal="center" vertical="center"/>
    </xf>
    <xf numFmtId="0" fontId="33" fillId="0" borderId="81" xfId="0" applyFont="1" applyBorder="1" applyAlignment="1">
      <alignment vertical="center"/>
    </xf>
    <xf numFmtId="0" fontId="34" fillId="0" borderId="65" xfId="0" applyFont="1" applyBorder="1" applyAlignment="1">
      <alignment vertical="center"/>
    </xf>
    <xf numFmtId="0" fontId="34" fillId="0" borderId="69" xfId="0" applyFont="1" applyBorder="1" applyAlignment="1">
      <alignment vertical="center"/>
    </xf>
    <xf numFmtId="0" fontId="34" fillId="0" borderId="78" xfId="0" applyFont="1" applyBorder="1" applyAlignment="1">
      <alignment vertical="center"/>
    </xf>
    <xf numFmtId="0" fontId="33" fillId="0" borderId="69" xfId="0" applyFont="1" applyBorder="1" applyAlignment="1">
      <alignment vertical="center"/>
    </xf>
    <xf numFmtId="0" fontId="35" fillId="0" borderId="82" xfId="0" applyFont="1" applyBorder="1" applyAlignment="1">
      <alignment vertical="center"/>
    </xf>
    <xf numFmtId="0" fontId="35" fillId="0" borderId="83" xfId="0" applyFont="1" applyBorder="1" applyAlignment="1">
      <alignment vertical="center"/>
    </xf>
    <xf numFmtId="0" fontId="36" fillId="0" borderId="82" xfId="0" applyFont="1" applyBorder="1" applyAlignment="1">
      <alignment vertical="center"/>
    </xf>
    <xf numFmtId="0" fontId="36" fillId="0" borderId="80" xfId="0" applyFont="1" applyBorder="1" applyAlignment="1">
      <alignment vertical="center"/>
    </xf>
    <xf numFmtId="0" fontId="35" fillId="0" borderId="66" xfId="0" applyFont="1" applyBorder="1" applyAlignment="1">
      <alignment vertical="center"/>
    </xf>
    <xf numFmtId="0" fontId="36" fillId="0" borderId="76" xfId="0" applyFont="1" applyBorder="1" applyAlignment="1">
      <alignment vertical="center"/>
    </xf>
    <xf numFmtId="0" fontId="35" fillId="0" borderId="74" xfId="0" applyFont="1" applyBorder="1" applyAlignment="1">
      <alignment vertical="center"/>
    </xf>
    <xf numFmtId="0" fontId="35" fillId="0" borderId="84" xfId="0" applyFont="1" applyBorder="1" applyAlignment="1">
      <alignment vertical="center"/>
    </xf>
    <xf numFmtId="0" fontId="0" fillId="0" borderId="1" xfId="0" applyBorder="1" applyAlignment="1">
      <alignment horizontal="center" vertical="center"/>
    </xf>
    <xf numFmtId="164" fontId="16" fillId="0" borderId="85" xfId="0" applyNumberFormat="1" applyFont="1" applyBorder="1" applyAlignment="1">
      <alignment vertical="center"/>
    </xf>
    <xf numFmtId="0" fontId="36" fillId="0" borderId="86" xfId="0" applyFont="1" applyBorder="1" applyAlignment="1">
      <alignment vertical="center"/>
    </xf>
    <xf numFmtId="0" fontId="0" fillId="0" borderId="86" xfId="0" applyBorder="1" applyAlignment="1">
      <alignment vertical="center"/>
    </xf>
    <xf numFmtId="0" fontId="0" fillId="0" borderId="87" xfId="0" applyBorder="1" applyAlignment="1">
      <alignment vertical="center"/>
    </xf>
    <xf numFmtId="0" fontId="33" fillId="0" borderId="86" xfId="0" applyFont="1" applyBorder="1" applyAlignment="1">
      <alignment vertical="center"/>
    </xf>
    <xf numFmtId="0" fontId="34" fillId="0" borderId="1" xfId="0" applyFont="1" applyBorder="1" applyAlignment="1">
      <alignment vertical="center"/>
    </xf>
    <xf numFmtId="0" fontId="22" fillId="0" borderId="1" xfId="0" applyFont="1" applyBorder="1" applyAlignment="1">
      <alignment horizontal="center" vertical="center"/>
    </xf>
    <xf numFmtId="0" fontId="35" fillId="0" borderId="1" xfId="0" applyFont="1" applyBorder="1" applyAlignment="1">
      <alignment vertical="center"/>
    </xf>
    <xf numFmtId="0" fontId="33" fillId="0" borderId="76" xfId="0" applyFont="1" applyBorder="1" applyAlignment="1">
      <alignment vertical="center"/>
    </xf>
    <xf numFmtId="0" fontId="34" fillId="0" borderId="74" xfId="0" applyFont="1" applyBorder="1" applyAlignment="1">
      <alignment vertical="center"/>
    </xf>
    <xf numFmtId="0" fontId="13" fillId="0" borderId="88" xfId="0" applyFont="1" applyFill="1" applyBorder="1" applyAlignment="1">
      <alignment horizontal="center" vertical="center"/>
    </xf>
    <xf numFmtId="0" fontId="13" fillId="0" borderId="89" xfId="0" applyFont="1" applyFill="1" applyBorder="1" applyAlignment="1">
      <alignment horizontal="center" vertical="center"/>
    </xf>
    <xf numFmtId="0" fontId="13" fillId="0" borderId="90" xfId="0" applyFont="1" applyFill="1" applyBorder="1" applyAlignment="1">
      <alignment horizontal="center" vertical="center"/>
    </xf>
    <xf numFmtId="0" fontId="0" fillId="0" borderId="91" xfId="0" applyBorder="1" applyAlignment="1">
      <alignment horizontal="center" vertical="center"/>
    </xf>
    <xf numFmtId="0" fontId="0" fillId="0" borderId="92" xfId="0" applyBorder="1" applyAlignment="1">
      <alignment horizontal="center" vertical="center"/>
    </xf>
    <xf numFmtId="0" fontId="34" fillId="0" borderId="84" xfId="0" applyFont="1" applyBorder="1" applyAlignment="1">
      <alignment vertical="center"/>
    </xf>
    <xf numFmtId="0" fontId="35" fillId="0" borderId="78" xfId="0" applyFont="1" applyBorder="1" applyAlignment="1">
      <alignment vertical="center"/>
    </xf>
    <xf numFmtId="0" fontId="36" fillId="0" borderId="69" xfId="0" applyFont="1" applyBorder="1" applyAlignment="1">
      <alignment vertical="center"/>
    </xf>
    <xf numFmtId="0" fontId="36" fillId="0" borderId="81" xfId="0" applyFont="1" applyBorder="1" applyAlignment="1">
      <alignment vertical="center"/>
    </xf>
    <xf numFmtId="0" fontId="35" fillId="0" borderId="93" xfId="0" applyFont="1" applyBorder="1" applyAlignment="1">
      <alignment vertical="center"/>
    </xf>
    <xf numFmtId="0" fontId="35" fillId="0" borderId="79" xfId="0" applyFont="1" applyBorder="1" applyAlignment="1">
      <alignment vertical="center"/>
    </xf>
    <xf numFmtId="0" fontId="35" fillId="0" borderId="94" xfId="0" applyFont="1" applyBorder="1" applyAlignment="1">
      <alignment vertical="center"/>
    </xf>
    <xf numFmtId="0" fontId="34" fillId="0" borderId="93" xfId="0" applyFont="1" applyBorder="1" applyAlignment="1">
      <alignment vertical="center"/>
    </xf>
    <xf numFmtId="0" fontId="4" fillId="0" borderId="3" xfId="0" applyFont="1" applyFill="1" applyBorder="1" applyAlignment="1">
      <alignment horizontal="right" vertical="center"/>
    </xf>
    <xf numFmtId="0" fontId="7" fillId="0" borderId="4" xfId="0" applyFont="1" applyBorder="1" applyAlignment="1">
      <alignment vertical="center"/>
    </xf>
    <xf numFmtId="0" fontId="39" fillId="5" borderId="0" xfId="0" applyFont="1" applyFill="1" applyAlignment="1">
      <alignment vertical="center"/>
    </xf>
    <xf numFmtId="0" fontId="40" fillId="5" borderId="0" xfId="0" applyFont="1" applyFill="1" applyAlignment="1">
      <alignment vertical="center"/>
    </xf>
    <xf numFmtId="0" fontId="41" fillId="5" borderId="0" xfId="0" applyFont="1" applyFill="1" applyAlignment="1">
      <alignment vertical="center"/>
    </xf>
    <xf numFmtId="0" fontId="41" fillId="5" borderId="0" xfId="0" applyFont="1" applyFill="1" applyAlignment="1">
      <alignment horizontal="center" vertical="center"/>
    </xf>
    <xf numFmtId="0" fontId="40" fillId="5" borderId="0" xfId="0" applyFont="1" applyFill="1" applyAlignment="1">
      <alignment horizontal="justify" vertical="center"/>
    </xf>
    <xf numFmtId="0" fontId="41" fillId="5" borderId="0" xfId="0" applyFont="1" applyFill="1" applyAlignment="1">
      <alignment horizontal="left" vertical="center"/>
    </xf>
    <xf numFmtId="0" fontId="33" fillId="0" borderId="86" xfId="0" applyFont="1" applyFill="1" applyBorder="1" applyAlignment="1">
      <alignment vertical="center"/>
    </xf>
    <xf numFmtId="0" fontId="34" fillId="0" borderId="1" xfId="0" applyFont="1" applyFill="1" applyBorder="1" applyAlignment="1">
      <alignment vertical="center"/>
    </xf>
    <xf numFmtId="0" fontId="22" fillId="0" borderId="1" xfId="0" applyFont="1" applyFill="1" applyBorder="1" applyAlignment="1">
      <alignment horizontal="center" vertical="center"/>
    </xf>
    <xf numFmtId="0" fontId="36" fillId="0" borderId="86" xfId="0" applyFont="1" applyFill="1" applyBorder="1" applyAlignment="1">
      <alignment vertical="center"/>
    </xf>
    <xf numFmtId="0" fontId="35" fillId="0" borderId="1" xfId="0" applyFont="1" applyFill="1" applyBorder="1" applyAlignment="1">
      <alignment vertical="center"/>
    </xf>
    <xf numFmtId="0" fontId="16" fillId="0" borderId="1" xfId="0" applyFont="1" applyBorder="1" applyAlignment="1">
      <alignment horizontal="center" vertical="center"/>
    </xf>
    <xf numFmtId="0" fontId="34" fillId="0" borderId="84" xfId="0" applyFont="1" applyFill="1" applyBorder="1" applyAlignment="1">
      <alignment vertical="center"/>
    </xf>
    <xf numFmtId="0" fontId="0" fillId="0" borderId="1" xfId="0" applyFill="1" applyBorder="1" applyAlignment="1">
      <alignment horizontal="center" vertical="center"/>
    </xf>
    <xf numFmtId="0" fontId="16" fillId="0" borderId="66" xfId="0" applyFont="1" applyBorder="1" applyAlignment="1">
      <alignment horizontal="center" vertical="center"/>
    </xf>
    <xf numFmtId="0" fontId="27" fillId="0" borderId="95" xfId="0" applyFont="1" applyBorder="1" applyAlignment="1">
      <alignment horizontal="center" vertical="center"/>
    </xf>
    <xf numFmtId="49" fontId="16" fillId="10" borderId="55" xfId="0" applyNumberFormat="1" applyFont="1" applyFill="1" applyBorder="1" applyAlignment="1">
      <alignment horizontal="center" vertical="center"/>
    </xf>
    <xf numFmtId="0" fontId="13" fillId="15" borderId="29" xfId="0" applyFont="1" applyFill="1" applyBorder="1" applyAlignment="1">
      <alignment horizontal="center" vertical="center"/>
    </xf>
    <xf numFmtId="0" fontId="16" fillId="15" borderId="46" xfId="0" applyFont="1" applyFill="1" applyBorder="1" applyAlignment="1">
      <alignment horizontal="center" vertical="center"/>
    </xf>
    <xf numFmtId="49" fontId="13" fillId="4" borderId="56" xfId="0" applyNumberFormat="1" applyFont="1" applyFill="1" applyBorder="1" applyAlignment="1">
      <alignment horizontal="center" vertical="center"/>
    </xf>
    <xf numFmtId="49" fontId="16" fillId="4" borderId="56" xfId="0" applyNumberFormat="1" applyFont="1" applyFill="1" applyBorder="1" applyAlignment="1">
      <alignment horizontal="center" vertical="center"/>
    </xf>
    <xf numFmtId="0" fontId="0" fillId="5" borderId="96" xfId="0" applyFill="1" applyBorder="1" applyAlignment="1">
      <alignment vertical="center"/>
    </xf>
    <xf numFmtId="0" fontId="0" fillId="0" borderId="97" xfId="0" applyBorder="1" applyAlignment="1">
      <alignment vertical="center"/>
    </xf>
    <xf numFmtId="0" fontId="14" fillId="13" borderId="98" xfId="0" applyFont="1" applyFill="1" applyBorder="1" applyAlignment="1">
      <alignment horizontal="center" vertical="center"/>
    </xf>
    <xf numFmtId="0" fontId="14" fillId="13" borderId="99" xfId="0" applyFont="1" applyFill="1" applyBorder="1" applyAlignment="1">
      <alignment horizontal="center" vertical="center"/>
    </xf>
    <xf numFmtId="0" fontId="4" fillId="5" borderId="0" xfId="0" applyFont="1" applyFill="1" applyBorder="1" applyAlignment="1">
      <alignment vertical="center"/>
    </xf>
    <xf numFmtId="0" fontId="0" fillId="0" borderId="78" xfId="0" applyBorder="1" applyAlignment="1">
      <alignment vertical="center"/>
    </xf>
    <xf numFmtId="0" fontId="0" fillId="0" borderId="83" xfId="0" applyBorder="1" applyAlignment="1">
      <alignment vertical="center"/>
    </xf>
    <xf numFmtId="0" fontId="0" fillId="0" borderId="93" xfId="0" applyBorder="1" applyAlignment="1">
      <alignment vertical="center"/>
    </xf>
    <xf numFmtId="0" fontId="0" fillId="0" borderId="79" xfId="0" applyBorder="1" applyAlignment="1">
      <alignment vertical="center"/>
    </xf>
    <xf numFmtId="0" fontId="0" fillId="0" borderId="94" xfId="0" applyBorder="1" applyAlignment="1">
      <alignment vertical="center"/>
    </xf>
    <xf numFmtId="0" fontId="0" fillId="0" borderId="100" xfId="0" applyBorder="1" applyAlignment="1">
      <alignment vertical="center"/>
    </xf>
    <xf numFmtId="0" fontId="0" fillId="5" borderId="101" xfId="0" applyFill="1" applyBorder="1" applyAlignment="1">
      <alignment vertical="center"/>
    </xf>
    <xf numFmtId="165" fontId="8" fillId="7" borderId="2" xfId="0" applyNumberFormat="1" applyFont="1" applyFill="1" applyBorder="1" applyAlignment="1">
      <alignment vertical="center"/>
    </xf>
    <xf numFmtId="165" fontId="8" fillId="8" borderId="2" xfId="0" applyNumberFormat="1" applyFont="1" applyFill="1" applyBorder="1" applyAlignment="1">
      <alignment vertical="center"/>
    </xf>
    <xf numFmtId="165" fontId="8" fillId="9" borderId="2" xfId="0" applyNumberFormat="1" applyFont="1" applyFill="1" applyBorder="1" applyAlignment="1">
      <alignment vertical="center"/>
    </xf>
    <xf numFmtId="165" fontId="8" fillId="0" borderId="2" xfId="0" applyNumberFormat="1" applyFont="1" applyBorder="1" applyAlignment="1">
      <alignment vertical="center"/>
    </xf>
    <xf numFmtId="165" fontId="8" fillId="0" borderId="10" xfId="0" applyNumberFormat="1" applyFont="1" applyBorder="1" applyAlignment="1">
      <alignment vertical="center"/>
    </xf>
    <xf numFmtId="165" fontId="8" fillId="0" borderId="33" xfId="0" applyNumberFormat="1" applyFont="1" applyBorder="1" applyAlignment="1">
      <alignment vertical="center"/>
    </xf>
    <xf numFmtId="165" fontId="8" fillId="7" borderId="39" xfId="0" applyNumberFormat="1" applyFont="1" applyFill="1" applyBorder="1" applyAlignment="1">
      <alignment vertical="center"/>
    </xf>
    <xf numFmtId="165" fontId="8" fillId="8" borderId="39" xfId="0" applyNumberFormat="1" applyFont="1" applyFill="1" applyBorder="1" applyAlignment="1">
      <alignment vertical="center"/>
    </xf>
    <xf numFmtId="165" fontId="8" fillId="9" borderId="39" xfId="0" applyNumberFormat="1" applyFont="1" applyFill="1" applyBorder="1" applyAlignment="1">
      <alignment vertical="center"/>
    </xf>
    <xf numFmtId="165" fontId="8" fillId="0" borderId="39" xfId="0" applyNumberFormat="1" applyFont="1" applyBorder="1" applyAlignment="1">
      <alignment vertical="center"/>
    </xf>
    <xf numFmtId="165" fontId="8" fillId="0" borderId="42" xfId="0" applyNumberFormat="1" applyFont="1" applyBorder="1" applyAlignment="1">
      <alignment vertical="center"/>
    </xf>
    <xf numFmtId="165" fontId="8" fillId="7" borderId="13" xfId="0" applyNumberFormat="1" applyFont="1" applyFill="1" applyBorder="1" applyAlignment="1">
      <alignment vertical="center"/>
    </xf>
    <xf numFmtId="165" fontId="8" fillId="8" borderId="13" xfId="0" applyNumberFormat="1" applyFont="1" applyFill="1" applyBorder="1" applyAlignment="1">
      <alignment vertical="center"/>
    </xf>
    <xf numFmtId="165" fontId="8" fillId="9" borderId="13" xfId="0" applyNumberFormat="1" applyFont="1" applyFill="1" applyBorder="1" applyAlignment="1">
      <alignment vertical="center"/>
    </xf>
    <xf numFmtId="165" fontId="8" fillId="0" borderId="13" xfId="0" applyNumberFormat="1" applyFont="1" applyBorder="1" applyAlignment="1">
      <alignment vertical="center"/>
    </xf>
    <xf numFmtId="165" fontId="8" fillId="0" borderId="17" xfId="0" applyNumberFormat="1" applyFont="1" applyBorder="1" applyAlignment="1">
      <alignment vertical="center"/>
    </xf>
    <xf numFmtId="165" fontId="8" fillId="0" borderId="34" xfId="0" applyNumberFormat="1" applyFont="1" applyBorder="1" applyAlignment="1">
      <alignment vertical="center"/>
    </xf>
    <xf numFmtId="0" fontId="4" fillId="0" borderId="102" xfId="0" applyFont="1" applyBorder="1" applyAlignment="1">
      <alignment horizontal="right" vertical="center"/>
    </xf>
    <xf numFmtId="0" fontId="9" fillId="0" borderId="32" xfId="0" applyFont="1" applyBorder="1" applyAlignment="1">
      <alignment vertical="center"/>
    </xf>
    <xf numFmtId="0" fontId="14" fillId="0" borderId="64" xfId="0" applyFont="1" applyBorder="1" applyAlignment="1">
      <alignment vertical="center"/>
    </xf>
    <xf numFmtId="165" fontId="16" fillId="0" borderId="68" xfId="0" applyNumberFormat="1" applyFont="1" applyBorder="1" applyAlignment="1">
      <alignment vertical="center"/>
    </xf>
    <xf numFmtId="165" fontId="16" fillId="0" borderId="103" xfId="0" applyNumberFormat="1" applyFont="1" applyBorder="1" applyAlignment="1">
      <alignment vertical="center"/>
    </xf>
    <xf numFmtId="165" fontId="16" fillId="0" borderId="104" xfId="0" applyNumberFormat="1" applyFont="1" applyBorder="1" applyAlignment="1">
      <alignment vertical="center"/>
    </xf>
    <xf numFmtId="165" fontId="16" fillId="0" borderId="75" xfId="0" applyNumberFormat="1" applyFont="1" applyBorder="1" applyAlignment="1">
      <alignment vertical="center"/>
    </xf>
    <xf numFmtId="165" fontId="16" fillId="0" borderId="70" xfId="0" applyNumberFormat="1" applyFont="1" applyBorder="1" applyAlignment="1">
      <alignment vertical="center"/>
    </xf>
    <xf numFmtId="165" fontId="16" fillId="0" borderId="71" xfId="0" applyNumberFormat="1" applyFont="1" applyBorder="1" applyAlignment="1">
      <alignment vertical="center"/>
    </xf>
    <xf numFmtId="165" fontId="16" fillId="0" borderId="72" xfId="0" applyNumberFormat="1" applyFont="1" applyBorder="1" applyAlignment="1">
      <alignment vertical="center"/>
    </xf>
    <xf numFmtId="165" fontId="16" fillId="0" borderId="77" xfId="0" applyNumberFormat="1" applyFont="1" applyBorder="1" applyAlignment="1">
      <alignment vertical="center"/>
    </xf>
    <xf numFmtId="0" fontId="33" fillId="5" borderId="86" xfId="0" applyFont="1" applyFill="1" applyBorder="1" applyAlignment="1">
      <alignment vertical="center"/>
    </xf>
    <xf numFmtId="0" fontId="34" fillId="5" borderId="1" xfId="0" applyFont="1" applyFill="1" applyBorder="1" applyAlignment="1">
      <alignment vertical="center"/>
    </xf>
    <xf numFmtId="0" fontId="22" fillId="5" borderId="1" xfId="0" applyFont="1" applyFill="1" applyBorder="1" applyAlignment="1">
      <alignment horizontal="center" vertical="center"/>
    </xf>
    <xf numFmtId="0" fontId="36" fillId="5" borderId="86" xfId="0" applyFont="1" applyFill="1" applyBorder="1" applyAlignment="1">
      <alignment vertical="center"/>
    </xf>
    <xf numFmtId="0" fontId="35" fillId="5" borderId="1" xfId="0" applyFont="1" applyFill="1" applyBorder="1" applyAlignment="1">
      <alignment vertical="center"/>
    </xf>
    <xf numFmtId="0" fontId="14" fillId="8" borderId="99" xfId="0" applyFont="1" applyFill="1" applyBorder="1" applyAlignment="1">
      <alignment horizontal="center" vertical="center"/>
    </xf>
    <xf numFmtId="0" fontId="35" fillId="0" borderId="84" xfId="0" applyFont="1" applyFill="1" applyBorder="1" applyAlignment="1">
      <alignment vertical="center"/>
    </xf>
    <xf numFmtId="0" fontId="14" fillId="5" borderId="28" xfId="0" applyFont="1" applyFill="1" applyBorder="1" applyAlignment="1">
      <alignment vertical="center"/>
    </xf>
    <xf numFmtId="0" fontId="14" fillId="5" borderId="27" xfId="0" applyFont="1" applyFill="1" applyBorder="1" applyAlignment="1">
      <alignment vertical="center"/>
    </xf>
    <xf numFmtId="0" fontId="4" fillId="0" borderId="43" xfId="0" applyFont="1" applyBorder="1" applyAlignment="1">
      <alignment vertical="center"/>
    </xf>
    <xf numFmtId="0" fontId="14" fillId="10" borderId="98" xfId="0" applyFont="1" applyFill="1" applyBorder="1" applyAlignment="1">
      <alignment horizontal="center" vertical="center"/>
    </xf>
    <xf numFmtId="0" fontId="13" fillId="9" borderId="105" xfId="0" applyFont="1" applyFill="1" applyBorder="1" applyAlignment="1">
      <alignment horizontal="center" vertical="center"/>
    </xf>
    <xf numFmtId="0" fontId="15" fillId="2" borderId="106" xfId="0" applyFont="1" applyFill="1" applyBorder="1" applyAlignment="1">
      <alignment horizontal="center" vertical="center"/>
    </xf>
    <xf numFmtId="0" fontId="15" fillId="2" borderId="107" xfId="0" applyFont="1" applyFill="1" applyBorder="1" applyAlignment="1">
      <alignment horizontal="center" vertical="center"/>
    </xf>
    <xf numFmtId="0" fontId="53" fillId="5" borderId="0" xfId="0" applyFont="1" applyFill="1" applyBorder="1" applyAlignment="1">
      <alignment horizontal="center" vertical="center"/>
    </xf>
    <xf numFmtId="166" fontId="53" fillId="5" borderId="0" xfId="0" applyNumberFormat="1" applyFont="1" applyFill="1" applyBorder="1" applyAlignment="1">
      <alignment horizontal="center" vertical="center"/>
    </xf>
    <xf numFmtId="165" fontId="8" fillId="7" borderId="2" xfId="0" applyNumberFormat="1" applyFont="1" applyFill="1" applyBorder="1" applyAlignment="1">
      <alignment horizontal="right" vertical="center"/>
    </xf>
    <xf numFmtId="165" fontId="8" fillId="8" borderId="2" xfId="0" applyNumberFormat="1" applyFont="1" applyFill="1" applyBorder="1" applyAlignment="1">
      <alignment horizontal="right" vertical="center"/>
    </xf>
    <xf numFmtId="165" fontId="8" fillId="9" borderId="2" xfId="0" applyNumberFormat="1" applyFont="1" applyFill="1" applyBorder="1" applyAlignment="1">
      <alignment horizontal="right" vertical="center"/>
    </xf>
    <xf numFmtId="165" fontId="8" fillId="0" borderId="2" xfId="0" applyNumberFormat="1" applyFont="1" applyBorder="1" applyAlignment="1">
      <alignment horizontal="right" vertical="center"/>
    </xf>
    <xf numFmtId="165" fontId="8" fillId="7" borderId="13" xfId="0" applyNumberFormat="1" applyFont="1" applyFill="1" applyBorder="1" applyAlignment="1">
      <alignment horizontal="right" vertical="center"/>
    </xf>
    <xf numFmtId="165" fontId="8" fillId="8" borderId="13" xfId="0" applyNumberFormat="1" applyFont="1" applyFill="1" applyBorder="1" applyAlignment="1">
      <alignment horizontal="right" vertical="center"/>
    </xf>
    <xf numFmtId="165" fontId="8" fillId="9" borderId="13" xfId="0" applyNumberFormat="1" applyFont="1" applyFill="1" applyBorder="1" applyAlignment="1">
      <alignment horizontal="right" vertical="center"/>
    </xf>
    <xf numFmtId="165" fontId="8" fillId="0" borderId="13" xfId="0" applyNumberFormat="1" applyFont="1" applyBorder="1" applyAlignment="1">
      <alignment horizontal="right" vertical="center"/>
    </xf>
    <xf numFmtId="165" fontId="8" fillId="7" borderId="39" xfId="0" applyNumberFormat="1" applyFont="1" applyFill="1" applyBorder="1" applyAlignment="1">
      <alignment horizontal="right" vertical="center"/>
    </xf>
    <xf numFmtId="165" fontId="8" fillId="8" borderId="39" xfId="0" applyNumberFormat="1" applyFont="1" applyFill="1" applyBorder="1" applyAlignment="1">
      <alignment horizontal="right" vertical="center"/>
    </xf>
    <xf numFmtId="165" fontId="8" fillId="9" borderId="39" xfId="0" applyNumberFormat="1" applyFont="1" applyFill="1" applyBorder="1" applyAlignment="1">
      <alignment horizontal="right" vertical="center"/>
    </xf>
    <xf numFmtId="165" fontId="8" fillId="0" borderId="39" xfId="0" applyNumberFormat="1" applyFont="1" applyBorder="1" applyAlignment="1">
      <alignment horizontal="right" vertical="center"/>
    </xf>
    <xf numFmtId="0" fontId="14" fillId="0" borderId="104" xfId="0" applyFont="1" applyBorder="1" applyAlignment="1">
      <alignment horizontal="right" vertical="center"/>
    </xf>
    <xf numFmtId="165" fontId="14" fillId="0" borderId="103" xfId="0" applyNumberFormat="1" applyFont="1" applyBorder="1" applyAlignment="1">
      <alignment horizontal="right" vertical="center"/>
    </xf>
    <xf numFmtId="164" fontId="4" fillId="5" borderId="0" xfId="0" applyNumberFormat="1" applyFont="1" applyFill="1" applyAlignment="1">
      <alignment vertical="center"/>
    </xf>
    <xf numFmtId="167" fontId="4" fillId="5" borderId="0" xfId="0" applyNumberFormat="1" applyFont="1" applyFill="1" applyAlignment="1">
      <alignment vertical="center"/>
    </xf>
    <xf numFmtId="167" fontId="8" fillId="7" borderId="2" xfId="0" applyNumberFormat="1" applyFont="1" applyFill="1" applyBorder="1" applyAlignment="1">
      <alignment vertical="center"/>
    </xf>
    <xf numFmtId="167" fontId="8" fillId="8" borderId="2" xfId="0" applyNumberFormat="1" applyFont="1" applyFill="1" applyBorder="1" applyAlignment="1">
      <alignment vertical="center"/>
    </xf>
    <xf numFmtId="167" fontId="8" fillId="9" borderId="2" xfId="0" applyNumberFormat="1" applyFont="1" applyFill="1" applyBorder="1" applyAlignment="1">
      <alignment vertical="center"/>
    </xf>
    <xf numFmtId="167" fontId="8" fillId="7" borderId="13" xfId="0" applyNumberFormat="1" applyFont="1" applyFill="1" applyBorder="1" applyAlignment="1">
      <alignment vertical="center"/>
    </xf>
    <xf numFmtId="167" fontId="8" fillId="8" borderId="13" xfId="0" applyNumberFormat="1" applyFont="1" applyFill="1" applyBorder="1" applyAlignment="1">
      <alignment vertical="center"/>
    </xf>
    <xf numFmtId="167" fontId="8" fillId="9" borderId="13" xfId="0" applyNumberFormat="1" applyFont="1" applyFill="1" applyBorder="1" applyAlignment="1">
      <alignment vertical="center"/>
    </xf>
    <xf numFmtId="167" fontId="4" fillId="0" borderId="0" xfId="0" applyNumberFormat="1" applyFont="1" applyAlignment="1">
      <alignment vertical="center"/>
    </xf>
    <xf numFmtId="47" fontId="4" fillId="5" borderId="0" xfId="0" applyNumberFormat="1" applyFont="1" applyFill="1" applyAlignment="1">
      <alignment vertical="center"/>
    </xf>
    <xf numFmtId="47" fontId="4" fillId="0" borderId="0" xfId="0" applyNumberFormat="1" applyFont="1" applyAlignment="1">
      <alignment vertical="center"/>
    </xf>
    <xf numFmtId="167" fontId="16" fillId="0" borderId="68" xfId="0" applyNumberFormat="1" applyFont="1" applyBorder="1" applyAlignment="1">
      <alignment vertical="center"/>
    </xf>
    <xf numFmtId="167" fontId="16" fillId="0" borderId="68" xfId="0" applyNumberFormat="1" applyFont="1" applyBorder="1" applyAlignment="1">
      <alignment horizontal="right" vertical="center"/>
    </xf>
    <xf numFmtId="167" fontId="16" fillId="0" borderId="108" xfId="0" applyNumberFormat="1" applyFont="1" applyBorder="1" applyAlignment="1">
      <alignment horizontal="right" vertical="center"/>
    </xf>
    <xf numFmtId="167" fontId="16" fillId="0" borderId="104" xfId="0" applyNumberFormat="1" applyFont="1" applyBorder="1" applyAlignment="1">
      <alignment horizontal="right" vertical="center"/>
    </xf>
    <xf numFmtId="167" fontId="16" fillId="0" borderId="103" xfId="0" applyNumberFormat="1" applyFont="1" applyBorder="1" applyAlignment="1">
      <alignment horizontal="right" vertical="center"/>
    </xf>
    <xf numFmtId="167" fontId="16" fillId="0" borderId="75" xfId="0" applyNumberFormat="1" applyFont="1" applyBorder="1" applyAlignment="1">
      <alignment horizontal="right" vertical="center"/>
    </xf>
    <xf numFmtId="167" fontId="16" fillId="0" borderId="70" xfId="0" applyNumberFormat="1" applyFont="1" applyBorder="1" applyAlignment="1">
      <alignment horizontal="right" vertical="center"/>
    </xf>
    <xf numFmtId="167" fontId="16" fillId="0" borderId="109" xfId="0" applyNumberFormat="1" applyFont="1" applyBorder="1" applyAlignment="1">
      <alignment horizontal="right" vertical="center"/>
    </xf>
    <xf numFmtId="167" fontId="22" fillId="0" borderId="72" xfId="0" applyNumberFormat="1" applyFont="1" applyBorder="1" applyAlignment="1">
      <alignment horizontal="right" vertical="center"/>
    </xf>
    <xf numFmtId="167" fontId="22" fillId="0" borderId="71" xfId="0" applyNumberFormat="1" applyFont="1" applyBorder="1" applyAlignment="1">
      <alignment horizontal="right" vertical="center"/>
    </xf>
    <xf numFmtId="167" fontId="22" fillId="0" borderId="77" xfId="0" applyNumberFormat="1" applyFont="1" applyBorder="1" applyAlignment="1">
      <alignment horizontal="right" vertical="center"/>
    </xf>
    <xf numFmtId="167" fontId="16" fillId="0" borderId="71" xfId="0" applyNumberFormat="1" applyFont="1" applyBorder="1" applyAlignment="1">
      <alignment horizontal="right" vertical="center"/>
    </xf>
    <xf numFmtId="167" fontId="16" fillId="0" borderId="72" xfId="0" applyNumberFormat="1" applyFont="1" applyBorder="1" applyAlignment="1">
      <alignment horizontal="right" vertical="center"/>
    </xf>
    <xf numFmtId="167" fontId="16" fillId="0" borderId="77" xfId="0" applyNumberFormat="1" applyFont="1" applyBorder="1" applyAlignment="1">
      <alignment horizontal="right" vertical="center"/>
    </xf>
    <xf numFmtId="167" fontId="22" fillId="0" borderId="104" xfId="0" applyNumberFormat="1" applyFont="1" applyBorder="1" applyAlignment="1">
      <alignment horizontal="right" vertical="center"/>
    </xf>
    <xf numFmtId="167" fontId="22" fillId="0" borderId="103" xfId="0" applyNumberFormat="1" applyFont="1" applyBorder="1" applyAlignment="1">
      <alignment horizontal="right" vertical="center"/>
    </xf>
    <xf numFmtId="167" fontId="22" fillId="0" borderId="75" xfId="0" applyNumberFormat="1" applyFont="1" applyBorder="1" applyAlignment="1">
      <alignment horizontal="right" vertical="center"/>
    </xf>
    <xf numFmtId="167" fontId="16" fillId="0" borderId="85" xfId="0" applyNumberFormat="1" applyFont="1" applyBorder="1" applyAlignment="1">
      <alignment horizontal="right" vertical="center"/>
    </xf>
    <xf numFmtId="167" fontId="16" fillId="5" borderId="85" xfId="0" applyNumberFormat="1" applyFont="1" applyFill="1" applyBorder="1" applyAlignment="1">
      <alignment horizontal="right" vertical="center"/>
    </xf>
    <xf numFmtId="167" fontId="16" fillId="0" borderId="85" xfId="0" applyNumberFormat="1" applyFont="1" applyFill="1" applyBorder="1" applyAlignment="1">
      <alignment horizontal="right" vertical="center"/>
    </xf>
    <xf numFmtId="167" fontId="0" fillId="0" borderId="69" xfId="0" applyNumberFormat="1" applyBorder="1" applyAlignment="1">
      <alignment vertical="center"/>
    </xf>
    <xf numFmtId="167" fontId="0" fillId="0" borderId="86" xfId="0" applyNumberFormat="1" applyBorder="1" applyAlignment="1">
      <alignment vertical="center"/>
    </xf>
    <xf numFmtId="167" fontId="16" fillId="0" borderId="85" xfId="0" applyNumberFormat="1" applyFont="1" applyBorder="1" applyAlignment="1">
      <alignment vertical="center"/>
    </xf>
    <xf numFmtId="167" fontId="16" fillId="0" borderId="85" xfId="0" applyNumberFormat="1" applyFont="1" applyFill="1" applyBorder="1" applyAlignment="1">
      <alignment vertical="center"/>
    </xf>
    <xf numFmtId="167" fontId="8" fillId="7" borderId="39" xfId="0" applyNumberFormat="1" applyFont="1" applyFill="1" applyBorder="1" applyAlignment="1">
      <alignment vertical="center"/>
    </xf>
    <xf numFmtId="167" fontId="8" fillId="8" borderId="39" xfId="0" applyNumberFormat="1" applyFont="1" applyFill="1" applyBorder="1" applyAlignment="1">
      <alignment vertical="center"/>
    </xf>
    <xf numFmtId="167" fontId="8" fillId="9" borderId="39" xfId="0" applyNumberFormat="1" applyFont="1" applyFill="1" applyBorder="1" applyAlignment="1">
      <alignment vertical="center"/>
    </xf>
    <xf numFmtId="46" fontId="4" fillId="5" borderId="0" xfId="0" applyNumberFormat="1" applyFont="1" applyFill="1" applyAlignment="1">
      <alignment vertical="center"/>
    </xf>
    <xf numFmtId="165" fontId="16" fillId="0" borderId="85" xfId="0" applyNumberFormat="1" applyFont="1" applyFill="1" applyBorder="1" applyAlignment="1">
      <alignment horizontal="right" vertical="center"/>
    </xf>
    <xf numFmtId="165" fontId="16" fillId="0" borderId="85" xfId="0" applyNumberFormat="1" applyFont="1" applyBorder="1" applyAlignment="1">
      <alignment horizontal="right" vertical="center"/>
    </xf>
    <xf numFmtId="165" fontId="0" fillId="0" borderId="86" xfId="0" applyNumberFormat="1" applyBorder="1" applyAlignment="1">
      <alignment vertical="center"/>
    </xf>
    <xf numFmtId="165" fontId="16" fillId="0" borderId="85" xfId="0" applyNumberFormat="1" applyFont="1" applyBorder="1" applyAlignment="1">
      <alignment vertical="center"/>
    </xf>
    <xf numFmtId="167" fontId="14" fillId="0" borderId="104" xfId="0" applyNumberFormat="1" applyFont="1" applyBorder="1" applyAlignment="1">
      <alignment horizontal="right" vertical="center"/>
    </xf>
    <xf numFmtId="167" fontId="14" fillId="0" borderId="103" xfId="0" applyNumberFormat="1" applyFont="1" applyBorder="1" applyAlignment="1">
      <alignment horizontal="right" vertical="center"/>
    </xf>
    <xf numFmtId="167" fontId="14" fillId="6" borderId="103" xfId="0" applyNumberFormat="1" applyFont="1" applyFill="1" applyBorder="1" applyAlignment="1">
      <alignment horizontal="right" vertical="center"/>
    </xf>
    <xf numFmtId="47" fontId="1" fillId="0" borderId="0" xfId="0" applyNumberFormat="1" applyFont="1" applyAlignment="1">
      <alignment vertical="center"/>
    </xf>
    <xf numFmtId="165" fontId="16" fillId="0" borderId="68" xfId="0" applyNumberFormat="1" applyFont="1" applyBorder="1" applyAlignment="1">
      <alignment horizontal="right" vertical="center"/>
    </xf>
    <xf numFmtId="165" fontId="16" fillId="0" borderId="103" xfId="0" applyNumberFormat="1" applyFont="1" applyBorder="1" applyAlignment="1">
      <alignment horizontal="right" vertical="center"/>
    </xf>
    <xf numFmtId="165" fontId="16" fillId="0" borderId="104" xfId="0" applyNumberFormat="1" applyFont="1" applyBorder="1" applyAlignment="1">
      <alignment horizontal="right" vertical="center"/>
    </xf>
    <xf numFmtId="165" fontId="16" fillId="0" borderId="75" xfId="0" applyNumberFormat="1" applyFont="1" applyBorder="1" applyAlignment="1">
      <alignment horizontal="right" vertical="center"/>
    </xf>
    <xf numFmtId="165" fontId="16" fillId="0" borderId="70" xfId="0" applyNumberFormat="1" applyFont="1" applyBorder="1" applyAlignment="1">
      <alignment horizontal="right" vertical="center"/>
    </xf>
    <xf numFmtId="165" fontId="16" fillId="0" borderId="71" xfId="0" applyNumberFormat="1" applyFont="1" applyBorder="1" applyAlignment="1">
      <alignment horizontal="right" vertical="center"/>
    </xf>
    <xf numFmtId="165" fontId="16" fillId="0" borderId="72" xfId="0" applyNumberFormat="1" applyFont="1" applyBorder="1" applyAlignment="1">
      <alignment horizontal="right" vertical="center"/>
    </xf>
    <xf numFmtId="165" fontId="16" fillId="0" borderId="77" xfId="0" applyNumberFormat="1" applyFont="1" applyBorder="1" applyAlignment="1">
      <alignment horizontal="right" vertical="center"/>
    </xf>
    <xf numFmtId="167" fontId="16" fillId="5" borderId="85" xfId="0" applyNumberFormat="1" applyFont="1" applyFill="1" applyBorder="1" applyAlignment="1">
      <alignment vertical="center"/>
    </xf>
    <xf numFmtId="0" fontId="14" fillId="16" borderId="98" xfId="0" applyFont="1" applyFill="1" applyBorder="1" applyAlignment="1">
      <alignment horizontal="center" vertical="center"/>
    </xf>
    <xf numFmtId="167" fontId="14" fillId="0" borderId="110" xfId="0" applyNumberFormat="1" applyFont="1" applyBorder="1" applyAlignment="1">
      <alignment horizontal="right" vertical="center"/>
    </xf>
    <xf numFmtId="0" fontId="55" fillId="0" borderId="1" xfId="0" applyFont="1" applyBorder="1" applyAlignment="1">
      <alignment vertical="center"/>
    </xf>
    <xf numFmtId="0" fontId="14" fillId="0" borderId="26" xfId="0" applyFont="1" applyFill="1" applyBorder="1" applyAlignment="1">
      <alignment vertical="center"/>
    </xf>
    <xf numFmtId="0" fontId="14" fillId="0" borderId="29" xfId="0" applyFont="1" applyFill="1" applyBorder="1" applyAlignment="1">
      <alignment vertical="center"/>
    </xf>
    <xf numFmtId="0" fontId="14" fillId="0" borderId="28" xfId="0" applyFont="1" applyFill="1" applyBorder="1" applyAlignment="1">
      <alignment vertical="center"/>
    </xf>
    <xf numFmtId="0" fontId="14" fillId="0" borderId="25" xfId="0" applyFont="1" applyFill="1" applyBorder="1" applyAlignment="1">
      <alignment vertical="center"/>
    </xf>
    <xf numFmtId="47" fontId="14" fillId="0" borderId="68" xfId="0" applyNumberFormat="1" applyFont="1" applyBorder="1" applyAlignment="1">
      <alignment horizontal="right" vertical="center"/>
    </xf>
    <xf numFmtId="0" fontId="14" fillId="11" borderId="99" xfId="0" applyFont="1" applyFill="1" applyBorder="1" applyAlignment="1">
      <alignment horizontal="center" vertical="center"/>
    </xf>
    <xf numFmtId="0" fontId="14" fillId="11" borderId="98" xfId="0" applyFont="1" applyFill="1" applyBorder="1" applyAlignment="1">
      <alignment horizontal="center" vertical="center"/>
    </xf>
    <xf numFmtId="0" fontId="4" fillId="0" borderId="111" xfId="0" applyFont="1" applyBorder="1" applyAlignment="1">
      <alignment horizontal="right" vertical="center"/>
    </xf>
    <xf numFmtId="0" fontId="4" fillId="0" borderId="5" xfId="0" applyFont="1" applyBorder="1" applyAlignment="1">
      <alignment vertical="center"/>
    </xf>
    <xf numFmtId="0" fontId="9" fillId="0" borderId="5" xfId="0" applyFont="1" applyBorder="1" applyAlignment="1">
      <alignment vertical="center"/>
    </xf>
    <xf numFmtId="0" fontId="4" fillId="0" borderId="5" xfId="0" applyFont="1" applyBorder="1" applyAlignment="1">
      <alignment horizontal="center" vertical="center"/>
    </xf>
    <xf numFmtId="165" fontId="8" fillId="0" borderId="6" xfId="0" applyNumberFormat="1" applyFont="1" applyBorder="1" applyAlignment="1">
      <alignment vertical="center"/>
    </xf>
    <xf numFmtId="0" fontId="9" fillId="0" borderId="4" xfId="0" applyFont="1" applyBorder="1" applyAlignment="1">
      <alignment vertical="center"/>
    </xf>
    <xf numFmtId="0" fontId="7" fillId="0" borderId="5" xfId="0" applyFont="1" applyBorder="1" applyAlignment="1">
      <alignment vertical="center"/>
    </xf>
    <xf numFmtId="0" fontId="5" fillId="0" borderId="5" xfId="0" applyFont="1" applyBorder="1" applyAlignment="1">
      <alignment vertical="center"/>
    </xf>
    <xf numFmtId="0" fontId="4" fillId="9" borderId="11" xfId="0" applyFont="1" applyFill="1" applyBorder="1" applyAlignment="1">
      <alignment horizontal="right" vertical="center"/>
    </xf>
    <xf numFmtId="0" fontId="4" fillId="9" borderId="4" xfId="0" applyFont="1" applyFill="1" applyBorder="1" applyAlignment="1">
      <alignment vertical="center"/>
    </xf>
    <xf numFmtId="0" fontId="7" fillId="9" borderId="4" xfId="0" applyFont="1" applyFill="1" applyBorder="1" applyAlignment="1">
      <alignment vertical="center"/>
    </xf>
    <xf numFmtId="0" fontId="4" fillId="9" borderId="4" xfId="0" applyFont="1" applyFill="1" applyBorder="1" applyAlignment="1">
      <alignment horizontal="center" vertical="center"/>
    </xf>
    <xf numFmtId="165" fontId="8" fillId="9" borderId="10" xfId="0" applyNumberFormat="1" applyFont="1" applyFill="1" applyBorder="1" applyAlignment="1">
      <alignment vertical="center"/>
    </xf>
    <xf numFmtId="0" fontId="4" fillId="0" borderId="112" xfId="0" applyFont="1" applyBorder="1" applyAlignment="1">
      <alignment horizontal="right" vertical="center"/>
    </xf>
    <xf numFmtId="165" fontId="8" fillId="0" borderId="113" xfId="0" applyNumberFormat="1" applyFont="1" applyBorder="1" applyAlignment="1">
      <alignment vertical="center"/>
    </xf>
    <xf numFmtId="0" fontId="9" fillId="0" borderId="41" xfId="0" applyFont="1" applyBorder="1" applyAlignment="1">
      <alignment vertical="center"/>
    </xf>
    <xf numFmtId="0" fontId="4" fillId="0" borderId="12" xfId="0" applyFont="1" applyBorder="1" applyAlignment="1">
      <alignment horizontal="right" vertical="center"/>
    </xf>
    <xf numFmtId="165" fontId="8" fillId="0" borderId="114" xfId="0" applyNumberFormat="1" applyFont="1" applyBorder="1" applyAlignment="1">
      <alignment vertical="center"/>
    </xf>
    <xf numFmtId="166" fontId="59" fillId="10" borderId="0" xfId="0" applyNumberFormat="1" applyFont="1" applyFill="1" applyBorder="1" applyAlignment="1">
      <alignment horizontal="center" vertical="center"/>
    </xf>
    <xf numFmtId="0" fontId="61" fillId="12" borderId="0" xfId="0" applyFont="1" applyFill="1" applyBorder="1" applyAlignment="1">
      <alignment horizontal="center" vertical="center"/>
    </xf>
    <xf numFmtId="0" fontId="60" fillId="11" borderId="0" xfId="0" applyFont="1" applyFill="1" applyBorder="1" applyAlignment="1">
      <alignment horizontal="center" vertical="center"/>
    </xf>
    <xf numFmtId="165" fontId="8" fillId="0" borderId="10" xfId="0" applyNumberFormat="1" applyFont="1" applyBorder="1" applyAlignment="1">
      <alignment horizontal="right" vertical="center"/>
    </xf>
    <xf numFmtId="165" fontId="8" fillId="0" borderId="17" xfId="0" applyNumberFormat="1" applyFont="1" applyBorder="1" applyAlignment="1">
      <alignment horizontal="right" vertical="center"/>
    </xf>
    <xf numFmtId="0" fontId="14" fillId="0" borderId="115" xfId="0" applyFont="1" applyBorder="1" applyAlignment="1">
      <alignment vertical="center"/>
    </xf>
    <xf numFmtId="0" fontId="16" fillId="9" borderId="116" xfId="0" applyFont="1" applyFill="1" applyBorder="1" applyAlignment="1">
      <alignment horizontal="center" vertical="center"/>
    </xf>
    <xf numFmtId="0" fontId="13" fillId="10" borderId="0" xfId="0" applyFont="1" applyFill="1" applyBorder="1" applyAlignment="1">
      <alignment horizontal="center" vertical="center"/>
    </xf>
    <xf numFmtId="49" fontId="16" fillId="10" borderId="116" xfId="0" applyNumberFormat="1" applyFont="1" applyFill="1" applyBorder="1" applyAlignment="1">
      <alignment horizontal="center" vertical="center"/>
    </xf>
    <xf numFmtId="0" fontId="13" fillId="11" borderId="115" xfId="0" applyFont="1" applyFill="1" applyBorder="1" applyAlignment="1">
      <alignment horizontal="center" vertical="center"/>
    </xf>
    <xf numFmtId="49" fontId="16" fillId="11" borderId="116" xfId="0" applyNumberFormat="1" applyFont="1" applyFill="1" applyBorder="1" applyAlignment="1">
      <alignment horizontal="center" vertical="center"/>
    </xf>
    <xf numFmtId="0" fontId="13" fillId="7" borderId="115" xfId="0" applyFont="1" applyFill="1" applyBorder="1" applyAlignment="1">
      <alignment horizontal="center" vertical="center"/>
    </xf>
    <xf numFmtId="49" fontId="16" fillId="7" borderId="116" xfId="0" applyNumberFormat="1" applyFont="1" applyFill="1" applyBorder="1" applyAlignment="1">
      <alignment horizontal="center" vertical="center"/>
    </xf>
    <xf numFmtId="0" fontId="13" fillId="12" borderId="115" xfId="0" applyFont="1" applyFill="1" applyBorder="1" applyAlignment="1">
      <alignment horizontal="center" vertical="center"/>
    </xf>
    <xf numFmtId="49" fontId="16" fillId="12" borderId="116" xfId="0" applyNumberFormat="1" applyFont="1" applyFill="1" applyBorder="1" applyAlignment="1">
      <alignment horizontal="center" vertical="center"/>
    </xf>
    <xf numFmtId="49" fontId="13" fillId="4" borderId="0" xfId="0" applyNumberFormat="1" applyFont="1" applyFill="1" applyBorder="1" applyAlignment="1">
      <alignment horizontal="center" vertical="center"/>
    </xf>
    <xf numFmtId="49" fontId="16" fillId="4" borderId="0" xfId="0" applyNumberFormat="1" applyFont="1" applyFill="1" applyBorder="1" applyAlignment="1">
      <alignment horizontal="center" vertical="center"/>
    </xf>
    <xf numFmtId="0" fontId="13" fillId="6" borderId="115" xfId="0" applyFont="1" applyFill="1" applyBorder="1" applyAlignment="1">
      <alignment horizontal="center" vertical="center"/>
    </xf>
    <xf numFmtId="49" fontId="16" fillId="6" borderId="116" xfId="0" applyNumberFormat="1" applyFont="1" applyFill="1" applyBorder="1" applyAlignment="1">
      <alignment horizontal="center" vertical="center"/>
    </xf>
    <xf numFmtId="0" fontId="13" fillId="13" borderId="115" xfId="0" applyFont="1" applyFill="1" applyBorder="1" applyAlignment="1">
      <alignment horizontal="center" vertical="center"/>
    </xf>
    <xf numFmtId="49" fontId="16" fillId="13" borderId="0" xfId="0" applyNumberFormat="1" applyFont="1" applyFill="1" applyBorder="1" applyAlignment="1">
      <alignment horizontal="center" vertical="center"/>
    </xf>
    <xf numFmtId="0" fontId="13" fillId="15" borderId="59" xfId="0" applyFont="1" applyFill="1" applyBorder="1" applyAlignment="1">
      <alignment horizontal="center" vertical="center"/>
    </xf>
    <xf numFmtId="0" fontId="16" fillId="15" borderId="117" xfId="0" applyFont="1" applyFill="1" applyBorder="1" applyAlignment="1">
      <alignment horizontal="center" vertical="center"/>
    </xf>
    <xf numFmtId="0" fontId="13" fillId="2" borderId="118" xfId="0" applyFont="1" applyFill="1" applyBorder="1" applyAlignment="1">
      <alignment horizontal="center" vertical="center"/>
    </xf>
    <xf numFmtId="0" fontId="20" fillId="14" borderId="115" xfId="0" applyFont="1" applyFill="1" applyBorder="1" applyAlignment="1">
      <alignment horizontal="center" vertical="center"/>
    </xf>
    <xf numFmtId="0" fontId="27" fillId="0" borderId="119" xfId="0" applyFont="1" applyFill="1" applyBorder="1" applyAlignment="1">
      <alignment horizontal="center" vertical="center"/>
    </xf>
    <xf numFmtId="0" fontId="27" fillId="0" borderId="44" xfId="0" applyFont="1" applyFill="1" applyBorder="1" applyAlignment="1">
      <alignment horizontal="center" vertical="center"/>
    </xf>
    <xf numFmtId="0" fontId="14" fillId="0" borderId="118" xfId="0" applyFont="1" applyBorder="1" applyAlignment="1">
      <alignment vertical="center"/>
    </xf>
    <xf numFmtId="0" fontId="13" fillId="17" borderId="44" xfId="0" applyFont="1" applyFill="1" applyBorder="1" applyAlignment="1">
      <alignment horizontal="center" vertical="center"/>
    </xf>
    <xf numFmtId="165" fontId="8" fillId="0" borderId="33" xfId="0" applyNumberFormat="1" applyFont="1" applyBorder="1" applyAlignment="1">
      <alignment horizontal="right" vertical="center"/>
    </xf>
    <xf numFmtId="165" fontId="8" fillId="0" borderId="34" xfId="0" applyNumberFormat="1" applyFont="1" applyBorder="1" applyAlignment="1">
      <alignment horizontal="right" vertical="center"/>
    </xf>
    <xf numFmtId="0" fontId="0" fillId="0" borderId="63" xfId="0" applyBorder="1" applyAlignment="1">
      <alignment horizontal="center" vertical="center"/>
    </xf>
    <xf numFmtId="0" fontId="0" fillId="0" borderId="62" xfId="0" applyBorder="1" applyAlignment="1">
      <alignment horizontal="center" vertical="center"/>
    </xf>
    <xf numFmtId="0" fontId="33" fillId="0" borderId="120" xfId="0" applyFont="1" applyBorder="1" applyAlignment="1">
      <alignment vertical="center"/>
    </xf>
    <xf numFmtId="0" fontId="34" fillId="0" borderId="121" xfId="0" applyFont="1" applyBorder="1" applyAlignment="1">
      <alignment vertical="center"/>
    </xf>
    <xf numFmtId="0" fontId="0" fillId="0" borderId="5" xfId="0" applyBorder="1" applyAlignment="1">
      <alignment horizontal="center" vertical="center"/>
    </xf>
    <xf numFmtId="167" fontId="16" fillId="0" borderId="122" xfId="0" applyNumberFormat="1" applyFont="1" applyBorder="1" applyAlignment="1">
      <alignment horizontal="right" vertical="center"/>
    </xf>
    <xf numFmtId="167" fontId="16" fillId="0" borderId="123" xfId="0" applyNumberFormat="1" applyFont="1" applyBorder="1" applyAlignment="1">
      <alignment horizontal="right" vertical="center"/>
    </xf>
    <xf numFmtId="167" fontId="14" fillId="0" borderId="124" xfId="0" applyNumberFormat="1" applyFont="1" applyBorder="1" applyAlignment="1">
      <alignment horizontal="right" vertical="center"/>
    </xf>
    <xf numFmtId="0" fontId="14" fillId="17" borderId="125" xfId="0" applyFont="1" applyFill="1" applyBorder="1" applyAlignment="1">
      <alignment horizontal="center" vertical="center"/>
    </xf>
    <xf numFmtId="0" fontId="13" fillId="18" borderId="119" xfId="0" applyFont="1" applyFill="1" applyBorder="1" applyAlignment="1">
      <alignment horizontal="center" vertical="center"/>
    </xf>
    <xf numFmtId="167" fontId="14" fillId="0" borderId="126" xfId="0" applyNumberFormat="1" applyFont="1" applyBorder="1" applyAlignment="1">
      <alignment horizontal="right" vertical="center"/>
    </xf>
    <xf numFmtId="0" fontId="14" fillId="18" borderId="127" xfId="0" applyFont="1" applyFill="1" applyBorder="1" applyAlignment="1">
      <alignment horizontal="center" vertical="center"/>
    </xf>
    <xf numFmtId="0" fontId="14" fillId="18" borderId="128" xfId="0" applyFont="1" applyFill="1" applyBorder="1" applyAlignment="1">
      <alignment horizontal="center" vertical="center"/>
    </xf>
    <xf numFmtId="0" fontId="14" fillId="18" borderId="99" xfId="0" applyFont="1" applyFill="1" applyBorder="1" applyAlignment="1">
      <alignment horizontal="center" vertical="center"/>
    </xf>
    <xf numFmtId="0" fontId="14" fillId="0" borderId="129" xfId="0" applyFont="1" applyBorder="1" applyAlignment="1">
      <alignment vertical="center"/>
    </xf>
    <xf numFmtId="0" fontId="14" fillId="17" borderId="129" xfId="0" applyFont="1" applyFill="1" applyBorder="1" applyAlignment="1">
      <alignment vertical="center"/>
    </xf>
    <xf numFmtId="0" fontId="13" fillId="0" borderId="130" xfId="0" applyFont="1" applyFill="1" applyBorder="1" applyAlignment="1">
      <alignment horizontal="center" vertical="center"/>
    </xf>
    <xf numFmtId="165" fontId="16" fillId="0" borderId="85" xfId="0" applyNumberFormat="1" applyFont="1" applyFill="1" applyBorder="1" applyAlignment="1">
      <alignment vertical="center"/>
    </xf>
    <xf numFmtId="167" fontId="0" fillId="0" borderId="86" xfId="0" applyNumberFormat="1" applyBorder="1" applyAlignment="1">
      <alignment horizontal="right" vertical="center"/>
    </xf>
    <xf numFmtId="0" fontId="0" fillId="0" borderId="131" xfId="0" applyBorder="1" applyAlignment="1">
      <alignment vertical="center"/>
    </xf>
    <xf numFmtId="165" fontId="16" fillId="0" borderId="86" xfId="0" applyNumberFormat="1" applyFont="1" applyFill="1" applyBorder="1" applyAlignment="1">
      <alignment vertical="center"/>
    </xf>
    <xf numFmtId="0" fontId="65" fillId="0" borderId="1" xfId="0" applyFont="1" applyBorder="1" applyAlignment="1">
      <alignment vertical="center"/>
    </xf>
    <xf numFmtId="0" fontId="69" fillId="0" borderId="132" xfId="0" applyFont="1" applyBorder="1" applyAlignment="1">
      <alignment horizontal="center" vertical="center" wrapText="1"/>
    </xf>
    <xf numFmtId="0" fontId="69" fillId="0" borderId="133" xfId="0" applyFont="1" applyBorder="1" applyAlignment="1">
      <alignment horizontal="center" vertical="center" wrapText="1"/>
    </xf>
    <xf numFmtId="14" fontId="68" fillId="0" borderId="134" xfId="0" applyNumberFormat="1" applyFont="1" applyBorder="1" applyAlignment="1">
      <alignment horizontal="center" vertical="center" wrapText="1"/>
    </xf>
    <xf numFmtId="0" fontId="14" fillId="5" borderId="26" xfId="0" applyFont="1" applyFill="1" applyBorder="1" applyAlignment="1">
      <alignment vertical="center"/>
    </xf>
    <xf numFmtId="0" fontId="14" fillId="5" borderId="25" xfId="0" applyFont="1" applyFill="1" applyBorder="1" applyAlignment="1">
      <alignment vertical="center"/>
    </xf>
    <xf numFmtId="0" fontId="14" fillId="5" borderId="29" xfId="0" applyFont="1" applyFill="1" applyBorder="1" applyAlignment="1">
      <alignment vertical="center"/>
    </xf>
    <xf numFmtId="0" fontId="14" fillId="0" borderId="62" xfId="0" applyFont="1" applyBorder="1" applyAlignment="1">
      <alignment vertical="center"/>
    </xf>
    <xf numFmtId="0" fontId="14" fillId="0" borderId="44" xfId="0" applyFont="1" applyFill="1" applyBorder="1" applyAlignment="1">
      <alignment vertical="center"/>
    </xf>
    <xf numFmtId="0" fontId="14" fillId="0" borderId="62" xfId="0" applyFont="1" applyFill="1" applyBorder="1" applyAlignment="1">
      <alignment vertical="center"/>
    </xf>
    <xf numFmtId="0" fontId="0" fillId="0" borderId="84" xfId="0" applyBorder="1" applyAlignment="1">
      <alignment vertical="center"/>
    </xf>
    <xf numFmtId="47" fontId="0" fillId="0" borderId="84" xfId="0" applyNumberFormat="1" applyBorder="1" applyAlignment="1">
      <alignment vertical="center"/>
    </xf>
    <xf numFmtId="0" fontId="13" fillId="0" borderId="135" xfId="0" applyFont="1" applyFill="1" applyBorder="1" applyAlignment="1">
      <alignment horizontal="center" vertical="center"/>
    </xf>
    <xf numFmtId="0" fontId="13" fillId="0" borderId="136" xfId="0" applyFont="1" applyFill="1" applyBorder="1" applyAlignment="1">
      <alignment horizontal="center" vertical="center"/>
    </xf>
    <xf numFmtId="0" fontId="13" fillId="0" borderId="137" xfId="0" applyFont="1" applyFill="1" applyBorder="1" applyAlignment="1">
      <alignment horizontal="center" vertical="center"/>
    </xf>
    <xf numFmtId="0" fontId="73" fillId="19" borderId="138" xfId="0" applyFont="1" applyFill="1" applyBorder="1" applyAlignment="1">
      <alignment vertical="center"/>
    </xf>
    <xf numFmtId="0" fontId="73" fillId="19" borderId="1" xfId="0" applyFont="1" applyFill="1" applyBorder="1" applyAlignment="1">
      <alignment vertical="center"/>
    </xf>
    <xf numFmtId="0" fontId="13" fillId="9" borderId="0" xfId="0" applyFont="1" applyFill="1" applyBorder="1" applyAlignment="1">
      <alignment horizontal="center" vertical="center"/>
    </xf>
    <xf numFmtId="0" fontId="18" fillId="2" borderId="139" xfId="0" applyFont="1" applyFill="1" applyBorder="1" applyAlignment="1">
      <alignment horizontal="center" vertical="center"/>
    </xf>
    <xf numFmtId="0" fontId="17" fillId="2" borderId="98" xfId="0" applyFont="1" applyFill="1" applyBorder="1" applyAlignment="1">
      <alignment horizontal="right" vertical="center"/>
    </xf>
    <xf numFmtId="0" fontId="17" fillId="2" borderId="99" xfId="0" applyFont="1" applyFill="1" applyBorder="1" applyAlignment="1">
      <alignment horizontal="right" vertical="center"/>
    </xf>
    <xf numFmtId="0" fontId="17" fillId="2" borderId="125" xfId="0" applyFont="1" applyFill="1" applyBorder="1" applyAlignment="1">
      <alignment horizontal="right" vertical="center"/>
    </xf>
    <xf numFmtId="0" fontId="17" fillId="2" borderId="140" xfId="0" applyFont="1" applyFill="1" applyBorder="1" applyAlignment="1">
      <alignment horizontal="right" vertical="center"/>
    </xf>
    <xf numFmtId="0" fontId="17" fillId="2" borderId="128" xfId="0" applyFont="1" applyFill="1" applyBorder="1" applyAlignment="1">
      <alignment horizontal="right" vertical="center"/>
    </xf>
    <xf numFmtId="0" fontId="13" fillId="0" borderId="92" xfId="0" applyFont="1" applyBorder="1" applyAlignment="1">
      <alignment horizontal="center" vertical="center"/>
    </xf>
    <xf numFmtId="0" fontId="17" fillId="0" borderId="141" xfId="0" applyFont="1" applyBorder="1" applyAlignment="1">
      <alignment vertical="center"/>
    </xf>
    <xf numFmtId="0" fontId="17" fillId="20" borderId="141" xfId="0" applyFont="1" applyFill="1" applyBorder="1" applyAlignment="1">
      <alignment vertical="center"/>
    </xf>
    <xf numFmtId="0" fontId="17" fillId="0" borderId="92" xfId="0" applyFont="1" applyBorder="1" applyAlignment="1">
      <alignment vertical="center"/>
    </xf>
    <xf numFmtId="3" fontId="19" fillId="14" borderId="91" xfId="0" applyNumberFormat="1" applyFont="1" applyFill="1" applyBorder="1" applyAlignment="1">
      <alignment horizontal="right" vertical="center"/>
    </xf>
    <xf numFmtId="0" fontId="27" fillId="0" borderId="142" xfId="0" applyFont="1" applyBorder="1" applyAlignment="1">
      <alignment horizontal="center" vertical="center"/>
    </xf>
    <xf numFmtId="0" fontId="0" fillId="9" borderId="138" xfId="0" applyFill="1" applyBorder="1" applyAlignment="1">
      <alignment vertical="center"/>
    </xf>
    <xf numFmtId="0" fontId="0" fillId="9" borderId="1" xfId="0" applyFill="1" applyBorder="1" applyAlignment="1">
      <alignment vertical="center"/>
    </xf>
    <xf numFmtId="0" fontId="73" fillId="18" borderId="138" xfId="0" applyFont="1" applyFill="1" applyBorder="1" applyAlignment="1">
      <alignment vertical="center"/>
    </xf>
    <xf numFmtId="0" fontId="73" fillId="18" borderId="1" xfId="0" applyFont="1" applyFill="1" applyBorder="1" applyAlignment="1">
      <alignment vertical="center"/>
    </xf>
    <xf numFmtId="0" fontId="0" fillId="7" borderId="138" xfId="0" applyFill="1" applyBorder="1" applyAlignment="1">
      <alignment vertical="center"/>
    </xf>
    <xf numFmtId="0" fontId="0" fillId="7" borderId="1" xfId="0" applyFill="1" applyBorder="1" applyAlignment="1">
      <alignment vertical="center"/>
    </xf>
    <xf numFmtId="0" fontId="0" fillId="0" borderId="1" xfId="0" applyBorder="1" applyAlignment="1">
      <alignment vertical="center"/>
    </xf>
    <xf numFmtId="2" fontId="0" fillId="0" borderId="87" xfId="0" applyNumberFormat="1" applyBorder="1" applyAlignment="1">
      <alignment vertical="center"/>
    </xf>
    <xf numFmtId="0" fontId="0" fillId="0" borderId="74" xfId="0" applyBorder="1" applyAlignment="1">
      <alignment vertical="center"/>
    </xf>
    <xf numFmtId="0" fontId="66" fillId="5" borderId="0" xfId="0" applyFont="1" applyFill="1" applyAlignment="1">
      <alignment horizontal="center" vertical="center"/>
    </xf>
    <xf numFmtId="0" fontId="68" fillId="5" borderId="0" xfId="0" applyFont="1" applyFill="1" applyAlignment="1">
      <alignment vertical="center"/>
    </xf>
    <xf numFmtId="0" fontId="66" fillId="5" borderId="0" xfId="0" applyFont="1" applyFill="1" applyAlignment="1">
      <alignment vertical="center"/>
    </xf>
    <xf numFmtId="0" fontId="41" fillId="5" borderId="0" xfId="0" applyFont="1" applyFill="1" applyBorder="1" applyAlignment="1">
      <alignment horizontal="justify" vertical="center" wrapText="1"/>
    </xf>
    <xf numFmtId="0" fontId="14" fillId="0" borderId="27" xfId="0" applyFont="1" applyFill="1" applyBorder="1" applyAlignment="1">
      <alignment vertical="center"/>
    </xf>
    <xf numFmtId="0" fontId="14" fillId="0" borderId="30" xfId="0" applyFont="1" applyFill="1" applyBorder="1" applyAlignment="1">
      <alignment vertical="center"/>
    </xf>
    <xf numFmtId="0" fontId="24" fillId="25" borderId="0" xfId="0" applyFont="1" applyFill="1" applyBorder="1" applyAlignment="1">
      <alignment horizontal="center" vertical="center"/>
    </xf>
    <xf numFmtId="0" fontId="0" fillId="25" borderId="0" xfId="0" applyFill="1" applyBorder="1" applyAlignment="1">
      <alignment vertical="center"/>
    </xf>
    <xf numFmtId="0" fontId="14" fillId="26" borderId="98" xfId="0" applyFont="1" applyFill="1" applyBorder="1" applyAlignment="1">
      <alignment horizontal="center" vertical="center"/>
    </xf>
    <xf numFmtId="0" fontId="14" fillId="26" borderId="99" xfId="0" applyFont="1" applyFill="1" applyBorder="1" applyAlignment="1">
      <alignment horizontal="center" vertical="center"/>
    </xf>
    <xf numFmtId="0" fontId="14" fillId="27" borderId="128" xfId="0" applyFont="1" applyFill="1" applyBorder="1" applyAlignment="1">
      <alignment horizontal="center" vertical="center"/>
    </xf>
    <xf numFmtId="0" fontId="20" fillId="28" borderId="30" xfId="0" applyFont="1" applyFill="1" applyBorder="1" applyAlignment="1">
      <alignment horizontal="center" vertical="center"/>
    </xf>
    <xf numFmtId="0" fontId="36" fillId="25" borderId="69" xfId="0" applyFont="1" applyFill="1" applyBorder="1" applyAlignment="1">
      <alignment vertical="center"/>
    </xf>
    <xf numFmtId="0" fontId="35" fillId="25" borderId="78" xfId="0" applyFont="1" applyFill="1" applyBorder="1" applyAlignment="1">
      <alignment vertical="center"/>
    </xf>
    <xf numFmtId="0" fontId="0" fillId="25" borderId="67" xfId="0" applyFill="1" applyBorder="1" applyAlignment="1">
      <alignment horizontal="center" vertical="center"/>
    </xf>
    <xf numFmtId="167" fontId="16" fillId="25" borderId="68" xfId="0" applyNumberFormat="1" applyFont="1" applyFill="1" applyBorder="1" applyAlignment="1">
      <alignment vertical="center"/>
    </xf>
    <xf numFmtId="167" fontId="0" fillId="25" borderId="69" xfId="0" applyNumberFormat="1" applyFill="1" applyBorder="1" applyAlignment="1">
      <alignment vertical="center"/>
    </xf>
    <xf numFmtId="0" fontId="0" fillId="25" borderId="70" xfId="0" applyFill="1" applyBorder="1" applyAlignment="1">
      <alignment vertical="center"/>
    </xf>
    <xf numFmtId="0" fontId="36" fillId="25" borderId="86" xfId="0" applyFont="1" applyFill="1" applyBorder="1" applyAlignment="1">
      <alignment vertical="center"/>
    </xf>
    <xf numFmtId="0" fontId="35" fillId="25" borderId="84" xfId="0" applyFont="1" applyFill="1" applyBorder="1" applyAlignment="1">
      <alignment vertical="center"/>
    </xf>
    <xf numFmtId="0" fontId="0" fillId="25" borderId="1" xfId="0" applyFill="1" applyBorder="1" applyAlignment="1">
      <alignment horizontal="center" vertical="center"/>
    </xf>
    <xf numFmtId="167" fontId="16" fillId="25" borderId="85" xfId="0" applyNumberFormat="1" applyFont="1" applyFill="1" applyBorder="1" applyAlignment="1">
      <alignment vertical="center"/>
    </xf>
    <xf numFmtId="167" fontId="0" fillId="25" borderId="86" xfId="0" applyNumberFormat="1" applyFill="1" applyBorder="1" applyAlignment="1">
      <alignment vertical="center"/>
    </xf>
    <xf numFmtId="0" fontId="0" fillId="25" borderId="87" xfId="0" applyFill="1" applyBorder="1" applyAlignment="1">
      <alignment vertical="center"/>
    </xf>
    <xf numFmtId="0" fontId="35" fillId="25" borderId="1" xfId="0" applyFont="1" applyFill="1" applyBorder="1" applyAlignment="1">
      <alignment vertical="center"/>
    </xf>
    <xf numFmtId="0" fontId="22" fillId="25" borderId="1" xfId="0" applyFont="1" applyFill="1" applyBorder="1" applyAlignment="1">
      <alignment horizontal="center" vertical="center"/>
    </xf>
    <xf numFmtId="165" fontId="16" fillId="25" borderId="85" xfId="0" applyNumberFormat="1" applyFont="1" applyFill="1" applyBorder="1" applyAlignment="1">
      <alignment vertical="center"/>
    </xf>
    <xf numFmtId="167" fontId="16" fillId="25" borderId="85" xfId="0" applyNumberFormat="1" applyFont="1" applyFill="1" applyBorder="1" applyAlignment="1">
      <alignment horizontal="right" vertical="center"/>
    </xf>
    <xf numFmtId="0" fontId="36" fillId="25" borderId="82" xfId="0" applyFont="1" applyFill="1" applyBorder="1" applyAlignment="1">
      <alignment vertical="center"/>
    </xf>
    <xf numFmtId="0" fontId="35" fillId="25" borderId="32" xfId="0" applyFont="1" applyFill="1" applyBorder="1" applyAlignment="1">
      <alignment vertical="center"/>
    </xf>
    <xf numFmtId="0" fontId="22" fillId="25" borderId="32" xfId="0" applyFont="1" applyFill="1" applyBorder="1" applyAlignment="1">
      <alignment horizontal="center" vertical="center"/>
    </xf>
    <xf numFmtId="167" fontId="16" fillId="25" borderId="108" xfId="0" applyNumberFormat="1" applyFont="1" applyFill="1" applyBorder="1" applyAlignment="1">
      <alignment horizontal="right" vertical="center"/>
    </xf>
    <xf numFmtId="167" fontId="0" fillId="25" borderId="82" xfId="0" applyNumberFormat="1" applyFill="1" applyBorder="1" applyAlignment="1">
      <alignment vertical="center"/>
    </xf>
    <xf numFmtId="0" fontId="0" fillId="25" borderId="109" xfId="0" applyFill="1" applyBorder="1" applyAlignment="1">
      <alignment vertical="center"/>
    </xf>
    <xf numFmtId="167" fontId="72" fillId="25" borderId="86" xfId="0" applyNumberFormat="1" applyFont="1" applyFill="1" applyBorder="1" applyAlignment="1">
      <alignment horizontal="right" vertical="center"/>
    </xf>
    <xf numFmtId="167" fontId="72" fillId="0" borderId="86" xfId="0" applyNumberFormat="1" applyFont="1" applyBorder="1" applyAlignment="1">
      <alignment horizontal="right" vertical="center"/>
    </xf>
    <xf numFmtId="0" fontId="75" fillId="0" borderId="86" xfId="0" applyFont="1" applyFill="1" applyBorder="1" applyAlignment="1">
      <alignment vertical="center"/>
    </xf>
    <xf numFmtId="0" fontId="76" fillId="0" borderId="1" xfId="0" applyFont="1" applyFill="1" applyBorder="1" applyAlignment="1">
      <alignment vertical="center"/>
    </xf>
    <xf numFmtId="0" fontId="72" fillId="0" borderId="85" xfId="0" applyFont="1" applyFill="1" applyBorder="1" applyAlignment="1">
      <alignment horizontal="right" vertical="center"/>
    </xf>
    <xf numFmtId="0" fontId="75" fillId="0" borderId="86" xfId="0" applyFont="1" applyBorder="1" applyAlignment="1">
      <alignment vertical="center"/>
    </xf>
    <xf numFmtId="0" fontId="76" fillId="0" borderId="1" xfId="0" applyFont="1" applyBorder="1" applyAlignment="1">
      <alignment vertical="center"/>
    </xf>
    <xf numFmtId="0" fontId="72" fillId="0" borderId="85" xfId="0" applyFont="1" applyBorder="1" applyAlignment="1">
      <alignment horizontal="right" vertical="center"/>
    </xf>
    <xf numFmtId="0" fontId="36" fillId="29" borderId="86" xfId="0" applyFont="1" applyFill="1" applyBorder="1" applyAlignment="1">
      <alignment vertical="center"/>
    </xf>
    <xf numFmtId="0" fontId="35" fillId="29" borderId="1" xfId="0" applyFont="1" applyFill="1" applyBorder="1" applyAlignment="1">
      <alignment vertical="center"/>
    </xf>
    <xf numFmtId="0" fontId="22" fillId="29" borderId="1" xfId="0" applyFont="1" applyFill="1" applyBorder="1" applyAlignment="1">
      <alignment horizontal="center" vertical="center"/>
    </xf>
    <xf numFmtId="167" fontId="16" fillId="29" borderId="85" xfId="0" applyNumberFormat="1" applyFont="1" applyFill="1" applyBorder="1" applyAlignment="1">
      <alignment horizontal="right" vertical="center"/>
    </xf>
    <xf numFmtId="0" fontId="33" fillId="29" borderId="86" xfId="0" applyFont="1" applyFill="1" applyBorder="1" applyAlignment="1">
      <alignment vertical="center"/>
    </xf>
    <xf numFmtId="0" fontId="34" fillId="29" borderId="1" xfId="0" applyFont="1" applyFill="1" applyBorder="1" applyAlignment="1">
      <alignment vertical="center"/>
    </xf>
    <xf numFmtId="165" fontId="16" fillId="29" borderId="85" xfId="0" applyNumberFormat="1" applyFont="1" applyFill="1" applyBorder="1" applyAlignment="1">
      <alignment horizontal="right" vertical="center"/>
    </xf>
    <xf numFmtId="167" fontId="16" fillId="29" borderId="85" xfId="0" applyNumberFormat="1" applyFont="1" applyFill="1" applyBorder="1" applyAlignment="1">
      <alignment vertical="center"/>
    </xf>
    <xf numFmtId="0" fontId="33" fillId="25" borderId="86" xfId="0" applyFont="1" applyFill="1" applyBorder="1" applyAlignment="1">
      <alignment vertical="center"/>
    </xf>
    <xf numFmtId="0" fontId="34" fillId="25" borderId="1" xfId="0" applyFont="1" applyFill="1" applyBorder="1" applyAlignment="1">
      <alignment vertical="center"/>
    </xf>
    <xf numFmtId="0" fontId="0" fillId="0" borderId="143" xfId="0" applyBorder="1" applyAlignment="1">
      <alignment vertical="center"/>
    </xf>
    <xf numFmtId="0" fontId="0" fillId="5" borderId="144" xfId="0" applyFill="1" applyBorder="1" applyAlignment="1">
      <alignment vertical="center"/>
    </xf>
    <xf numFmtId="0" fontId="0" fillId="5" borderId="145" xfId="0" applyFill="1" applyBorder="1" applyAlignment="1">
      <alignment vertical="center"/>
    </xf>
    <xf numFmtId="0" fontId="0" fillId="0" borderId="101" xfId="0" applyBorder="1" applyAlignment="1">
      <alignment vertical="center"/>
    </xf>
    <xf numFmtId="0" fontId="0" fillId="0" borderId="139" xfId="0" applyBorder="1" applyAlignment="1">
      <alignment vertical="center"/>
    </xf>
    <xf numFmtId="0" fontId="0" fillId="0" borderId="146" xfId="0" applyBorder="1" applyAlignment="1">
      <alignment vertical="center"/>
    </xf>
    <xf numFmtId="0" fontId="0" fillId="2" borderId="1" xfId="0" applyFill="1" applyBorder="1" applyAlignment="1">
      <alignment horizontal="center" vertical="center"/>
    </xf>
    <xf numFmtId="0" fontId="4" fillId="25" borderId="0" xfId="0" applyFont="1" applyFill="1" applyAlignment="1">
      <alignment vertical="center"/>
    </xf>
    <xf numFmtId="0" fontId="0" fillId="25" borderId="1" xfId="0" applyFill="1" applyBorder="1" applyAlignment="1">
      <alignment vertical="center"/>
    </xf>
    <xf numFmtId="47" fontId="0" fillId="0" borderId="94" xfId="0" applyNumberFormat="1" applyBorder="1" applyAlignment="1">
      <alignment horizontal="center" vertical="center"/>
    </xf>
    <xf numFmtId="167" fontId="0" fillId="0" borderId="76" xfId="0" applyNumberFormat="1" applyBorder="1" applyAlignment="1">
      <alignment vertical="center"/>
    </xf>
    <xf numFmtId="0" fontId="73" fillId="0" borderId="1" xfId="0" applyFont="1" applyBorder="1" applyAlignment="1">
      <alignment vertical="center"/>
    </xf>
    <xf numFmtId="0" fontId="77" fillId="0" borderId="1" xfId="0" applyFont="1" applyBorder="1" applyAlignment="1">
      <alignment vertical="center"/>
    </xf>
    <xf numFmtId="0" fontId="36" fillId="0" borderId="76" xfId="0" applyFont="1" applyFill="1" applyBorder="1" applyAlignment="1">
      <alignment vertical="center"/>
    </xf>
    <xf numFmtId="0" fontId="33" fillId="0" borderId="76" xfId="0" applyFont="1" applyFill="1" applyBorder="1" applyAlignment="1">
      <alignment vertical="center"/>
    </xf>
    <xf numFmtId="0" fontId="35" fillId="0" borderId="74" xfId="0" applyFont="1" applyFill="1" applyBorder="1" applyAlignment="1">
      <alignment vertical="center"/>
    </xf>
    <xf numFmtId="0" fontId="22" fillId="0" borderId="74" xfId="0" applyFont="1" applyFill="1" applyBorder="1" applyAlignment="1">
      <alignment horizontal="center" vertical="center"/>
    </xf>
    <xf numFmtId="167" fontId="16" fillId="0" borderId="75" xfId="0" applyNumberFormat="1" applyFont="1" applyFill="1" applyBorder="1" applyAlignment="1">
      <alignment horizontal="right" vertical="center"/>
    </xf>
    <xf numFmtId="167" fontId="0" fillId="0" borderId="86" xfId="0" applyNumberFormat="1" applyBorder="1" applyAlignment="1">
      <alignment horizontal="center" vertical="center"/>
    </xf>
    <xf numFmtId="0" fontId="34" fillId="0" borderId="74" xfId="0" applyFont="1" applyFill="1" applyBorder="1" applyAlignment="1">
      <alignment vertical="center"/>
    </xf>
    <xf numFmtId="167" fontId="16" fillId="0" borderId="75" xfId="0" applyNumberFormat="1" applyFont="1" applyBorder="1" applyAlignment="1">
      <alignment vertical="center"/>
    </xf>
    <xf numFmtId="0" fontId="36" fillId="25" borderId="76" xfId="0" applyFont="1" applyFill="1" applyBorder="1" applyAlignment="1">
      <alignment vertical="center"/>
    </xf>
    <xf numFmtId="0" fontId="35" fillId="25" borderId="74" xfId="0" applyFont="1" applyFill="1" applyBorder="1" applyAlignment="1">
      <alignment vertical="center"/>
    </xf>
    <xf numFmtId="0" fontId="22" fillId="25" borderId="74" xfId="0" applyFont="1" applyFill="1" applyBorder="1" applyAlignment="1">
      <alignment horizontal="center" vertical="center"/>
    </xf>
    <xf numFmtId="167" fontId="16" fillId="25" borderId="75" xfId="0" applyNumberFormat="1" applyFont="1" applyFill="1" applyBorder="1" applyAlignment="1">
      <alignment horizontal="right" vertical="center"/>
    </xf>
    <xf numFmtId="0" fontId="80" fillId="5" borderId="0" xfId="0" applyFont="1" applyFill="1" applyBorder="1" applyAlignment="1">
      <alignment horizontal="center" vertical="center"/>
    </xf>
    <xf numFmtId="0" fontId="0" fillId="30" borderId="1" xfId="0" applyFill="1" applyBorder="1" applyAlignment="1">
      <alignment horizontal="center" vertical="center"/>
    </xf>
    <xf numFmtId="0" fontId="0" fillId="31" borderId="1" xfId="0" applyFill="1" applyBorder="1" applyAlignment="1">
      <alignment horizontal="center" vertical="center"/>
    </xf>
    <xf numFmtId="0" fontId="72" fillId="0" borderId="1" xfId="0" applyFont="1" applyBorder="1" applyAlignment="1">
      <alignment horizontal="center" vertical="center"/>
    </xf>
    <xf numFmtId="0" fontId="72" fillId="0" borderId="1" xfId="0" applyFont="1" applyFill="1" applyBorder="1" applyAlignment="1">
      <alignment horizontal="center" vertical="center"/>
    </xf>
    <xf numFmtId="0" fontId="72" fillId="0" borderId="1" xfId="0" applyFont="1" applyBorder="1" applyAlignment="1">
      <alignment vertical="center"/>
    </xf>
    <xf numFmtId="0" fontId="72" fillId="0" borderId="0" xfId="0" applyFont="1" applyAlignment="1">
      <alignment vertical="center"/>
    </xf>
    <xf numFmtId="0" fontId="72" fillId="2" borderId="87" xfId="0" applyFont="1" applyFill="1" applyBorder="1" applyAlignment="1">
      <alignment horizontal="center" vertical="center"/>
    </xf>
    <xf numFmtId="165" fontId="8" fillId="0" borderId="113" xfId="0" applyNumberFormat="1" applyFont="1" applyBorder="1" applyAlignment="1">
      <alignment horizontal="right" vertical="center"/>
    </xf>
    <xf numFmtId="165" fontId="8" fillId="0" borderId="42" xfId="0" applyNumberFormat="1" applyFont="1" applyBorder="1" applyAlignment="1">
      <alignment horizontal="right" vertical="center"/>
    </xf>
    <xf numFmtId="0" fontId="55" fillId="0" borderId="16" xfId="0" applyFont="1" applyBorder="1" applyAlignment="1">
      <alignment vertical="center"/>
    </xf>
    <xf numFmtId="0" fontId="48" fillId="14" borderId="101" xfId="0" applyFont="1" applyFill="1" applyBorder="1" applyAlignment="1">
      <alignment vertical="center"/>
    </xf>
    <xf numFmtId="0" fontId="48" fillId="14" borderId="0" xfId="0" applyFont="1" applyFill="1" applyBorder="1" applyAlignment="1">
      <alignment vertical="center"/>
    </xf>
    <xf numFmtId="0" fontId="14" fillId="0" borderId="45" xfId="0" applyFont="1" applyFill="1" applyBorder="1" applyAlignment="1">
      <alignment vertical="center"/>
    </xf>
    <xf numFmtId="0" fontId="14" fillId="0" borderId="147" xfId="0" applyFont="1" applyFill="1" applyBorder="1" applyAlignment="1">
      <alignment vertical="center"/>
    </xf>
    <xf numFmtId="47" fontId="0" fillId="0" borderId="84" xfId="0" applyNumberFormat="1" applyBorder="1" applyAlignment="1">
      <alignment horizontal="center" vertical="center"/>
    </xf>
    <xf numFmtId="167" fontId="0" fillId="0" borderId="76" xfId="0" applyNumberFormat="1" applyBorder="1" applyAlignment="1">
      <alignment horizontal="right" vertical="center"/>
    </xf>
    <xf numFmtId="0" fontId="0" fillId="5" borderId="143" xfId="0" applyFill="1" applyBorder="1" applyAlignment="1">
      <alignment vertical="center"/>
    </xf>
    <xf numFmtId="0" fontId="23" fillId="5" borderId="0" xfId="0" applyFont="1" applyFill="1" applyBorder="1" applyAlignment="1">
      <alignment horizontal="center" vertical="center"/>
    </xf>
    <xf numFmtId="0" fontId="0" fillId="25" borderId="52" xfId="0" applyFill="1" applyBorder="1" applyAlignment="1">
      <alignment vertical="center"/>
    </xf>
    <xf numFmtId="0" fontId="0" fillId="25" borderId="54" xfId="0" applyFill="1" applyBorder="1" applyAlignment="1">
      <alignment vertical="center"/>
    </xf>
    <xf numFmtId="0" fontId="0" fillId="25" borderId="148" xfId="0" applyFill="1" applyBorder="1" applyAlignment="1">
      <alignment vertical="center"/>
    </xf>
    <xf numFmtId="0" fontId="69" fillId="0" borderId="149" xfId="0" applyFont="1" applyBorder="1" applyAlignment="1">
      <alignment horizontal="center" vertical="center" wrapText="1"/>
    </xf>
    <xf numFmtId="0" fontId="69" fillId="0" borderId="150" xfId="0" applyFont="1" applyBorder="1" applyAlignment="1">
      <alignment horizontal="center" vertical="center"/>
    </xf>
    <xf numFmtId="0" fontId="14" fillId="32" borderId="48" xfId="0" applyFont="1" applyFill="1" applyBorder="1" applyAlignment="1">
      <alignment vertical="center"/>
    </xf>
    <xf numFmtId="0" fontId="14" fillId="33" borderId="26" xfId="0" applyFont="1" applyFill="1" applyBorder="1" applyAlignment="1">
      <alignment vertical="center"/>
    </xf>
    <xf numFmtId="0" fontId="14" fillId="25" borderId="58" xfId="0" applyFont="1" applyFill="1" applyBorder="1" applyAlignment="1">
      <alignment vertical="center"/>
    </xf>
    <xf numFmtId="0" fontId="14" fillId="25" borderId="29" xfId="0" applyFont="1" applyFill="1" applyBorder="1" applyAlignment="1">
      <alignment vertical="center"/>
    </xf>
    <xf numFmtId="3" fontId="17" fillId="2" borderId="151" xfId="0" applyNumberFormat="1" applyFont="1" applyFill="1" applyBorder="1" applyAlignment="1">
      <alignment horizontal="right" vertical="center"/>
    </xf>
    <xf numFmtId="3" fontId="17" fillId="2" borderId="99" xfId="0" applyNumberFormat="1" applyFont="1" applyFill="1" applyBorder="1" applyAlignment="1">
      <alignment horizontal="right" vertical="center"/>
    </xf>
    <xf numFmtId="9" fontId="0" fillId="25" borderId="0" xfId="0" applyNumberFormat="1" applyFill="1" applyBorder="1" applyAlignment="1">
      <alignment vertical="center"/>
    </xf>
    <xf numFmtId="0" fontId="14" fillId="30" borderId="99" xfId="0" applyFont="1" applyFill="1" applyBorder="1" applyAlignment="1">
      <alignment horizontal="center" vertical="center"/>
    </xf>
    <xf numFmtId="0" fontId="0" fillId="0" borderId="138" xfId="0" applyFill="1" applyBorder="1" applyAlignment="1">
      <alignment vertical="center"/>
    </xf>
    <xf numFmtId="0" fontId="0" fillId="0" borderId="1" xfId="0" applyFill="1" applyBorder="1" applyAlignment="1">
      <alignment vertical="center"/>
    </xf>
    <xf numFmtId="0" fontId="0" fillId="2" borderId="84" xfId="0" applyFont="1" applyFill="1" applyBorder="1" applyAlignment="1">
      <alignment horizontal="center" vertical="center"/>
    </xf>
    <xf numFmtId="9" fontId="0" fillId="25" borderId="0" xfId="0" applyNumberFormat="1" applyFill="1" applyBorder="1" applyAlignment="1">
      <alignment horizontal="center" vertical="center"/>
    </xf>
    <xf numFmtId="0" fontId="25" fillId="25" borderId="0" xfId="0" applyFont="1" applyFill="1" applyBorder="1" applyAlignment="1">
      <alignment horizontal="center" vertical="center"/>
    </xf>
    <xf numFmtId="9" fontId="0" fillId="25" borderId="52" xfId="0" applyNumberFormat="1" applyFill="1" applyBorder="1" applyAlignment="1">
      <alignment horizontal="center" vertical="center"/>
    </xf>
    <xf numFmtId="9" fontId="0" fillId="25" borderId="0" xfId="0" applyNumberFormat="1" applyFill="1" applyBorder="1" applyAlignment="1">
      <alignment horizontal="center" vertical="center"/>
    </xf>
    <xf numFmtId="0" fontId="65" fillId="0" borderId="4" xfId="0" applyFont="1" applyBorder="1" applyAlignment="1">
      <alignment vertical="center"/>
    </xf>
    <xf numFmtId="0" fontId="13" fillId="0" borderId="152" xfId="0" applyFont="1" applyFill="1" applyBorder="1" applyAlignment="1">
      <alignment horizontal="center" vertical="center"/>
    </xf>
    <xf numFmtId="0" fontId="33" fillId="0" borderId="82" xfId="0" applyFont="1" applyFill="1" applyBorder="1" applyAlignment="1">
      <alignment vertical="center"/>
    </xf>
    <xf numFmtId="0" fontId="34" fillId="0" borderId="32" xfId="0" applyFont="1" applyFill="1" applyBorder="1" applyAlignment="1">
      <alignment vertical="center"/>
    </xf>
    <xf numFmtId="0" fontId="22" fillId="0" borderId="32" xfId="0" applyFont="1" applyFill="1" applyBorder="1" applyAlignment="1">
      <alignment horizontal="center" vertical="center"/>
    </xf>
    <xf numFmtId="167" fontId="16" fillId="0" borderId="108" xfId="0" applyNumberFormat="1" applyFont="1" applyFill="1" applyBorder="1" applyAlignment="1">
      <alignment horizontal="right" vertical="center"/>
    </xf>
    <xf numFmtId="0" fontId="33" fillId="0" borderId="82" xfId="0" applyFont="1" applyBorder="1" applyAlignment="1">
      <alignment vertical="center"/>
    </xf>
    <xf numFmtId="0" fontId="34" fillId="0" borderId="32" xfId="0" applyFont="1" applyBorder="1" applyAlignment="1">
      <alignment vertical="center"/>
    </xf>
    <xf numFmtId="0" fontId="22" fillId="0" borderId="32" xfId="0" applyFont="1" applyBorder="1" applyAlignment="1">
      <alignment horizontal="center" vertical="center"/>
    </xf>
    <xf numFmtId="47" fontId="0" fillId="0" borderId="83" xfId="0" applyNumberFormat="1" applyBorder="1" applyAlignment="1">
      <alignment horizontal="center" vertical="center"/>
    </xf>
    <xf numFmtId="0" fontId="0" fillId="0" borderId="109" xfId="0" applyBorder="1" applyAlignment="1">
      <alignment vertical="center"/>
    </xf>
    <xf numFmtId="0" fontId="13" fillId="0" borderId="101" xfId="0" applyFont="1" applyFill="1" applyBorder="1" applyAlignment="1">
      <alignment horizontal="center" vertical="center"/>
    </xf>
    <xf numFmtId="0" fontId="33" fillId="0" borderId="153" xfId="0" applyFont="1" applyFill="1" applyBorder="1" applyAlignment="1">
      <alignment vertical="center"/>
    </xf>
    <xf numFmtId="0" fontId="34" fillId="0" borderId="154" xfId="0" applyFont="1" applyFill="1" applyBorder="1" applyAlignment="1">
      <alignment vertical="center"/>
    </xf>
    <xf numFmtId="0" fontId="22" fillId="0" borderId="154" xfId="0" applyFont="1" applyFill="1" applyBorder="1" applyAlignment="1">
      <alignment horizontal="center" vertical="center"/>
    </xf>
    <xf numFmtId="167" fontId="16" fillId="0" borderId="155" xfId="0" applyNumberFormat="1" applyFont="1" applyFill="1" applyBorder="1" applyAlignment="1">
      <alignment horizontal="right" vertical="center"/>
    </xf>
    <xf numFmtId="0" fontId="33" fillId="0" borderId="153" xfId="0" applyFont="1" applyBorder="1" applyAlignment="1">
      <alignment vertical="center"/>
    </xf>
    <xf numFmtId="0" fontId="34" fillId="0" borderId="154" xfId="0" applyFont="1" applyBorder="1" applyAlignment="1">
      <alignment vertical="center"/>
    </xf>
    <xf numFmtId="0" fontId="22" fillId="0" borderId="154" xfId="0" applyFont="1" applyBorder="1" applyAlignment="1">
      <alignment horizontal="center" vertical="center"/>
    </xf>
    <xf numFmtId="167" fontId="16" fillId="0" borderId="155" xfId="0" applyNumberFormat="1" applyFont="1" applyBorder="1" applyAlignment="1">
      <alignment horizontal="right" vertical="center"/>
    </xf>
    <xf numFmtId="0" fontId="35" fillId="0" borderId="32" xfId="0" applyFont="1" applyBorder="1" applyAlignment="1">
      <alignment vertical="center"/>
    </xf>
    <xf numFmtId="167" fontId="0" fillId="0" borderId="82" xfId="0" applyNumberFormat="1" applyBorder="1" applyAlignment="1">
      <alignment vertical="center"/>
    </xf>
    <xf numFmtId="0" fontId="13" fillId="0" borderId="156" xfId="0" applyFont="1" applyFill="1" applyBorder="1" applyAlignment="1">
      <alignment horizontal="center" vertical="center"/>
    </xf>
    <xf numFmtId="0" fontId="36" fillId="0" borderId="153" xfId="0" applyFont="1" applyBorder="1" applyAlignment="1">
      <alignment vertical="center"/>
    </xf>
    <xf numFmtId="0" fontId="35" fillId="0" borderId="154" xfId="0" applyFont="1" applyBorder="1" applyAlignment="1">
      <alignment vertical="center"/>
    </xf>
    <xf numFmtId="167" fontId="0" fillId="0" borderId="153" xfId="0" applyNumberFormat="1" applyBorder="1" applyAlignment="1">
      <alignment vertical="center"/>
    </xf>
    <xf numFmtId="0" fontId="0" fillId="0" borderId="29" xfId="0" applyBorder="1" applyAlignment="1">
      <alignment horizontal="center" vertical="center"/>
    </xf>
    <xf numFmtId="0" fontId="0" fillId="0" borderId="125" xfId="0" applyBorder="1" applyAlignment="1">
      <alignment horizontal="center" vertical="center"/>
    </xf>
    <xf numFmtId="0" fontId="13" fillId="0" borderId="157" xfId="0" applyFont="1" applyFill="1" applyBorder="1" applyAlignment="1">
      <alignment horizontal="center" vertical="center"/>
    </xf>
    <xf numFmtId="0" fontId="0" fillId="0" borderId="81" xfId="0" applyBorder="1" applyAlignment="1">
      <alignment vertical="center"/>
    </xf>
    <xf numFmtId="0" fontId="36" fillId="0" borderId="82" xfId="0" applyFont="1" applyFill="1" applyBorder="1" applyAlignment="1">
      <alignment vertical="center"/>
    </xf>
    <xf numFmtId="0" fontId="0" fillId="0" borderId="82" xfId="0" applyBorder="1" applyAlignment="1">
      <alignment vertical="center"/>
    </xf>
    <xf numFmtId="0" fontId="36" fillId="0" borderId="153" xfId="0" applyFont="1" applyFill="1" applyBorder="1" applyAlignment="1">
      <alignment vertical="center"/>
    </xf>
    <xf numFmtId="0" fontId="0" fillId="0" borderId="153" xfId="0" applyBorder="1" applyAlignment="1">
      <alignment vertical="center"/>
    </xf>
    <xf numFmtId="0" fontId="35" fillId="0" borderId="32" xfId="0" applyFont="1" applyFill="1" applyBorder="1" applyAlignment="1">
      <alignment vertical="center"/>
    </xf>
    <xf numFmtId="0" fontId="35" fillId="0" borderId="154" xfId="0" applyFont="1" applyFill="1" applyBorder="1" applyAlignment="1">
      <alignment vertical="center"/>
    </xf>
    <xf numFmtId="0" fontId="33" fillId="29" borderId="153" xfId="0" applyFont="1" applyFill="1" applyBorder="1" applyAlignment="1">
      <alignment vertical="center"/>
    </xf>
    <xf numFmtId="0" fontId="34" fillId="29" borderId="154" xfId="0" applyFont="1" applyFill="1" applyBorder="1" applyAlignment="1">
      <alignment vertical="center"/>
    </xf>
    <xf numFmtId="0" fontId="22" fillId="29" borderId="154" xfId="0" applyFont="1" applyFill="1" applyBorder="1" applyAlignment="1">
      <alignment horizontal="center" vertical="center"/>
    </xf>
    <xf numFmtId="167" fontId="16" fillId="29" borderId="155" xfId="0" applyNumberFormat="1" applyFont="1" applyFill="1" applyBorder="1" applyAlignment="1">
      <alignment horizontal="right" vertical="center"/>
    </xf>
    <xf numFmtId="0" fontId="34" fillId="0" borderId="83" xfId="0" applyFont="1" applyBorder="1" applyAlignment="1">
      <alignment vertical="center"/>
    </xf>
    <xf numFmtId="0" fontId="34" fillId="0" borderId="94" xfId="0" applyFont="1" applyBorder="1" applyAlignment="1">
      <alignment vertical="center"/>
    </xf>
    <xf numFmtId="0" fontId="34" fillId="0" borderId="100" xfId="0" applyFont="1" applyBorder="1" applyAlignment="1">
      <alignment vertical="center"/>
    </xf>
    <xf numFmtId="0" fontId="76" fillId="0" borderId="86" xfId="0" applyFont="1" applyBorder="1" applyAlignment="1">
      <alignment vertical="center"/>
    </xf>
    <xf numFmtId="0" fontId="13" fillId="0" borderId="158" xfId="0" applyFont="1" applyFill="1" applyBorder="1" applyAlignment="1">
      <alignment horizontal="center" vertical="center"/>
    </xf>
    <xf numFmtId="167" fontId="0" fillId="0" borderId="82" xfId="0" applyNumberFormat="1" applyBorder="1" applyAlignment="1">
      <alignment horizontal="right" vertical="center"/>
    </xf>
    <xf numFmtId="167" fontId="0" fillId="0" borderId="153" xfId="0" applyNumberFormat="1" applyBorder="1" applyAlignment="1">
      <alignment horizontal="right" vertical="center"/>
    </xf>
    <xf numFmtId="0" fontId="16" fillId="0" borderId="154" xfId="0" applyFont="1" applyBorder="1" applyAlignment="1">
      <alignment horizontal="center" vertical="center"/>
    </xf>
    <xf numFmtId="167" fontId="16" fillId="0" borderId="108" xfId="0" applyNumberFormat="1" applyFont="1" applyBorder="1" applyAlignment="1">
      <alignment vertical="center"/>
    </xf>
    <xf numFmtId="167" fontId="16" fillId="0" borderId="155" xfId="0" applyNumberFormat="1" applyFont="1" applyBorder="1" applyAlignment="1">
      <alignment vertical="center"/>
    </xf>
    <xf numFmtId="0" fontId="36" fillId="25" borderId="153" xfId="0" applyFont="1" applyFill="1" applyBorder="1" applyAlignment="1">
      <alignment vertical="center"/>
    </xf>
    <xf numFmtId="0" fontId="35" fillId="25" borderId="154" xfId="0" applyFont="1" applyFill="1" applyBorder="1" applyAlignment="1">
      <alignment vertical="center"/>
    </xf>
    <xf numFmtId="0" fontId="22" fillId="25" borderId="154" xfId="0" applyFont="1" applyFill="1" applyBorder="1" applyAlignment="1">
      <alignment horizontal="center" vertical="center"/>
    </xf>
    <xf numFmtId="167" fontId="16" fillId="25" borderId="155" xfId="0" applyNumberFormat="1" applyFont="1" applyFill="1" applyBorder="1" applyAlignment="1">
      <alignment horizontal="right" vertical="center"/>
    </xf>
    <xf numFmtId="0" fontId="36" fillId="29" borderId="153" xfId="0" applyFont="1" applyFill="1" applyBorder="1" applyAlignment="1">
      <alignment vertical="center"/>
    </xf>
    <xf numFmtId="0" fontId="35" fillId="29" borderId="154" xfId="0" applyFont="1" applyFill="1" applyBorder="1" applyAlignment="1">
      <alignment vertical="center"/>
    </xf>
    <xf numFmtId="0" fontId="0" fillId="25" borderId="0" xfId="0" applyFill="1" applyAlignment="1">
      <alignment vertical="center"/>
    </xf>
    <xf numFmtId="0" fontId="0" fillId="25" borderId="0" xfId="0" applyFill="1" applyBorder="1" applyAlignment="1">
      <alignment horizontal="center" vertical="center"/>
    </xf>
    <xf numFmtId="0" fontId="0" fillId="25" borderId="52" xfId="0" applyFill="1" applyBorder="1" applyAlignment="1">
      <alignment horizontal="center" vertical="center"/>
    </xf>
    <xf numFmtId="0" fontId="14" fillId="34" borderId="128" xfId="0" applyFont="1" applyFill="1" applyBorder="1" applyAlignment="1">
      <alignment horizontal="center" vertical="center"/>
    </xf>
    <xf numFmtId="0" fontId="14" fillId="34" borderId="98" xfId="0" applyFont="1" applyFill="1" applyBorder="1" applyAlignment="1">
      <alignment horizontal="center" vertical="center"/>
    </xf>
    <xf numFmtId="0" fontId="14" fillId="34" borderId="151" xfId="0" applyFont="1" applyFill="1" applyBorder="1" applyAlignment="1">
      <alignment horizontal="center" vertical="center"/>
    </xf>
    <xf numFmtId="0" fontId="14" fillId="25" borderId="26" xfId="0" applyFont="1" applyFill="1" applyBorder="1" applyAlignment="1">
      <alignment vertical="center"/>
    </xf>
    <xf numFmtId="0" fontId="14" fillId="25" borderId="25" xfId="0" applyFont="1" applyFill="1" applyBorder="1" applyAlignment="1">
      <alignment vertical="center"/>
    </xf>
    <xf numFmtId="0" fontId="14" fillId="25" borderId="28" xfId="0" applyFont="1" applyFill="1" applyBorder="1" applyAlignment="1">
      <alignment vertical="center"/>
    </xf>
    <xf numFmtId="0" fontId="14" fillId="35" borderId="27" xfId="0" applyFont="1" applyFill="1" applyBorder="1" applyAlignment="1">
      <alignment vertical="center"/>
    </xf>
    <xf numFmtId="0" fontId="14" fillId="35" borderId="28" xfId="0" applyFont="1" applyFill="1" applyBorder="1" applyAlignment="1">
      <alignment vertical="center"/>
    </xf>
    <xf numFmtId="0" fontId="14" fillId="35" borderId="25" xfId="0" applyFont="1" applyFill="1" applyBorder="1" applyAlignment="1">
      <alignment vertical="center"/>
    </xf>
    <xf numFmtId="0" fontId="14" fillId="35" borderId="26" xfId="0" applyFont="1" applyFill="1" applyBorder="1" applyAlignment="1">
      <alignment vertical="center"/>
    </xf>
    <xf numFmtId="0" fontId="14" fillId="35" borderId="147" xfId="0" applyFont="1" applyFill="1" applyBorder="1" applyAlignment="1">
      <alignment vertical="center"/>
    </xf>
    <xf numFmtId="0" fontId="14" fillId="35" borderId="44" xfId="0" applyFont="1" applyFill="1" applyBorder="1" applyAlignment="1">
      <alignment vertical="center"/>
    </xf>
    <xf numFmtId="0" fontId="14" fillId="35" borderId="30" xfId="0" applyFont="1" applyFill="1" applyBorder="1" applyAlignment="1">
      <alignment vertical="center"/>
    </xf>
    <xf numFmtId="0" fontId="14" fillId="35" borderId="29" xfId="0" applyFont="1" applyFill="1" applyBorder="1" applyAlignment="1">
      <alignment vertical="center"/>
    </xf>
    <xf numFmtId="0" fontId="14" fillId="25" borderId="147" xfId="0" applyFont="1" applyFill="1" applyBorder="1" applyAlignment="1">
      <alignment vertical="center"/>
    </xf>
    <xf numFmtId="0" fontId="14" fillId="25" borderId="45" xfId="0" applyFont="1" applyFill="1" applyBorder="1" applyAlignment="1">
      <alignment vertical="center"/>
    </xf>
    <xf numFmtId="0" fontId="14" fillId="25" borderId="30" xfId="0" applyFont="1" applyFill="1" applyBorder="1" applyAlignment="1">
      <alignment vertical="center"/>
    </xf>
    <xf numFmtId="0" fontId="14" fillId="35" borderId="45" xfId="0" applyFont="1" applyFill="1" applyBorder="1" applyAlignment="1">
      <alignment vertical="center"/>
    </xf>
    <xf numFmtId="0" fontId="14" fillId="25" borderId="44" xfId="0" applyFont="1" applyFill="1" applyBorder="1" applyAlignment="1">
      <alignment vertical="center"/>
    </xf>
    <xf numFmtId="0" fontId="0" fillId="36" borderId="1" xfId="0" applyFill="1" applyBorder="1" applyAlignment="1">
      <alignment horizontal="center" vertical="center"/>
    </xf>
    <xf numFmtId="0" fontId="14" fillId="25" borderId="27" xfId="0" applyFont="1" applyFill="1" applyBorder="1" applyAlignment="1">
      <alignment vertical="center"/>
    </xf>
    <xf numFmtId="0" fontId="72" fillId="0" borderId="32" xfId="0" applyFont="1" applyBorder="1" applyAlignment="1">
      <alignment horizontal="center" vertical="center"/>
    </xf>
    <xf numFmtId="0" fontId="0" fillId="0" borderId="32" xfId="0" applyBorder="1" applyAlignment="1">
      <alignment vertical="center"/>
    </xf>
    <xf numFmtId="0" fontId="77" fillId="0" borderId="32" xfId="0" applyFont="1" applyBorder="1" applyAlignment="1">
      <alignment vertical="center"/>
    </xf>
    <xf numFmtId="0" fontId="0" fillId="0" borderId="1" xfId="0" applyFont="1" applyFill="1" applyBorder="1" applyAlignment="1">
      <alignment vertical="center"/>
    </xf>
    <xf numFmtId="2" fontId="0" fillId="0" borderId="109" xfId="0" applyNumberFormat="1" applyBorder="1" applyAlignment="1">
      <alignment vertical="center"/>
    </xf>
    <xf numFmtId="0" fontId="72" fillId="2" borderId="1" xfId="0" applyFont="1" applyFill="1" applyBorder="1" applyAlignment="1">
      <alignment horizontal="center" vertical="center" wrapText="1"/>
    </xf>
    <xf numFmtId="0" fontId="0" fillId="0" borderId="138" xfId="0" applyBorder="1" applyAlignment="1">
      <alignment vertical="center"/>
    </xf>
    <xf numFmtId="0" fontId="0" fillId="0" borderId="138" xfId="0" applyFont="1" applyFill="1" applyBorder="1" applyAlignment="1">
      <alignment vertical="center"/>
    </xf>
    <xf numFmtId="0" fontId="0" fillId="0" borderId="159" xfId="0" applyBorder="1" applyAlignment="1">
      <alignment vertical="center"/>
    </xf>
    <xf numFmtId="0" fontId="72" fillId="0" borderId="74" xfId="0" applyFont="1" applyBorder="1" applyAlignment="1">
      <alignment vertical="center"/>
    </xf>
    <xf numFmtId="0" fontId="72" fillId="5" borderId="0" xfId="0" applyFont="1" applyFill="1" applyAlignment="1">
      <alignment horizontal="right" vertical="center"/>
    </xf>
    <xf numFmtId="0" fontId="72" fillId="0" borderId="0" xfId="0" applyFont="1" applyAlignment="1">
      <alignment horizontal="right" vertical="center"/>
    </xf>
    <xf numFmtId="0" fontId="72" fillId="0" borderId="67" xfId="0" applyFont="1" applyBorder="1" applyAlignment="1">
      <alignment horizontal="center" vertical="center"/>
    </xf>
    <xf numFmtId="0" fontId="0" fillId="5" borderId="106" xfId="0" applyFill="1" applyBorder="1" applyAlignment="1">
      <alignment vertical="center"/>
    </xf>
    <xf numFmtId="0" fontId="0" fillId="5" borderId="107" xfId="0" applyFill="1" applyBorder="1" applyAlignment="1">
      <alignment vertical="center"/>
    </xf>
    <xf numFmtId="0" fontId="13" fillId="18" borderId="116" xfId="0" applyFont="1" applyFill="1" applyBorder="1" applyAlignment="1">
      <alignment horizontal="center" vertical="center"/>
    </xf>
    <xf numFmtId="0" fontId="27" fillId="0" borderId="46" xfId="0" applyFont="1" applyFill="1" applyBorder="1" applyAlignment="1">
      <alignment horizontal="center" vertical="center"/>
    </xf>
    <xf numFmtId="0" fontId="14" fillId="0" borderId="117" xfId="0" applyFont="1" applyBorder="1" applyAlignment="1">
      <alignment vertical="center"/>
    </xf>
    <xf numFmtId="0" fontId="14" fillId="0" borderId="116" xfId="0" applyFont="1" applyBorder="1" applyAlignment="1">
      <alignment vertical="center"/>
    </xf>
    <xf numFmtId="0" fontId="14" fillId="0" borderId="46" xfId="0" applyFont="1" applyFill="1" applyBorder="1" applyAlignment="1">
      <alignment vertical="center"/>
    </xf>
    <xf numFmtId="0" fontId="14" fillId="0" borderId="55" xfId="0" applyFont="1" applyFill="1" applyBorder="1" applyAlignment="1">
      <alignment vertical="center"/>
    </xf>
    <xf numFmtId="0" fontId="17" fillId="2" borderId="231" xfId="0" applyFont="1" applyFill="1" applyBorder="1" applyAlignment="1">
      <alignment horizontal="right" vertical="center"/>
    </xf>
    <xf numFmtId="0" fontId="27" fillId="0" borderId="25" xfId="0" applyFont="1" applyFill="1" applyBorder="1" applyAlignment="1">
      <alignment horizontal="center" vertical="center"/>
    </xf>
    <xf numFmtId="0" fontId="14" fillId="0" borderId="232" xfId="0" applyFont="1" applyBorder="1" applyAlignment="1">
      <alignment vertical="center"/>
    </xf>
    <xf numFmtId="0" fontId="27" fillId="0" borderId="73" xfId="0" applyFont="1" applyFill="1" applyBorder="1" applyAlignment="1">
      <alignment horizontal="center" vertical="center"/>
    </xf>
    <xf numFmtId="0" fontId="14" fillId="0" borderId="218" xfId="0" applyFont="1" applyBorder="1" applyAlignment="1">
      <alignment vertical="center"/>
    </xf>
    <xf numFmtId="0" fontId="14" fillId="0" borderId="233" xfId="0" applyFont="1" applyBorder="1" applyAlignment="1">
      <alignment vertical="center"/>
    </xf>
    <xf numFmtId="0" fontId="14" fillId="0" borderId="73" xfId="0" applyFont="1" applyFill="1" applyBorder="1" applyAlignment="1">
      <alignment vertical="center"/>
    </xf>
    <xf numFmtId="0" fontId="14" fillId="0" borderId="234" xfId="0" applyFont="1" applyFill="1" applyBorder="1" applyAlignment="1">
      <alignment vertical="center"/>
    </xf>
    <xf numFmtId="0" fontId="17" fillId="2" borderId="235" xfId="0" applyFont="1" applyFill="1" applyBorder="1" applyAlignment="1">
      <alignment horizontal="right" vertical="center"/>
    </xf>
    <xf numFmtId="0" fontId="86" fillId="0" borderId="0" xfId="0" applyFont="1" applyAlignment="1">
      <alignment horizontal="center" vertical="center"/>
    </xf>
    <xf numFmtId="0" fontId="86" fillId="0" borderId="1" xfId="0" applyFont="1" applyBorder="1" applyAlignment="1">
      <alignment horizontal="center" vertical="center"/>
    </xf>
    <xf numFmtId="0" fontId="87" fillId="0" borderId="1" xfId="0" applyFont="1" applyBorder="1" applyAlignment="1">
      <alignment horizontal="center" vertical="center"/>
    </xf>
    <xf numFmtId="0" fontId="86" fillId="0" borderId="74" xfId="0" applyFont="1" applyBorder="1" applyAlignment="1">
      <alignment horizontal="center" vertical="center"/>
    </xf>
    <xf numFmtId="0" fontId="86" fillId="0" borderId="5" xfId="0" applyFont="1" applyBorder="1" applyAlignment="1">
      <alignment horizontal="center" vertical="center"/>
    </xf>
    <xf numFmtId="0" fontId="73" fillId="38" borderId="240" xfId="0" applyFont="1" applyFill="1" applyBorder="1" applyAlignment="1">
      <alignment horizontal="center" vertical="center" wrapText="1"/>
    </xf>
    <xf numFmtId="0" fontId="73" fillId="38" borderId="66" xfId="0" applyFont="1" applyFill="1" applyBorder="1" applyAlignment="1">
      <alignment horizontal="center" vertical="center" wrapText="1"/>
    </xf>
    <xf numFmtId="0" fontId="73" fillId="38" borderId="71" xfId="0" applyFont="1" applyFill="1" applyBorder="1" applyAlignment="1">
      <alignment horizontal="center" vertical="center" wrapText="1"/>
    </xf>
    <xf numFmtId="0" fontId="84" fillId="0" borderId="5" xfId="0" applyFont="1" applyBorder="1" applyAlignment="1">
      <alignment horizontal="center" vertical="center"/>
    </xf>
    <xf numFmtId="0" fontId="84" fillId="0" borderId="1" xfId="0" applyFont="1" applyBorder="1" applyAlignment="1">
      <alignment horizontal="center" vertical="center"/>
    </xf>
    <xf numFmtId="0" fontId="84" fillId="0" borderId="74" xfId="0" applyFont="1" applyBorder="1" applyAlignment="1">
      <alignment horizontal="center" vertical="center"/>
    </xf>
    <xf numFmtId="0" fontId="84" fillId="0" borderId="239" xfId="0" applyFont="1" applyBorder="1" applyAlignment="1">
      <alignment horizontal="center" vertical="center"/>
    </xf>
    <xf numFmtId="0" fontId="84" fillId="0" borderId="138" xfId="0" applyFont="1" applyBorder="1" applyAlignment="1">
      <alignment horizontal="center" vertical="center"/>
    </xf>
    <xf numFmtId="0" fontId="84" fillId="0" borderId="159" xfId="0" applyFont="1" applyBorder="1" applyAlignment="1">
      <alignment horizontal="center" vertical="center"/>
    </xf>
    <xf numFmtId="0" fontId="83" fillId="0" borderId="123" xfId="0" applyFont="1" applyBorder="1" applyAlignment="1">
      <alignment horizontal="center" vertical="center"/>
    </xf>
    <xf numFmtId="0" fontId="83" fillId="0" borderId="87" xfId="0" applyFont="1" applyBorder="1" applyAlignment="1">
      <alignment horizontal="center" vertical="center"/>
    </xf>
    <xf numFmtId="0" fontId="83" fillId="0" borderId="77" xfId="0" applyFont="1" applyBorder="1" applyAlignment="1">
      <alignment horizontal="center" vertical="center"/>
    </xf>
    <xf numFmtId="168" fontId="83" fillId="0" borderId="5" xfId="0" applyNumberFormat="1" applyFont="1" applyBorder="1" applyAlignment="1">
      <alignment horizontal="center" vertical="center"/>
    </xf>
    <xf numFmtId="16" fontId="83" fillId="0" borderId="1" xfId="0" applyNumberFormat="1" applyFont="1" applyBorder="1" applyAlignment="1">
      <alignment horizontal="center" vertical="center"/>
    </xf>
    <xf numFmtId="16" fontId="83" fillId="0" borderId="74" xfId="0" applyNumberFormat="1" applyFont="1" applyBorder="1" applyAlignment="1">
      <alignment horizontal="center" vertical="center"/>
    </xf>
    <xf numFmtId="0" fontId="41" fillId="5" borderId="0" xfId="0" applyFont="1" applyFill="1" applyAlignment="1">
      <alignment horizontal="center" vertical="center"/>
    </xf>
    <xf numFmtId="0" fontId="0" fillId="2" borderId="84" xfId="0" applyFont="1" applyFill="1" applyBorder="1" applyAlignment="1">
      <alignment horizontal="center" vertical="center"/>
    </xf>
    <xf numFmtId="0" fontId="25" fillId="25" borderId="0" xfId="0" applyFont="1" applyFill="1" applyBorder="1" applyAlignment="1">
      <alignment horizontal="center" vertical="center"/>
    </xf>
    <xf numFmtId="0" fontId="4" fillId="35" borderId="1" xfId="0" applyFont="1" applyFill="1" applyBorder="1" applyAlignment="1">
      <alignment vertical="center"/>
    </xf>
    <xf numFmtId="0" fontId="55" fillId="35" borderId="1" xfId="0" applyFont="1" applyFill="1" applyBorder="1" applyAlignment="1">
      <alignment vertical="center"/>
    </xf>
    <xf numFmtId="0" fontId="4" fillId="35" borderId="1" xfId="0" applyFont="1" applyFill="1" applyBorder="1" applyAlignment="1">
      <alignment horizontal="center" vertical="center"/>
    </xf>
    <xf numFmtId="165" fontId="8" fillId="35" borderId="13" xfId="0" applyNumberFormat="1" applyFont="1" applyFill="1" applyBorder="1" applyAlignment="1">
      <alignment horizontal="right" vertical="center"/>
    </xf>
    <xf numFmtId="165" fontId="8" fillId="35" borderId="2" xfId="0" applyNumberFormat="1" applyFont="1" applyFill="1" applyBorder="1" applyAlignment="1">
      <alignment horizontal="right" vertical="center"/>
    </xf>
    <xf numFmtId="0" fontId="7" fillId="35" borderId="1" xfId="0" applyFont="1" applyFill="1" applyBorder="1" applyAlignment="1">
      <alignment vertical="center"/>
    </xf>
    <xf numFmtId="165" fontId="89" fillId="35" borderId="13" xfId="0" applyNumberFormat="1" applyFont="1" applyFill="1" applyBorder="1" applyAlignment="1">
      <alignment horizontal="right" vertical="center"/>
    </xf>
    <xf numFmtId="0" fontId="4" fillId="0" borderId="241" xfId="0" applyFont="1" applyBorder="1" applyAlignment="1">
      <alignment horizontal="right" vertical="center"/>
    </xf>
    <xf numFmtId="0" fontId="4" fillId="0" borderId="242" xfId="0" applyFont="1" applyBorder="1" applyAlignment="1">
      <alignment vertical="center"/>
    </xf>
    <xf numFmtId="0" fontId="9" fillId="0" borderId="242" xfId="0" applyFont="1" applyBorder="1" applyAlignment="1">
      <alignment vertical="center"/>
    </xf>
    <xf numFmtId="0" fontId="4" fillId="0" borderId="242" xfId="0" applyFont="1" applyBorder="1" applyAlignment="1">
      <alignment horizontal="center" vertical="center"/>
    </xf>
    <xf numFmtId="165" fontId="8" fillId="0" borderId="243" xfId="0" applyNumberFormat="1" applyFont="1" applyBorder="1" applyAlignment="1">
      <alignment horizontal="right" vertical="center"/>
    </xf>
    <xf numFmtId="0" fontId="7" fillId="0" borderId="41" xfId="0" applyFont="1" applyBorder="1" applyAlignment="1">
      <alignment vertical="center"/>
    </xf>
    <xf numFmtId="0" fontId="4" fillId="0" borderId="244" xfId="0" applyFont="1" applyBorder="1" applyAlignment="1">
      <alignment horizontal="right" vertical="center"/>
    </xf>
    <xf numFmtId="0" fontId="4" fillId="0" borderId="245" xfId="0" applyFont="1" applyBorder="1" applyAlignment="1">
      <alignment vertical="center"/>
    </xf>
    <xf numFmtId="0" fontId="7" fillId="0" borderId="245" xfId="0" applyFont="1" applyBorder="1" applyAlignment="1">
      <alignment vertical="center"/>
    </xf>
    <xf numFmtId="0" fontId="4" fillId="0" borderId="245" xfId="0" applyFont="1" applyBorder="1" applyAlignment="1">
      <alignment horizontal="center" vertical="center"/>
    </xf>
    <xf numFmtId="165" fontId="8" fillId="0" borderId="246" xfId="0" applyNumberFormat="1" applyFont="1" applyBorder="1" applyAlignment="1">
      <alignment vertical="center"/>
    </xf>
    <xf numFmtId="9" fontId="4" fillId="0" borderId="0" xfId="1" applyFont="1" applyAlignment="1">
      <alignment vertical="center"/>
    </xf>
    <xf numFmtId="0" fontId="14" fillId="39" borderId="47" xfId="0" applyFont="1" applyFill="1" applyBorder="1" applyAlignment="1">
      <alignment vertical="center"/>
    </xf>
    <xf numFmtId="0" fontId="14" fillId="40" borderId="99" xfId="0" applyFont="1" applyFill="1" applyBorder="1" applyAlignment="1">
      <alignment horizontal="center" vertical="center"/>
    </xf>
    <xf numFmtId="0" fontId="72" fillId="5" borderId="0" xfId="0" applyFont="1" applyFill="1" applyBorder="1" applyAlignment="1">
      <alignment vertical="center"/>
    </xf>
    <xf numFmtId="0" fontId="0" fillId="0" borderId="138" xfId="0" applyBorder="1" applyAlignment="1">
      <alignment horizontal="center" vertical="center"/>
    </xf>
    <xf numFmtId="0" fontId="0" fillId="0" borderId="159" xfId="0" applyBorder="1" applyAlignment="1">
      <alignment horizontal="center" vertical="center"/>
    </xf>
    <xf numFmtId="0" fontId="73" fillId="0" borderId="32" xfId="0" applyFont="1" applyBorder="1" applyAlignment="1">
      <alignment vertical="center"/>
    </xf>
    <xf numFmtId="0" fontId="0" fillId="0" borderId="239" xfId="0" applyBorder="1" applyAlignment="1">
      <alignment horizontal="center" vertical="center"/>
    </xf>
    <xf numFmtId="0" fontId="0" fillId="0" borderId="240" xfId="0" applyBorder="1" applyAlignment="1">
      <alignment horizontal="center" vertical="center"/>
    </xf>
    <xf numFmtId="0" fontId="77" fillId="0" borderId="5" xfId="0" applyFont="1" applyBorder="1" applyAlignment="1">
      <alignment horizontal="center" vertical="center"/>
    </xf>
    <xf numFmtId="0" fontId="77" fillId="0" borderId="1" xfId="0" applyFont="1" applyBorder="1" applyAlignment="1">
      <alignment horizontal="center" vertical="center"/>
    </xf>
    <xf numFmtId="0" fontId="77" fillId="0" borderId="74" xfId="0" applyFont="1" applyBorder="1" applyAlignment="1">
      <alignment horizontal="center" vertical="center"/>
    </xf>
    <xf numFmtId="9" fontId="72" fillId="0" borderId="5" xfId="1" applyFont="1" applyBorder="1" applyAlignment="1">
      <alignment horizontal="center" vertical="center"/>
    </xf>
    <xf numFmtId="9" fontId="72" fillId="0" borderId="1" xfId="1" applyFont="1" applyBorder="1" applyAlignment="1">
      <alignment horizontal="center" vertical="center"/>
    </xf>
    <xf numFmtId="9" fontId="72" fillId="0" borderId="74" xfId="1" applyFont="1" applyBorder="1" applyAlignment="1">
      <alignment horizontal="center" vertical="center"/>
    </xf>
    <xf numFmtId="9" fontId="72" fillId="0" borderId="123" xfId="1" applyFont="1" applyBorder="1" applyAlignment="1">
      <alignment horizontal="center" vertical="center"/>
    </xf>
    <xf numFmtId="9" fontId="72" fillId="0" borderId="87" xfId="1" applyFont="1" applyBorder="1" applyAlignment="1">
      <alignment horizontal="center" vertical="center"/>
    </xf>
    <xf numFmtId="9" fontId="72" fillId="0" borderId="77" xfId="1" applyFont="1" applyBorder="1" applyAlignment="1">
      <alignment horizontal="center" vertical="center"/>
    </xf>
    <xf numFmtId="0" fontId="67" fillId="5" borderId="0" xfId="0" applyFont="1" applyFill="1" applyAlignment="1">
      <alignment horizontal="center" vertical="center"/>
    </xf>
    <xf numFmtId="0" fontId="0" fillId="25" borderId="0" xfId="0" applyFill="1" applyAlignment="1">
      <alignment vertical="center"/>
    </xf>
    <xf numFmtId="0" fontId="68" fillId="0" borderId="160" xfId="0" applyFont="1" applyBorder="1" applyAlignment="1">
      <alignment horizontal="justify" vertical="center" wrapText="1"/>
    </xf>
    <xf numFmtId="0" fontId="68" fillId="0" borderId="166" xfId="0" applyFont="1" applyBorder="1" applyAlignment="1">
      <alignment horizontal="justify" vertical="center" wrapText="1"/>
    </xf>
    <xf numFmtId="0" fontId="68" fillId="0" borderId="161" xfId="0" applyFont="1" applyBorder="1" applyAlignment="1">
      <alignment horizontal="justify" vertical="center" wrapText="1"/>
    </xf>
    <xf numFmtId="0" fontId="68" fillId="0" borderId="165" xfId="0" applyFont="1" applyBorder="1" applyAlignment="1">
      <alignment horizontal="justify" vertical="center" wrapText="1"/>
    </xf>
    <xf numFmtId="0" fontId="0" fillId="0" borderId="166" xfId="0" applyBorder="1"/>
    <xf numFmtId="0" fontId="0" fillId="0" borderId="161" xfId="0" applyBorder="1"/>
    <xf numFmtId="0" fontId="68" fillId="5" borderId="0" xfId="0" applyFont="1" applyFill="1" applyAlignment="1">
      <alignment horizontal="center" vertical="center"/>
    </xf>
    <xf numFmtId="14" fontId="68" fillId="0" borderId="150" xfId="0" applyNumberFormat="1" applyFont="1" applyBorder="1" applyAlignment="1">
      <alignment horizontal="center" vertical="center" wrapText="1"/>
    </xf>
    <xf numFmtId="0" fontId="0" fillId="0" borderId="134" xfId="0" applyBorder="1" applyAlignment="1">
      <alignment horizontal="center" vertical="center" wrapText="1"/>
    </xf>
    <xf numFmtId="0" fontId="0" fillId="0" borderId="150" xfId="0" applyBorder="1" applyAlignment="1">
      <alignment horizontal="center" vertical="center" wrapText="1"/>
    </xf>
    <xf numFmtId="0" fontId="0" fillId="0" borderId="167" xfId="0" applyBorder="1" applyAlignment="1">
      <alignment horizontal="center" vertical="center" wrapText="1"/>
    </xf>
    <xf numFmtId="0" fontId="68" fillId="0" borderId="170" xfId="0" applyFont="1" applyBorder="1" applyAlignment="1">
      <alignment horizontal="justify" vertical="center" wrapText="1"/>
    </xf>
    <xf numFmtId="0" fontId="68" fillId="0" borderId="171" xfId="0" applyFont="1" applyBorder="1" applyAlignment="1">
      <alignment horizontal="justify" vertical="center" wrapText="1"/>
    </xf>
    <xf numFmtId="0" fontId="41" fillId="5" borderId="162" xfId="0" applyFont="1" applyFill="1" applyBorder="1" applyAlignment="1">
      <alignment horizontal="justify" vertical="center" wrapText="1"/>
    </xf>
    <xf numFmtId="0" fontId="41" fillId="5" borderId="163" xfId="0" applyFont="1" applyFill="1" applyBorder="1" applyAlignment="1">
      <alignment horizontal="justify" vertical="center" wrapText="1"/>
    </xf>
    <xf numFmtId="14" fontId="68" fillId="0" borderId="164" xfId="0" applyNumberFormat="1" applyFont="1" applyBorder="1" applyAlignment="1">
      <alignment horizontal="center" vertical="center" wrapText="1"/>
    </xf>
    <xf numFmtId="0" fontId="0" fillId="0" borderId="166" xfId="0" applyBorder="1" applyAlignment="1">
      <alignment horizontal="justify" vertical="center" wrapText="1"/>
    </xf>
    <xf numFmtId="0" fontId="0" fillId="0" borderId="161" xfId="0" applyBorder="1" applyAlignment="1">
      <alignment horizontal="justify" vertical="center" wrapText="1"/>
    </xf>
    <xf numFmtId="0" fontId="41" fillId="5" borderId="168" xfId="0" applyFont="1" applyFill="1" applyBorder="1" applyAlignment="1">
      <alignment horizontal="justify" vertical="center" wrapText="1"/>
    </xf>
    <xf numFmtId="0" fontId="41" fillId="5" borderId="169" xfId="0" applyFont="1" applyFill="1" applyBorder="1" applyAlignment="1">
      <alignment horizontal="justify" vertical="center" wrapText="1"/>
    </xf>
    <xf numFmtId="0" fontId="43" fillId="5" borderId="0" xfId="0" applyFont="1" applyFill="1" applyAlignment="1">
      <alignment horizontal="center" vertical="center"/>
    </xf>
    <xf numFmtId="0" fontId="38" fillId="5" borderId="0" xfId="0" applyFont="1" applyFill="1" applyAlignment="1">
      <alignment horizontal="center" vertical="center"/>
    </xf>
    <xf numFmtId="0" fontId="2" fillId="5" borderId="0" xfId="0" applyFont="1" applyFill="1" applyAlignment="1">
      <alignment horizontal="center" vertical="center"/>
    </xf>
    <xf numFmtId="0" fontId="41" fillId="5" borderId="0" xfId="0" applyFont="1" applyFill="1" applyAlignment="1">
      <alignment horizontal="center" vertical="center"/>
    </xf>
    <xf numFmtId="0" fontId="6" fillId="23" borderId="18" xfId="0" applyFont="1" applyFill="1" applyBorder="1" applyAlignment="1">
      <alignment horizontal="center" vertical="center"/>
    </xf>
    <xf numFmtId="0" fontId="6" fillId="23" borderId="20" xfId="0" applyFont="1" applyFill="1" applyBorder="1" applyAlignment="1">
      <alignment horizontal="center" vertical="center"/>
    </xf>
    <xf numFmtId="0" fontId="6" fillId="23" borderId="174" xfId="0" applyFont="1" applyFill="1" applyBorder="1" applyAlignment="1">
      <alignment horizontal="center" vertical="center"/>
    </xf>
    <xf numFmtId="0" fontId="6" fillId="23" borderId="175" xfId="0" applyFont="1" applyFill="1" applyBorder="1" applyAlignment="1">
      <alignment horizontal="center" vertical="center"/>
    </xf>
    <xf numFmtId="0" fontId="11" fillId="5" borderId="0" xfId="0" applyFont="1" applyFill="1" applyAlignment="1">
      <alignment horizontal="center" vertical="center"/>
    </xf>
    <xf numFmtId="0" fontId="6" fillId="22" borderId="7" xfId="0" applyFont="1" applyFill="1" applyBorder="1" applyAlignment="1">
      <alignment horizontal="center" vertical="center"/>
    </xf>
    <xf numFmtId="0" fontId="6" fillId="22" borderId="172" xfId="0" applyFont="1" applyFill="1" applyBorder="1" applyAlignment="1">
      <alignment horizontal="center" vertical="center"/>
    </xf>
    <xf numFmtId="0" fontId="6" fillId="22" borderId="31" xfId="0" applyFont="1" applyFill="1" applyBorder="1" applyAlignment="1">
      <alignment horizontal="center" vertical="center"/>
    </xf>
    <xf numFmtId="0" fontId="6" fillId="22" borderId="173" xfId="0" applyFont="1" applyFill="1" applyBorder="1" applyAlignment="1">
      <alignment horizontal="center" vertical="center"/>
    </xf>
    <xf numFmtId="0" fontId="41" fillId="5" borderId="51" xfId="0" applyFont="1" applyFill="1" applyBorder="1" applyAlignment="1">
      <alignment horizontal="justify" vertical="center" wrapText="1"/>
    </xf>
    <xf numFmtId="0" fontId="41" fillId="5" borderId="0" xfId="0" applyFont="1" applyFill="1" applyBorder="1" applyAlignment="1">
      <alignment horizontal="justify" vertical="center" wrapText="1"/>
    </xf>
    <xf numFmtId="0" fontId="41" fillId="5" borderId="52" xfId="0" applyFont="1" applyFill="1" applyBorder="1" applyAlignment="1">
      <alignment horizontal="justify" vertical="center" wrapText="1"/>
    </xf>
    <xf numFmtId="0" fontId="41" fillId="5" borderId="53" xfId="0" applyFont="1" applyFill="1" applyBorder="1" applyAlignment="1">
      <alignment horizontal="justify" vertical="center" wrapText="1"/>
    </xf>
    <xf numFmtId="0" fontId="41" fillId="5" borderId="54" xfId="0" applyFont="1" applyFill="1" applyBorder="1" applyAlignment="1">
      <alignment horizontal="justify" vertical="center" wrapText="1"/>
    </xf>
    <xf numFmtId="0" fontId="41" fillId="5" borderId="148" xfId="0" applyFont="1" applyFill="1" applyBorder="1" applyAlignment="1">
      <alignment horizontal="justify" vertical="center" wrapText="1"/>
    </xf>
    <xf numFmtId="14" fontId="25" fillId="5" borderId="0" xfId="0" applyNumberFormat="1" applyFont="1" applyFill="1" applyAlignment="1">
      <alignment horizontal="center" vertical="center"/>
    </xf>
    <xf numFmtId="0" fontId="42" fillId="5" borderId="0" xfId="0" applyFont="1" applyFill="1" applyAlignment="1">
      <alignment horizontal="center" vertical="center"/>
    </xf>
    <xf numFmtId="0" fontId="41" fillId="5" borderId="22" xfId="0" applyFont="1" applyFill="1" applyBorder="1" applyAlignment="1">
      <alignment horizontal="center" vertical="center"/>
    </xf>
    <xf numFmtId="14" fontId="43" fillId="5" borderId="0" xfId="0" applyNumberFormat="1" applyFont="1" applyFill="1" applyAlignment="1">
      <alignment horizontal="center" vertical="center"/>
    </xf>
    <xf numFmtId="0" fontId="6" fillId="21" borderId="176" xfId="0" applyFont="1" applyFill="1" applyBorder="1" applyAlignment="1">
      <alignment horizontal="center" vertical="center"/>
    </xf>
    <xf numFmtId="0" fontId="6" fillId="21" borderId="177" xfId="0" applyFont="1" applyFill="1" applyBorder="1" applyAlignment="1">
      <alignment horizontal="center" vertical="center"/>
    </xf>
    <xf numFmtId="0" fontId="6" fillId="21" borderId="178" xfId="0" applyFont="1" applyFill="1" applyBorder="1" applyAlignment="1">
      <alignment horizontal="center" vertical="center"/>
    </xf>
    <xf numFmtId="0" fontId="6" fillId="21" borderId="179" xfId="0" applyFont="1" applyFill="1" applyBorder="1" applyAlignment="1">
      <alignment horizontal="center" vertical="center"/>
    </xf>
    <xf numFmtId="0" fontId="39" fillId="5" borderId="0" xfId="0" applyFont="1" applyFill="1" applyAlignment="1">
      <alignment vertical="center"/>
    </xf>
    <xf numFmtId="0" fontId="41" fillId="5" borderId="0" xfId="0" applyFont="1" applyFill="1" applyAlignment="1">
      <alignment vertical="center"/>
    </xf>
    <xf numFmtId="0" fontId="6" fillId="22" borderId="180" xfId="0" applyFont="1" applyFill="1" applyBorder="1" applyAlignment="1">
      <alignment horizontal="center" vertical="center"/>
    </xf>
    <xf numFmtId="0" fontId="6" fillId="22" borderId="181" xfId="0" applyFont="1" applyFill="1" applyBorder="1" applyAlignment="1">
      <alignment horizontal="center" vertical="center"/>
    </xf>
    <xf numFmtId="0" fontId="6" fillId="22" borderId="182" xfId="0" applyFont="1" applyFill="1" applyBorder="1" applyAlignment="1">
      <alignment horizontal="center" vertical="center"/>
    </xf>
    <xf numFmtId="0" fontId="6" fillId="22" borderId="183" xfId="0" applyFont="1" applyFill="1" applyBorder="1" applyAlignment="1">
      <alignment horizontal="center" vertical="center"/>
    </xf>
    <xf numFmtId="0" fontId="6" fillId="23" borderId="184" xfId="0" applyFont="1" applyFill="1" applyBorder="1" applyAlignment="1">
      <alignment horizontal="center" vertical="center"/>
    </xf>
    <xf numFmtId="0" fontId="6" fillId="23" borderId="185" xfId="0" applyFont="1" applyFill="1" applyBorder="1" applyAlignment="1">
      <alignment horizontal="center" vertical="center"/>
    </xf>
    <xf numFmtId="0" fontId="6" fillId="23" borderId="186" xfId="0" applyFont="1" applyFill="1" applyBorder="1" applyAlignment="1">
      <alignment horizontal="center" vertical="center"/>
    </xf>
    <xf numFmtId="0" fontId="6" fillId="23" borderId="187" xfId="0" applyFont="1" applyFill="1" applyBorder="1" applyAlignment="1">
      <alignment horizontal="center" vertical="center"/>
    </xf>
    <xf numFmtId="0" fontId="6" fillId="21" borderId="188" xfId="0" applyFont="1" applyFill="1" applyBorder="1" applyAlignment="1">
      <alignment horizontal="center" vertical="center"/>
    </xf>
    <xf numFmtId="0" fontId="6" fillId="21" borderId="189" xfId="0" applyFont="1" applyFill="1" applyBorder="1" applyAlignment="1">
      <alignment horizontal="center" vertical="center"/>
    </xf>
    <xf numFmtId="0" fontId="6" fillId="21" borderId="190" xfId="0" applyFont="1" applyFill="1" applyBorder="1" applyAlignment="1">
      <alignment horizontal="center" vertical="center"/>
    </xf>
    <xf numFmtId="0" fontId="6" fillId="21" borderId="191" xfId="0" applyFont="1" applyFill="1" applyBorder="1" applyAlignment="1">
      <alignment horizontal="center" vertical="center"/>
    </xf>
    <xf numFmtId="0" fontId="90" fillId="35" borderId="0" xfId="0" applyFont="1" applyFill="1" applyAlignment="1">
      <alignment horizontal="center" vertical="center"/>
    </xf>
    <xf numFmtId="0" fontId="78" fillId="24" borderId="67" xfId="0" applyFont="1" applyFill="1" applyBorder="1" applyAlignment="1">
      <alignment horizontal="center" vertical="center" wrapText="1"/>
    </xf>
    <xf numFmtId="0" fontId="78" fillId="24" borderId="70" xfId="0" applyFont="1" applyFill="1" applyBorder="1" applyAlignment="1">
      <alignment horizontal="center" vertical="center" wrapText="1"/>
    </xf>
    <xf numFmtId="0" fontId="51" fillId="0" borderId="80" xfId="0" applyFont="1" applyBorder="1" applyAlignment="1">
      <alignment vertical="center"/>
    </xf>
    <xf numFmtId="0" fontId="51" fillId="0" borderId="66" xfId="0" applyFont="1" applyBorder="1" applyAlignment="1">
      <alignment vertical="center"/>
    </xf>
    <xf numFmtId="0" fontId="49" fillId="0" borderId="81" xfId="0" applyFont="1" applyBorder="1" applyAlignment="1">
      <alignment vertical="center"/>
    </xf>
    <xf numFmtId="0" fontId="49" fillId="0" borderId="65" xfId="0" applyFont="1" applyBorder="1" applyAlignment="1">
      <alignment vertical="center"/>
    </xf>
    <xf numFmtId="0" fontId="14" fillId="0" borderId="80" xfId="0" applyFont="1" applyBorder="1" applyAlignment="1">
      <alignment vertical="center"/>
    </xf>
    <xf numFmtId="0" fontId="14" fillId="0" borderId="66" xfId="0" applyFont="1" applyBorder="1" applyAlignment="1">
      <alignment vertical="center"/>
    </xf>
    <xf numFmtId="0" fontId="81" fillId="24" borderId="205" xfId="0" applyFont="1" applyFill="1" applyBorder="1" applyAlignment="1">
      <alignment horizontal="center" vertical="center"/>
    </xf>
    <xf numFmtId="0" fontId="81" fillId="24" borderId="67" xfId="0" applyFont="1" applyFill="1" applyBorder="1" applyAlignment="1">
      <alignment horizontal="center" vertical="center"/>
    </xf>
    <xf numFmtId="0" fontId="81" fillId="24" borderId="237" xfId="0" applyFont="1" applyFill="1" applyBorder="1" applyAlignment="1">
      <alignment horizontal="center" vertical="center"/>
    </xf>
    <xf numFmtId="0" fontId="0" fillId="2" borderId="138" xfId="0" applyFill="1" applyBorder="1" applyAlignment="1">
      <alignment horizontal="center" vertical="center"/>
    </xf>
    <xf numFmtId="0" fontId="0" fillId="36" borderId="1" xfId="0" applyFill="1" applyBorder="1" applyAlignment="1">
      <alignment horizontal="center" vertical="center"/>
    </xf>
    <xf numFmtId="0" fontId="78" fillId="24" borderId="67" xfId="0" applyFont="1" applyFill="1" applyBorder="1" applyAlignment="1">
      <alignment horizontal="center" vertical="center"/>
    </xf>
    <xf numFmtId="0" fontId="0" fillId="2" borderId="208" xfId="0" applyFont="1" applyFill="1" applyBorder="1" applyAlignment="1">
      <alignment horizontal="center" vertical="center"/>
    </xf>
    <xf numFmtId="0" fontId="0" fillId="2" borderId="209" xfId="0" applyFont="1" applyFill="1" applyBorder="1" applyAlignment="1">
      <alignment horizontal="center" vertical="center"/>
    </xf>
    <xf numFmtId="0" fontId="0" fillId="2" borderId="84" xfId="0" applyFont="1" applyFill="1" applyBorder="1" applyAlignment="1">
      <alignment horizontal="center" vertical="center"/>
    </xf>
    <xf numFmtId="0" fontId="52" fillId="0" borderId="204" xfId="0" applyFont="1" applyBorder="1" applyAlignment="1">
      <alignment vertical="center"/>
    </xf>
    <xf numFmtId="0" fontId="52" fillId="0" borderId="206" xfId="0" applyFont="1" applyBorder="1" applyAlignment="1">
      <alignment vertical="center"/>
    </xf>
    <xf numFmtId="0" fontId="14" fillId="0" borderId="203" xfId="0" applyFont="1" applyBorder="1" applyAlignment="1">
      <alignment vertical="center"/>
    </xf>
    <xf numFmtId="0" fontId="14" fillId="0" borderId="204" xfId="0" applyFont="1" applyBorder="1" applyAlignment="1">
      <alignment vertical="center"/>
    </xf>
    <xf numFmtId="0" fontId="14" fillId="0" borderId="194" xfId="0" applyFont="1" applyBorder="1" applyAlignment="1">
      <alignment vertical="center"/>
    </xf>
    <xf numFmtId="0" fontId="14" fillId="0" borderId="195" xfId="0" applyFont="1" applyBorder="1" applyAlignment="1">
      <alignment vertical="center"/>
    </xf>
    <xf numFmtId="0" fontId="14" fillId="0" borderId="69" xfId="0" applyFont="1" applyBorder="1" applyAlignment="1">
      <alignment vertical="center"/>
    </xf>
    <xf numFmtId="0" fontId="14" fillId="0" borderId="67" xfId="0" applyFont="1" applyBorder="1" applyAlignment="1">
      <alignment vertical="center"/>
    </xf>
    <xf numFmtId="0" fontId="50" fillId="0" borderId="67" xfId="0" applyFont="1" applyBorder="1" applyAlignment="1">
      <alignment vertical="center"/>
    </xf>
    <xf numFmtId="0" fontId="50" fillId="0" borderId="207" xfId="0" applyFont="1" applyBorder="1" applyAlignment="1">
      <alignment vertical="center"/>
    </xf>
    <xf numFmtId="0" fontId="52" fillId="0" borderId="66" xfId="0" applyFont="1" applyBorder="1" applyAlignment="1">
      <alignment vertical="center"/>
    </xf>
    <xf numFmtId="0" fontId="52" fillId="0" borderId="198" xfId="0" applyFont="1" applyBorder="1" applyAlignment="1">
      <alignment vertical="center"/>
    </xf>
    <xf numFmtId="0" fontId="14" fillId="0" borderId="81" xfId="0" applyFont="1" applyBorder="1" applyAlignment="1">
      <alignment vertical="center"/>
    </xf>
    <xf numFmtId="0" fontId="14" fillId="0" borderId="65" xfId="0" applyFont="1" applyBorder="1" applyAlignment="1">
      <alignment vertical="center"/>
    </xf>
    <xf numFmtId="0" fontId="50" fillId="0" borderId="65" xfId="0" applyFont="1" applyBorder="1" applyAlignment="1">
      <alignment vertical="center"/>
    </xf>
    <xf numFmtId="0" fontId="50" fillId="0" borderId="199" xfId="0" applyFont="1" applyBorder="1" applyAlignment="1">
      <alignment vertical="center"/>
    </xf>
    <xf numFmtId="0" fontId="29" fillId="0" borderId="143" xfId="0" applyFont="1" applyBorder="1" applyAlignment="1">
      <alignment horizontal="center" vertical="center" wrapText="1"/>
    </xf>
    <xf numFmtId="0" fontId="29" fillId="0" borderId="144" xfId="0" applyFont="1" applyBorder="1" applyAlignment="1">
      <alignment horizontal="center" vertical="center" wrapText="1"/>
    </xf>
    <xf numFmtId="0" fontId="29" fillId="0" borderId="101" xfId="0" applyFont="1" applyBorder="1" applyAlignment="1">
      <alignment horizontal="center" vertical="center" wrapText="1"/>
    </xf>
    <xf numFmtId="0" fontId="29" fillId="0" borderId="0" xfId="0" applyFont="1" applyBorder="1" applyAlignment="1">
      <alignment horizontal="center" vertical="center" wrapText="1"/>
    </xf>
    <xf numFmtId="0" fontId="48" fillId="14" borderId="143" xfId="0" applyFont="1" applyFill="1" applyBorder="1" applyAlignment="1">
      <alignment horizontal="center" vertical="center"/>
    </xf>
    <xf numFmtId="0" fontId="48" fillId="14" borderId="144" xfId="0" applyFont="1" applyFill="1" applyBorder="1" applyAlignment="1">
      <alignment horizontal="center" vertical="center"/>
    </xf>
    <xf numFmtId="0" fontId="48" fillId="14" borderId="145" xfId="0" applyFont="1" applyFill="1" applyBorder="1" applyAlignment="1">
      <alignment horizontal="center" vertical="center"/>
    </xf>
    <xf numFmtId="0" fontId="49" fillId="0" borderId="69" xfId="0" applyFont="1" applyBorder="1" applyAlignment="1">
      <alignment vertical="center"/>
    </xf>
    <xf numFmtId="0" fontId="49" fillId="0" borderId="67" xfId="0" applyFont="1" applyBorder="1" applyAlignment="1">
      <alignment vertical="center"/>
    </xf>
    <xf numFmtId="0" fontId="15" fillId="2" borderId="146" xfId="0" applyFont="1" applyFill="1" applyBorder="1" applyAlignment="1">
      <alignment horizontal="center" vertical="center"/>
    </xf>
    <xf numFmtId="0" fontId="15" fillId="2" borderId="106" xfId="0" applyFont="1" applyFill="1" applyBorder="1" applyAlignment="1">
      <alignment horizontal="center" vertical="center"/>
    </xf>
    <xf numFmtId="0" fontId="26" fillId="0" borderId="143" xfId="0" applyFont="1" applyBorder="1" applyAlignment="1">
      <alignment horizontal="center" vertical="center" textRotation="90"/>
    </xf>
    <xf numFmtId="0" fontId="26" fillId="0" borderId="200" xfId="0" applyFont="1" applyBorder="1" applyAlignment="1">
      <alignment horizontal="center" vertical="center" textRotation="90"/>
    </xf>
    <xf numFmtId="0" fontId="26" fillId="0" borderId="101" xfId="0" applyFont="1" applyBorder="1" applyAlignment="1">
      <alignment horizontal="center" vertical="center" textRotation="90"/>
    </xf>
    <xf numFmtId="0" fontId="26" fillId="0" borderId="201" xfId="0" applyFont="1" applyBorder="1" applyAlignment="1">
      <alignment horizontal="center" vertical="center" textRotation="90"/>
    </xf>
    <xf numFmtId="0" fontId="26" fillId="0" borderId="146" xfId="0" applyFont="1" applyBorder="1" applyAlignment="1">
      <alignment horizontal="center" vertical="center" textRotation="90"/>
    </xf>
    <xf numFmtId="0" fontId="26" fillId="0" borderId="202" xfId="0" applyFont="1" applyBorder="1" applyAlignment="1">
      <alignment horizontal="center" vertical="center" textRotation="90"/>
    </xf>
    <xf numFmtId="0" fontId="51" fillId="0" borderId="203" xfId="0" applyFont="1" applyBorder="1" applyAlignment="1">
      <alignment vertical="center"/>
    </xf>
    <xf numFmtId="0" fontId="51" fillId="0" borderId="204" xfId="0" applyFont="1" applyBorder="1" applyAlignment="1">
      <alignment vertical="center"/>
    </xf>
    <xf numFmtId="0" fontId="51" fillId="0" borderId="194" xfId="0" applyFont="1" applyBorder="1" applyAlignment="1">
      <alignment vertical="center"/>
    </xf>
    <xf numFmtId="0" fontId="51" fillId="0" borderId="195" xfId="0" applyFont="1" applyBorder="1" applyAlignment="1">
      <alignment vertical="center"/>
    </xf>
    <xf numFmtId="0" fontId="52" fillId="0" borderId="195" xfId="0" applyFont="1" applyBorder="1" applyAlignment="1">
      <alignment vertical="center"/>
    </xf>
    <xf numFmtId="0" fontId="52" fillId="0" borderId="196" xfId="0" applyFont="1" applyBorder="1" applyAlignment="1">
      <alignment vertical="center"/>
    </xf>
    <xf numFmtId="0" fontId="51" fillId="6" borderId="80" xfId="0" applyFont="1" applyFill="1" applyBorder="1" applyAlignment="1">
      <alignment vertical="center"/>
    </xf>
    <xf numFmtId="0" fontId="51" fillId="6" borderId="66" xfId="0" applyFont="1" applyFill="1" applyBorder="1" applyAlignment="1">
      <alignment vertical="center"/>
    </xf>
    <xf numFmtId="0" fontId="51" fillId="0" borderId="192" xfId="0" applyFont="1" applyBorder="1" applyAlignment="1">
      <alignment vertical="center"/>
    </xf>
    <xf numFmtId="0" fontId="51" fillId="0" borderId="193" xfId="0" applyFont="1" applyBorder="1" applyAlignment="1">
      <alignment vertical="center"/>
    </xf>
    <xf numFmtId="0" fontId="14" fillId="6" borderId="80" xfId="0" applyFont="1" applyFill="1" applyBorder="1" applyAlignment="1">
      <alignment vertical="center"/>
    </xf>
    <xf numFmtId="0" fontId="14" fillId="6" borderId="66" xfId="0" applyFont="1" applyFill="1" applyBorder="1" applyAlignment="1">
      <alignment vertical="center"/>
    </xf>
    <xf numFmtId="0" fontId="14" fillId="0" borderId="192" xfId="0" applyFont="1" applyBorder="1" applyAlignment="1">
      <alignment vertical="center"/>
    </xf>
    <xf numFmtId="0" fontId="14" fillId="0" borderId="193" xfId="0" applyFont="1" applyBorder="1" applyAlignment="1">
      <alignment vertical="center"/>
    </xf>
    <xf numFmtId="0" fontId="52" fillId="0" borderId="193" xfId="0" applyFont="1" applyBorder="1" applyAlignment="1">
      <alignment vertical="center"/>
    </xf>
    <xf numFmtId="0" fontId="52" fillId="0" borderId="197" xfId="0" applyFont="1" applyBorder="1" applyAlignment="1">
      <alignment vertical="center"/>
    </xf>
    <xf numFmtId="0" fontId="52" fillId="6" borderId="66" xfId="0" applyFont="1" applyFill="1" applyBorder="1" applyAlignment="1">
      <alignment vertical="center"/>
    </xf>
    <xf numFmtId="0" fontId="52" fillId="6" borderId="198" xfId="0" applyFont="1" applyFill="1" applyBorder="1" applyAlignment="1">
      <alignment vertical="center"/>
    </xf>
    <xf numFmtId="0" fontId="0" fillId="0" borderId="247" xfId="0" applyBorder="1" applyAlignment="1">
      <alignment horizontal="center" vertical="center"/>
    </xf>
    <xf numFmtId="0" fontId="0" fillId="0" borderId="248" xfId="0" applyBorder="1" applyAlignment="1">
      <alignment horizontal="center" vertical="center"/>
    </xf>
    <xf numFmtId="0" fontId="0" fillId="0" borderId="237" xfId="0" applyBorder="1" applyAlignment="1">
      <alignment horizontal="center" vertical="center"/>
    </xf>
    <xf numFmtId="0" fontId="0" fillId="0" borderId="249" xfId="0" applyBorder="1" applyAlignment="1">
      <alignment horizontal="center" vertical="center"/>
    </xf>
    <xf numFmtId="0" fontId="0" fillId="0" borderId="198" xfId="0" applyBorder="1" applyAlignment="1">
      <alignment horizontal="center" vertical="center" wrapText="1"/>
    </xf>
    <xf numFmtId="0" fontId="0" fillId="0" borderId="79" xfId="0" applyBorder="1" applyAlignment="1">
      <alignment horizontal="center" vertical="center" wrapText="1"/>
    </xf>
    <xf numFmtId="0" fontId="0" fillId="0" borderId="66" xfId="0" applyBorder="1" applyAlignment="1">
      <alignment horizontal="center" vertical="center" wrapText="1"/>
    </xf>
    <xf numFmtId="0" fontId="0" fillId="0" borderId="71" xfId="0" applyBorder="1" applyAlignment="1">
      <alignment horizontal="center" vertical="center" wrapText="1"/>
    </xf>
    <xf numFmtId="0" fontId="85" fillId="38" borderId="236" xfId="0" applyFont="1" applyFill="1" applyBorder="1" applyAlignment="1">
      <alignment horizontal="center" vertical="center"/>
    </xf>
    <xf numFmtId="0" fontId="85" fillId="38" borderId="237" xfId="0" applyFont="1" applyFill="1" applyBorder="1" applyAlignment="1">
      <alignment horizontal="center" vertical="center"/>
    </xf>
    <xf numFmtId="0" fontId="85" fillId="38" borderId="238" xfId="0" applyFont="1" applyFill="1" applyBorder="1" applyAlignment="1">
      <alignment horizontal="center" vertical="center"/>
    </xf>
    <xf numFmtId="0" fontId="25" fillId="25" borderId="0" xfId="0" applyFont="1" applyFill="1" applyBorder="1" applyAlignment="1">
      <alignment horizontal="center" vertical="center"/>
    </xf>
    <xf numFmtId="0" fontId="24" fillId="37" borderId="0" xfId="0" applyFont="1" applyFill="1" applyBorder="1" applyAlignment="1">
      <alignment horizontal="center" vertical="center"/>
    </xf>
    <xf numFmtId="0" fontId="24" fillId="8" borderId="0" xfId="0" applyFont="1" applyFill="1" applyBorder="1" applyAlignment="1">
      <alignment horizontal="center" vertical="center"/>
    </xf>
    <xf numFmtId="0" fontId="24" fillId="11" borderId="0" xfId="0" applyFont="1" applyFill="1" applyBorder="1" applyAlignment="1">
      <alignment horizontal="center" vertical="center"/>
    </xf>
    <xf numFmtId="9" fontId="0" fillId="25" borderId="0" xfId="0" applyNumberFormat="1" applyFill="1" applyBorder="1" applyAlignment="1">
      <alignment horizontal="center" vertical="center"/>
    </xf>
    <xf numFmtId="0" fontId="63" fillId="5" borderId="0" xfId="0" applyFont="1" applyFill="1" applyBorder="1" applyAlignment="1">
      <alignment horizontal="center" vertical="center"/>
    </xf>
    <xf numFmtId="0" fontId="24" fillId="10" borderId="0" xfId="0" applyFont="1" applyFill="1" applyBorder="1" applyAlignment="1">
      <alignment horizontal="center" vertical="center"/>
    </xf>
    <xf numFmtId="0" fontId="23" fillId="5" borderId="96" xfId="0" applyFont="1" applyFill="1" applyBorder="1" applyAlignment="1">
      <alignment horizontal="center" vertical="center"/>
    </xf>
    <xf numFmtId="0" fontId="23" fillId="5" borderId="49" xfId="0" applyFont="1" applyFill="1" applyBorder="1" applyAlignment="1">
      <alignment horizontal="center" vertical="center"/>
    </xf>
    <xf numFmtId="0" fontId="23" fillId="5" borderId="51" xfId="0" applyFont="1" applyFill="1" applyBorder="1" applyAlignment="1">
      <alignment horizontal="center" vertical="center"/>
    </xf>
    <xf numFmtId="0" fontId="23" fillId="5" borderId="0" xfId="0" applyFont="1" applyFill="1" applyBorder="1" applyAlignment="1">
      <alignment horizontal="center" vertical="center"/>
    </xf>
    <xf numFmtId="0" fontId="57" fillId="5" borderId="0" xfId="0" applyFont="1" applyFill="1" applyAlignment="1">
      <alignment horizontal="center" vertical="center"/>
    </xf>
    <xf numFmtId="0" fontId="62" fillId="5" borderId="0" xfId="0" applyFont="1" applyFill="1" applyBorder="1" applyAlignment="1">
      <alignment horizontal="center" vertical="center"/>
    </xf>
    <xf numFmtId="3" fontId="25" fillId="5" borderId="50" xfId="0" applyNumberFormat="1" applyFont="1" applyFill="1" applyBorder="1" applyAlignment="1">
      <alignment horizontal="center" vertical="center"/>
    </xf>
    <xf numFmtId="3" fontId="25" fillId="5" borderId="52" xfId="0" applyNumberFormat="1" applyFont="1" applyFill="1" applyBorder="1" applyAlignment="1">
      <alignment horizontal="center" vertical="center"/>
    </xf>
    <xf numFmtId="0" fontId="92" fillId="8" borderId="0" xfId="0" applyFont="1" applyFill="1" applyBorder="1" applyAlignment="1">
      <alignment horizontal="center" vertical="center"/>
    </xf>
    <xf numFmtId="0" fontId="93" fillId="8" borderId="0" xfId="0" applyFont="1" applyFill="1" applyBorder="1" applyAlignment="1">
      <alignment horizontal="center" vertical="center"/>
    </xf>
    <xf numFmtId="0" fontId="92" fillId="10" borderId="0" xfId="0" applyFont="1" applyFill="1" applyBorder="1" applyAlignment="1">
      <alignment horizontal="center" vertical="center"/>
    </xf>
    <xf numFmtId="0" fontId="44" fillId="0" borderId="143" xfId="0" applyFont="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0" fontId="0" fillId="0" borderId="106" xfId="0" applyBorder="1" applyAlignment="1">
      <alignment horizontal="center" vertical="center" wrapText="1"/>
    </xf>
    <xf numFmtId="0" fontId="0" fillId="0" borderId="107" xfId="0" applyBorder="1" applyAlignment="1">
      <alignment horizontal="center" vertical="center" wrapText="1"/>
    </xf>
    <xf numFmtId="0" fontId="47" fillId="0" borderId="101" xfId="0" applyFont="1" applyBorder="1" applyAlignment="1">
      <alignment horizontal="center" vertical="center" textRotation="90"/>
    </xf>
    <xf numFmtId="0" fontId="47" fillId="0" borderId="201" xfId="0" applyFont="1" applyBorder="1" applyAlignment="1">
      <alignment horizontal="center" vertical="center" textRotation="90"/>
    </xf>
    <xf numFmtId="0" fontId="47" fillId="0" borderId="230" xfId="0" applyFont="1" applyBorder="1" applyAlignment="1">
      <alignment horizontal="center" vertical="center" textRotation="90"/>
    </xf>
    <xf numFmtId="0" fontId="47" fillId="0" borderId="117" xfId="0" applyFont="1" applyBorder="1" applyAlignment="1">
      <alignment horizontal="center" vertical="center" textRotation="90"/>
    </xf>
    <xf numFmtId="0" fontId="46" fillId="0" borderId="101" xfId="0" applyFont="1" applyBorder="1" applyAlignment="1">
      <alignment horizontal="center" vertical="center"/>
    </xf>
    <xf numFmtId="0" fontId="46" fillId="0" borderId="0" xfId="0" applyFont="1" applyBorder="1" applyAlignment="1">
      <alignment horizontal="center" vertical="center"/>
    </xf>
    <xf numFmtId="0" fontId="46" fillId="0" borderId="201" xfId="0" applyFont="1" applyBorder="1" applyAlignment="1">
      <alignment horizontal="center" vertical="center"/>
    </xf>
    <xf numFmtId="0" fontId="46" fillId="0" borderId="146" xfId="0" applyFont="1" applyBorder="1" applyAlignment="1">
      <alignment horizontal="center" vertical="center"/>
    </xf>
    <xf numFmtId="0" fontId="46" fillId="0" borderId="106" xfId="0" applyFont="1" applyBorder="1" applyAlignment="1">
      <alignment horizontal="center" vertical="center"/>
    </xf>
    <xf numFmtId="0" fontId="46" fillId="0" borderId="202" xfId="0" applyFont="1" applyBorder="1" applyAlignment="1">
      <alignment horizontal="center" vertical="center"/>
    </xf>
    <xf numFmtId="0" fontId="24" fillId="17" borderId="0" xfId="0" applyFont="1" applyFill="1" applyBorder="1" applyAlignment="1">
      <alignment horizontal="center" vertical="center"/>
    </xf>
    <xf numFmtId="0" fontId="91" fillId="10" borderId="0" xfId="0" applyFont="1" applyFill="1" applyBorder="1" applyAlignment="1">
      <alignment horizontal="center" vertical="center"/>
    </xf>
    <xf numFmtId="0" fontId="24" fillId="25" borderId="0" xfId="0" applyFont="1" applyFill="1" applyBorder="1" applyAlignment="1">
      <alignment horizontal="center" vertical="center"/>
    </xf>
    <xf numFmtId="9" fontId="0" fillId="25" borderId="52" xfId="0" applyNumberFormat="1" applyFill="1" applyBorder="1" applyAlignment="1">
      <alignment horizontal="center" vertical="center"/>
    </xf>
    <xf numFmtId="3" fontId="43" fillId="5" borderId="49" xfId="0" applyNumberFormat="1" applyFont="1" applyFill="1" applyBorder="1" applyAlignment="1">
      <alignment horizontal="center" vertical="center"/>
    </xf>
    <xf numFmtId="3" fontId="43" fillId="5" borderId="50" xfId="0" applyNumberFormat="1" applyFont="1" applyFill="1" applyBorder="1" applyAlignment="1">
      <alignment horizontal="center" vertical="center"/>
    </xf>
    <xf numFmtId="3" fontId="43" fillId="5" borderId="54" xfId="0" applyNumberFormat="1" applyFont="1" applyFill="1" applyBorder="1" applyAlignment="1">
      <alignment horizontal="center" vertical="center"/>
    </xf>
    <xf numFmtId="3" fontId="43" fillId="5" borderId="148" xfId="0" applyNumberFormat="1" applyFont="1" applyFill="1" applyBorder="1" applyAlignment="1">
      <alignment horizontal="center" vertical="center"/>
    </xf>
    <xf numFmtId="0" fontId="74" fillId="5" borderId="96" xfId="0" applyFont="1" applyFill="1" applyBorder="1" applyAlignment="1">
      <alignment horizontal="center" vertical="center"/>
    </xf>
    <xf numFmtId="0" fontId="74" fillId="5" borderId="49" xfId="0" applyFont="1" applyFill="1" applyBorder="1" applyAlignment="1">
      <alignment horizontal="center" vertical="center"/>
    </xf>
    <xf numFmtId="0" fontId="74" fillId="5" borderId="53" xfId="0" applyFont="1" applyFill="1" applyBorder="1" applyAlignment="1">
      <alignment horizontal="center" vertical="center"/>
    </xf>
    <xf numFmtId="0" fontId="74" fillId="5" borderId="54" xfId="0" applyFont="1" applyFill="1" applyBorder="1" applyAlignment="1">
      <alignment horizontal="center" vertical="center"/>
    </xf>
    <xf numFmtId="0" fontId="82" fillId="25" borderId="0" xfId="0" applyFont="1" applyFill="1" applyBorder="1" applyAlignment="1">
      <alignment horizontal="center" vertical="center"/>
    </xf>
    <xf numFmtId="0" fontId="0" fillId="2" borderId="210" xfId="0" applyFill="1" applyBorder="1" applyAlignment="1">
      <alignment horizontal="center" vertical="center"/>
    </xf>
    <xf numFmtId="0" fontId="0" fillId="2" borderId="211" xfId="0" applyFill="1" applyBorder="1" applyAlignment="1">
      <alignment horizontal="center" vertical="center"/>
    </xf>
    <xf numFmtId="0" fontId="31" fillId="24" borderId="210" xfId="0" applyFont="1" applyFill="1" applyBorder="1" applyAlignment="1">
      <alignment horizontal="center" vertical="center"/>
    </xf>
    <xf numFmtId="0" fontId="31" fillId="24" borderId="211" xfId="0" applyFont="1" applyFill="1" applyBorder="1" applyAlignment="1">
      <alignment horizontal="center" vertical="center"/>
    </xf>
    <xf numFmtId="0" fontId="31" fillId="28" borderId="210" xfId="0" applyFont="1" applyFill="1" applyBorder="1" applyAlignment="1">
      <alignment horizontal="center" vertical="center"/>
    </xf>
    <xf numFmtId="0" fontId="31" fillId="28" borderId="211" xfId="0" applyFont="1" applyFill="1" applyBorder="1" applyAlignment="1">
      <alignment horizontal="center" vertical="center"/>
    </xf>
    <xf numFmtId="0" fontId="22" fillId="17" borderId="210" xfId="0" applyFont="1" applyFill="1" applyBorder="1" applyAlignment="1">
      <alignment horizontal="center" vertical="center"/>
    </xf>
    <xf numFmtId="0" fontId="22" fillId="17" borderId="212" xfId="0" applyFont="1" applyFill="1" applyBorder="1" applyAlignment="1">
      <alignment horizontal="center" vertical="center"/>
    </xf>
    <xf numFmtId="0" fontId="22" fillId="18" borderId="156" xfId="0" applyFont="1" applyFill="1" applyBorder="1" applyAlignment="1">
      <alignment horizontal="center" vertical="center"/>
    </xf>
    <xf numFmtId="0" fontId="22" fillId="18" borderId="212" xfId="0" applyFont="1" applyFill="1" applyBorder="1" applyAlignment="1">
      <alignment horizontal="center" vertical="center"/>
    </xf>
    <xf numFmtId="0" fontId="45" fillId="11" borderId="213" xfId="0" applyFont="1" applyFill="1" applyBorder="1" applyAlignment="1">
      <alignment horizontal="center" vertical="center" textRotation="90"/>
    </xf>
    <xf numFmtId="0" fontId="45" fillId="11" borderId="214" xfId="0" applyFont="1" applyFill="1" applyBorder="1" applyAlignment="1">
      <alignment horizontal="center" vertical="center" textRotation="90"/>
    </xf>
    <xf numFmtId="0" fontId="45" fillId="11" borderId="217" xfId="0" applyFont="1" applyFill="1" applyBorder="1" applyAlignment="1">
      <alignment horizontal="center" vertical="center" textRotation="90"/>
    </xf>
    <xf numFmtId="0" fontId="0" fillId="8" borderId="216" xfId="0" applyFill="1" applyBorder="1" applyAlignment="1">
      <alignment horizontal="center" vertical="center"/>
    </xf>
    <xf numFmtId="0" fontId="0" fillId="8" borderId="211" xfId="0" applyFill="1" applyBorder="1" applyAlignment="1">
      <alignment horizontal="center" vertical="center"/>
    </xf>
    <xf numFmtId="0" fontId="0" fillId="10" borderId="210" xfId="0" applyFill="1" applyBorder="1" applyAlignment="1">
      <alignment horizontal="center" vertical="center"/>
    </xf>
    <xf numFmtId="0" fontId="0" fillId="10" borderId="211" xfId="0" applyFill="1" applyBorder="1" applyAlignment="1">
      <alignment horizontal="center" vertical="center"/>
    </xf>
    <xf numFmtId="0" fontId="0" fillId="11" borderId="210" xfId="0" applyFill="1" applyBorder="1" applyAlignment="1">
      <alignment horizontal="center" vertical="center"/>
    </xf>
    <xf numFmtId="0" fontId="0" fillId="11" borderId="211" xfId="0" applyFill="1" applyBorder="1" applyAlignment="1">
      <alignment horizontal="center" vertical="center"/>
    </xf>
    <xf numFmtId="0" fontId="0" fillId="7" borderId="210" xfId="0" applyFill="1" applyBorder="1" applyAlignment="1">
      <alignment horizontal="center" vertical="center"/>
    </xf>
    <xf numFmtId="0" fontId="0" fillId="7" borderId="211" xfId="0" applyFill="1" applyBorder="1" applyAlignment="1">
      <alignment horizontal="center" vertical="center"/>
    </xf>
    <xf numFmtId="0" fontId="0" fillId="12" borderId="210" xfId="0" applyFill="1" applyBorder="1" applyAlignment="1">
      <alignment horizontal="center" vertical="center"/>
    </xf>
    <xf numFmtId="0" fontId="0" fillId="12" borderId="211" xfId="0" applyFill="1" applyBorder="1" applyAlignment="1">
      <alignment horizontal="center" vertical="center"/>
    </xf>
    <xf numFmtId="0" fontId="0" fillId="6" borderId="210" xfId="0" applyFill="1" applyBorder="1" applyAlignment="1">
      <alignment horizontal="center" vertical="center"/>
    </xf>
    <xf numFmtId="0" fontId="0" fillId="6" borderId="211" xfId="0" applyFill="1" applyBorder="1" applyAlignment="1">
      <alignment horizontal="center" vertical="center"/>
    </xf>
    <xf numFmtId="0" fontId="0" fillId="13" borderId="210" xfId="0" applyFill="1" applyBorder="1" applyAlignment="1">
      <alignment horizontal="center" vertical="center"/>
    </xf>
    <xf numFmtId="0" fontId="0" fillId="13" borderId="211" xfId="0" applyFill="1" applyBorder="1" applyAlignment="1">
      <alignment horizontal="center" vertical="center"/>
    </xf>
    <xf numFmtId="0" fontId="0" fillId="15" borderId="210" xfId="0" applyFill="1" applyBorder="1" applyAlignment="1">
      <alignment horizontal="center" vertical="center"/>
    </xf>
    <xf numFmtId="0" fontId="0" fillId="15" borderId="211" xfId="0" applyFill="1" applyBorder="1" applyAlignment="1">
      <alignment horizontal="center" vertical="center"/>
    </xf>
    <xf numFmtId="0" fontId="22" fillId="17" borderId="211" xfId="0" applyFont="1" applyFill="1" applyBorder="1" applyAlignment="1">
      <alignment horizontal="center" vertical="center"/>
    </xf>
    <xf numFmtId="0" fontId="22" fillId="18" borderId="210" xfId="0" applyFont="1" applyFill="1" applyBorder="1" applyAlignment="1">
      <alignment horizontal="center" vertical="center"/>
    </xf>
    <xf numFmtId="0" fontId="45" fillId="11" borderId="215" xfId="0" applyFont="1" applyFill="1" applyBorder="1" applyAlignment="1">
      <alignment horizontal="center" vertical="center" textRotation="90"/>
    </xf>
    <xf numFmtId="0" fontId="0" fillId="2" borderId="57" xfId="0" applyFill="1" applyBorder="1" applyAlignment="1">
      <alignment horizontal="center" vertical="center"/>
    </xf>
    <xf numFmtId="0" fontId="0" fillId="2" borderId="58" xfId="0" applyFill="1" applyBorder="1" applyAlignment="1">
      <alignment horizontal="center" vertical="center"/>
    </xf>
    <xf numFmtId="0" fontId="31" fillId="24" borderId="57" xfId="0" applyFont="1" applyFill="1" applyBorder="1" applyAlignment="1">
      <alignment horizontal="center" vertical="center"/>
    </xf>
    <xf numFmtId="0" fontId="31" fillId="24" borderId="224" xfId="0" applyFont="1" applyFill="1" applyBorder="1" applyAlignment="1">
      <alignment horizontal="center" vertical="center"/>
    </xf>
    <xf numFmtId="0" fontId="22" fillId="17" borderId="57" xfId="0" applyFont="1" applyFill="1" applyBorder="1" applyAlignment="1">
      <alignment horizontal="center" vertical="center"/>
    </xf>
    <xf numFmtId="0" fontId="22" fillId="17" borderId="58" xfId="0" applyFont="1" applyFill="1" applyBorder="1" applyAlignment="1">
      <alignment horizontal="center" vertical="center"/>
    </xf>
    <xf numFmtId="0" fontId="22" fillId="18" borderId="223" xfId="0" applyFont="1" applyFill="1" applyBorder="1" applyAlignment="1">
      <alignment horizontal="center" vertical="center"/>
    </xf>
    <xf numFmtId="0" fontId="22" fillId="18" borderId="218" xfId="0" applyFont="1" applyFill="1" applyBorder="1" applyAlignment="1">
      <alignment horizontal="center" vertical="center"/>
    </xf>
    <xf numFmtId="0" fontId="0" fillId="8" borderId="129" xfId="0" applyFill="1" applyBorder="1" applyAlignment="1">
      <alignment horizontal="center" vertical="center"/>
    </xf>
    <xf numFmtId="0" fontId="0" fillId="8" borderId="58" xfId="0" applyFill="1" applyBorder="1" applyAlignment="1">
      <alignment horizontal="center" vertical="center"/>
    </xf>
    <xf numFmtId="0" fontId="0" fillId="10" borderId="57" xfId="0" applyFill="1" applyBorder="1" applyAlignment="1">
      <alignment horizontal="center" vertical="center"/>
    </xf>
    <xf numFmtId="0" fontId="0" fillId="10" borderId="58" xfId="0" applyFill="1" applyBorder="1" applyAlignment="1">
      <alignment horizontal="center" vertical="center"/>
    </xf>
    <xf numFmtId="0" fontId="0" fillId="11" borderId="57" xfId="0" applyFill="1" applyBorder="1" applyAlignment="1">
      <alignment horizontal="center" vertical="center"/>
    </xf>
    <xf numFmtId="0" fontId="0" fillId="11" borderId="58" xfId="0" applyFill="1" applyBorder="1" applyAlignment="1">
      <alignment horizontal="center" vertical="center"/>
    </xf>
    <xf numFmtId="0" fontId="0" fillId="7" borderId="57" xfId="0" applyFill="1" applyBorder="1" applyAlignment="1">
      <alignment horizontal="center" vertical="center"/>
    </xf>
    <xf numFmtId="0" fontId="0" fillId="7" borderId="58" xfId="0" applyFill="1" applyBorder="1" applyAlignment="1">
      <alignment horizontal="center" vertical="center"/>
    </xf>
    <xf numFmtId="0" fontId="0" fillId="12" borderId="57" xfId="0" applyFill="1" applyBorder="1" applyAlignment="1">
      <alignment horizontal="center" vertical="center"/>
    </xf>
    <xf numFmtId="0" fontId="0" fillId="12" borderId="58" xfId="0" applyFill="1" applyBorder="1" applyAlignment="1">
      <alignment horizontal="center" vertical="center"/>
    </xf>
    <xf numFmtId="0" fontId="0" fillId="12" borderId="59" xfId="0" applyFill="1" applyBorder="1" applyAlignment="1">
      <alignment horizontal="center" vertical="center"/>
    </xf>
    <xf numFmtId="0" fontId="0" fillId="12" borderId="117" xfId="0" applyFill="1" applyBorder="1" applyAlignment="1">
      <alignment horizontal="center" vertical="center"/>
    </xf>
    <xf numFmtId="0" fontId="0" fillId="6" borderId="57" xfId="0" applyFill="1" applyBorder="1" applyAlignment="1">
      <alignment horizontal="center" vertical="center"/>
    </xf>
    <xf numFmtId="0" fontId="0" fillId="6" borderId="58" xfId="0" applyFill="1" applyBorder="1" applyAlignment="1">
      <alignment horizontal="center" vertical="center"/>
    </xf>
    <xf numFmtId="0" fontId="0" fillId="13" borderId="57" xfId="0" applyFill="1" applyBorder="1" applyAlignment="1">
      <alignment horizontal="center" vertical="center"/>
    </xf>
    <xf numFmtId="0" fontId="0" fillId="13" borderId="58" xfId="0" applyFill="1" applyBorder="1" applyAlignment="1">
      <alignment horizontal="center" vertical="center"/>
    </xf>
    <xf numFmtId="0" fontId="0" fillId="15" borderId="57" xfId="0" applyFill="1" applyBorder="1" applyAlignment="1">
      <alignment horizontal="center" vertical="center"/>
    </xf>
    <xf numFmtId="0" fontId="0" fillId="15" borderId="58" xfId="0" applyFill="1" applyBorder="1" applyAlignment="1">
      <alignment horizontal="center" vertical="center"/>
    </xf>
    <xf numFmtId="0" fontId="31" fillId="24" borderId="218" xfId="0" applyFont="1" applyFill="1" applyBorder="1" applyAlignment="1">
      <alignment horizontal="center" vertical="center"/>
    </xf>
    <xf numFmtId="0" fontId="64" fillId="5" borderId="0" xfId="0" applyFont="1" applyFill="1" applyAlignment="1">
      <alignment horizontal="center" vertical="center"/>
    </xf>
    <xf numFmtId="0" fontId="20" fillId="24" borderId="0" xfId="0" applyFont="1" applyFill="1" applyAlignment="1">
      <alignment horizontal="center" vertical="center"/>
    </xf>
    <xf numFmtId="0" fontId="28" fillId="2" borderId="219" xfId="0" applyFont="1" applyFill="1" applyBorder="1" applyAlignment="1">
      <alignment horizontal="center" vertical="center"/>
    </xf>
    <xf numFmtId="0" fontId="28" fillId="2" borderId="220" xfId="0" applyFont="1" applyFill="1" applyBorder="1" applyAlignment="1">
      <alignment horizontal="center" vertical="center"/>
    </xf>
    <xf numFmtId="0" fontId="28" fillId="2" borderId="221" xfId="0" applyFont="1" applyFill="1" applyBorder="1" applyAlignment="1">
      <alignment horizontal="center" vertical="center"/>
    </xf>
    <xf numFmtId="0" fontId="30" fillId="7" borderId="222" xfId="0" applyFont="1" applyFill="1" applyBorder="1" applyAlignment="1">
      <alignment horizontal="center" vertical="center"/>
    </xf>
    <xf numFmtId="0" fontId="30" fillId="7" borderId="92" xfId="0" applyFont="1" applyFill="1" applyBorder="1" applyAlignment="1">
      <alignment horizontal="center" vertical="center"/>
    </xf>
    <xf numFmtId="0" fontId="32" fillId="8" borderId="92" xfId="0" applyFont="1" applyFill="1" applyBorder="1" applyAlignment="1">
      <alignment horizontal="center" vertical="center"/>
    </xf>
    <xf numFmtId="0" fontId="32" fillId="9" borderId="92" xfId="0" applyFont="1" applyFill="1" applyBorder="1" applyAlignment="1">
      <alignment horizontal="center" vertical="center"/>
    </xf>
    <xf numFmtId="0" fontId="32" fillId="9" borderId="91" xfId="0" applyFont="1" applyFill="1" applyBorder="1" applyAlignment="1">
      <alignment horizontal="center" vertical="center"/>
    </xf>
    <xf numFmtId="0" fontId="29" fillId="10" borderId="144" xfId="0" applyFont="1" applyFill="1" applyBorder="1" applyAlignment="1">
      <alignment horizontal="center" vertical="center" textRotation="90"/>
    </xf>
    <xf numFmtId="0" fontId="29" fillId="10" borderId="0" xfId="0" applyFont="1" applyFill="1" applyBorder="1" applyAlignment="1">
      <alignment horizontal="center" vertical="center" textRotation="90"/>
    </xf>
    <xf numFmtId="0" fontId="29" fillId="10" borderId="106" xfId="0" applyFont="1" applyFill="1" applyBorder="1" applyAlignment="1">
      <alignment horizontal="center" vertical="center" textRotation="90"/>
    </xf>
    <xf numFmtId="0" fontId="29" fillId="4" borderId="143" xfId="0" applyFont="1" applyFill="1" applyBorder="1" applyAlignment="1">
      <alignment horizontal="center" vertical="center" textRotation="90"/>
    </xf>
    <xf numFmtId="0" fontId="29" fillId="4" borderId="101" xfId="0" applyFont="1" applyFill="1" applyBorder="1" applyAlignment="1">
      <alignment horizontal="center" vertical="center" textRotation="90"/>
    </xf>
    <xf numFmtId="0" fontId="29" fillId="4" borderId="146" xfId="0" applyFont="1" applyFill="1" applyBorder="1" applyAlignment="1">
      <alignment horizontal="center" vertical="center" textRotation="90"/>
    </xf>
    <xf numFmtId="0" fontId="37" fillId="8" borderId="143" xfId="0" applyFont="1" applyFill="1" applyBorder="1" applyAlignment="1">
      <alignment horizontal="center" vertical="center"/>
    </xf>
    <xf numFmtId="0" fontId="37" fillId="8" borderId="145" xfId="0" applyFont="1" applyFill="1" applyBorder="1" applyAlignment="1">
      <alignment horizontal="center" vertical="center"/>
    </xf>
    <xf numFmtId="0" fontId="37" fillId="8" borderId="146" xfId="0" applyFont="1" applyFill="1" applyBorder="1" applyAlignment="1">
      <alignment horizontal="center" vertical="center"/>
    </xf>
    <xf numFmtId="0" fontId="37" fillId="8" borderId="107" xfId="0" applyFont="1" applyFill="1" applyBorder="1" applyAlignment="1">
      <alignment horizontal="center" vertical="center"/>
    </xf>
    <xf numFmtId="0" fontId="20" fillId="24" borderId="220" xfId="0" applyFont="1" applyFill="1" applyBorder="1" applyAlignment="1">
      <alignment horizontal="center" vertical="center"/>
    </xf>
    <xf numFmtId="0" fontId="20" fillId="24" borderId="221" xfId="0" applyFont="1" applyFill="1" applyBorder="1" applyAlignment="1">
      <alignment horizontal="center" vertical="center"/>
    </xf>
    <xf numFmtId="0" fontId="28" fillId="2" borderId="226" xfId="0" applyFont="1" applyFill="1" applyBorder="1" applyAlignment="1">
      <alignment horizontal="center" vertical="center"/>
    </xf>
    <xf numFmtId="0" fontId="32" fillId="9" borderId="225" xfId="0" applyFont="1" applyFill="1" applyBorder="1" applyAlignment="1">
      <alignment horizontal="center" vertical="center"/>
    </xf>
    <xf numFmtId="0" fontId="30" fillId="7" borderId="225" xfId="0" applyFont="1" applyFill="1" applyBorder="1" applyAlignment="1">
      <alignment horizontal="center" vertical="center"/>
    </xf>
    <xf numFmtId="0" fontId="32" fillId="9" borderId="141" xfId="0" applyFont="1" applyFill="1" applyBorder="1" applyAlignment="1">
      <alignment horizontal="center" vertical="center"/>
    </xf>
    <xf numFmtId="0" fontId="29" fillId="10" borderId="227" xfId="0" applyFont="1" applyFill="1" applyBorder="1" applyAlignment="1">
      <alignment horizontal="center" vertical="center" textRotation="90"/>
    </xf>
    <xf numFmtId="0" fontId="29" fillId="10" borderId="228" xfId="0" applyFont="1" applyFill="1" applyBorder="1" applyAlignment="1">
      <alignment horizontal="center" vertical="center" textRotation="90"/>
    </xf>
    <xf numFmtId="0" fontId="29" fillId="10" borderId="229" xfId="0" applyFont="1" applyFill="1" applyBorder="1" applyAlignment="1">
      <alignment horizontal="center" vertical="center" textRotation="90"/>
    </xf>
    <xf numFmtId="0" fontId="29" fillId="4" borderId="213" xfId="0" applyFont="1" applyFill="1" applyBorder="1" applyAlignment="1">
      <alignment horizontal="center" vertical="center" textRotation="90"/>
    </xf>
    <xf numFmtId="0" fontId="29" fillId="4" borderId="214" xfId="0" applyFont="1" applyFill="1" applyBorder="1" applyAlignment="1">
      <alignment horizontal="center" vertical="center" textRotation="90"/>
    </xf>
    <xf numFmtId="0" fontId="29" fillId="4" borderId="215" xfId="0" applyFont="1" applyFill="1" applyBorder="1" applyAlignment="1">
      <alignment horizontal="center" vertical="center" textRotation="90"/>
    </xf>
    <xf numFmtId="0" fontId="37" fillId="8" borderId="101" xfId="0" applyFont="1" applyFill="1" applyBorder="1" applyAlignment="1">
      <alignment horizontal="center" vertical="center"/>
    </xf>
    <xf numFmtId="0" fontId="37" fillId="8" borderId="139" xfId="0" applyFont="1" applyFill="1" applyBorder="1" applyAlignment="1">
      <alignment horizontal="center" vertical="center"/>
    </xf>
    <xf numFmtId="0" fontId="30" fillId="7" borderId="210" xfId="0" applyFont="1" applyFill="1" applyBorder="1" applyAlignment="1">
      <alignment horizontal="center" vertical="center"/>
    </xf>
    <xf numFmtId="0" fontId="30" fillId="7" borderId="29" xfId="0" applyFont="1" applyFill="1" applyBorder="1" applyAlignment="1">
      <alignment horizontal="center" vertical="center"/>
    </xf>
    <xf numFmtId="0" fontId="32" fillId="8" borderId="29" xfId="0" applyFont="1" applyFill="1" applyBorder="1" applyAlignment="1">
      <alignment horizontal="center" vertical="center"/>
    </xf>
    <xf numFmtId="0" fontId="32" fillId="9" borderId="29" xfId="0" applyFont="1" applyFill="1" applyBorder="1" applyAlignment="1">
      <alignment horizontal="center" vertical="center"/>
    </xf>
    <xf numFmtId="0" fontId="32" fillId="9" borderId="30" xfId="0" applyFont="1" applyFill="1" applyBorder="1" applyAlignment="1">
      <alignment horizontal="center" vertical="center"/>
    </xf>
    <xf numFmtId="0" fontId="29" fillId="10" borderId="143" xfId="0" applyFont="1" applyFill="1" applyBorder="1" applyAlignment="1">
      <alignment horizontal="center" vertical="center" textRotation="90"/>
    </xf>
    <xf numFmtId="0" fontId="29" fillId="10" borderId="101" xfId="0" applyFont="1" applyFill="1" applyBorder="1" applyAlignment="1">
      <alignment horizontal="center" vertical="center" textRotation="90"/>
    </xf>
    <xf numFmtId="0" fontId="29" fillId="10" borderId="146" xfId="0" applyFont="1" applyFill="1" applyBorder="1" applyAlignment="1">
      <alignment horizontal="center" vertical="center" textRotation="90"/>
    </xf>
    <xf numFmtId="0" fontId="29" fillId="4" borderId="0" xfId="0" applyFont="1" applyFill="1" applyBorder="1" applyAlignment="1">
      <alignment horizontal="center" vertical="center" textRotation="90"/>
    </xf>
    <xf numFmtId="0" fontId="29" fillId="4" borderId="106" xfId="0" applyFont="1" applyFill="1" applyBorder="1" applyAlignment="1">
      <alignment horizontal="center" vertical="center" textRotation="90"/>
    </xf>
    <xf numFmtId="0" fontId="29" fillId="10" borderId="213" xfId="0" applyFont="1" applyFill="1" applyBorder="1" applyAlignment="1">
      <alignment horizontal="center" vertical="center" textRotation="90"/>
    </xf>
    <xf numFmtId="0" fontId="29" fillId="10" borderId="214" xfId="0" applyFont="1" applyFill="1" applyBorder="1" applyAlignment="1">
      <alignment horizontal="center" vertical="center" textRotation="90"/>
    </xf>
    <xf numFmtId="0" fontId="29" fillId="10" borderId="215" xfId="0" applyFont="1" applyFill="1" applyBorder="1" applyAlignment="1">
      <alignment horizontal="center" vertical="center" textRotation="90"/>
    </xf>
    <xf numFmtId="0" fontId="37" fillId="8" borderId="144" xfId="0" applyFont="1" applyFill="1" applyBorder="1" applyAlignment="1">
      <alignment horizontal="center" vertical="center"/>
    </xf>
    <xf numFmtId="0" fontId="37" fillId="8" borderId="106" xfId="0" applyFont="1" applyFill="1" applyBorder="1" applyAlignment="1">
      <alignment horizontal="center" vertical="center"/>
    </xf>
    <xf numFmtId="0" fontId="29" fillId="4" borderId="144" xfId="0" applyFont="1" applyFill="1" applyBorder="1" applyAlignment="1">
      <alignment horizontal="center" vertical="center" textRotation="90"/>
    </xf>
    <xf numFmtId="0" fontId="37" fillId="8" borderId="0" xfId="0" applyFont="1" applyFill="1" applyBorder="1" applyAlignment="1">
      <alignment horizontal="center" vertical="center"/>
    </xf>
    <xf numFmtId="0" fontId="37" fillId="8" borderId="0" xfId="0" applyFont="1" applyFill="1" applyAlignment="1">
      <alignment horizontal="center" vertical="center"/>
    </xf>
  </cellXfs>
  <cellStyles count="2">
    <cellStyle name="Normální" xfId="0" builtinId="0"/>
    <cellStyle name="Procenta" xfId="1" builtinId="5"/>
  </cellStyles>
  <dxfs count="16">
    <dxf>
      <fill>
        <patternFill>
          <bgColor indexed="41"/>
        </patternFill>
      </fill>
    </dxf>
    <dxf>
      <fill>
        <patternFill>
          <bgColor indexed="49"/>
        </patternFill>
      </fill>
    </dxf>
    <dxf>
      <font>
        <condense val="0"/>
        <extend val="0"/>
        <color indexed="9"/>
      </font>
      <fill>
        <patternFill>
          <bgColor indexed="12"/>
        </patternFill>
      </fill>
    </dxf>
    <dxf>
      <fill>
        <patternFill>
          <bgColor indexed="41"/>
        </patternFill>
      </fill>
    </dxf>
    <dxf>
      <fill>
        <patternFill>
          <bgColor indexed="49"/>
        </patternFill>
      </fill>
    </dxf>
    <dxf>
      <font>
        <condense val="0"/>
        <extend val="0"/>
        <color indexed="9"/>
      </font>
      <fill>
        <patternFill>
          <bgColor indexed="12"/>
        </patternFill>
      </fill>
    </dxf>
    <dxf>
      <fill>
        <patternFill>
          <bgColor indexed="41"/>
        </patternFill>
      </fill>
    </dxf>
    <dxf>
      <fill>
        <patternFill>
          <bgColor indexed="49"/>
        </patternFill>
      </fill>
    </dxf>
    <dxf>
      <font>
        <condense val="0"/>
        <extend val="0"/>
        <color indexed="9"/>
      </font>
      <fill>
        <patternFill>
          <bgColor indexed="12"/>
        </patternFill>
      </fill>
    </dxf>
    <dxf>
      <fill>
        <patternFill>
          <bgColor indexed="41"/>
        </patternFill>
      </fill>
    </dxf>
    <dxf>
      <fill>
        <patternFill>
          <bgColor indexed="49"/>
        </patternFill>
      </fill>
    </dxf>
    <dxf>
      <font>
        <condense val="0"/>
        <extend val="0"/>
        <color indexed="9"/>
      </font>
      <fill>
        <patternFill>
          <bgColor indexed="12"/>
        </patternFill>
      </fill>
    </dxf>
    <dxf>
      <fill>
        <patternFill>
          <bgColor indexed="41"/>
        </patternFill>
      </fill>
    </dxf>
    <dxf>
      <fill>
        <patternFill>
          <bgColor indexed="49"/>
        </patternFill>
      </fill>
    </dxf>
    <dxf>
      <font>
        <condense val="0"/>
        <extend val="0"/>
        <color indexed="9"/>
      </font>
      <fill>
        <patternFill>
          <bgColor indexed="12"/>
        </patternFill>
      </fill>
    </dxf>
    <dxf>
      <fill>
        <patternFill>
          <bgColor indexed="42"/>
        </patternFill>
      </fill>
    </dxf>
  </dxfs>
  <tableStyles count="0" defaultTableStyle="TableStyleMedium9" defaultPivotStyle="PivotStyleLight16"/>
  <colors>
    <mruColors>
      <color rgb="FF99FF99"/>
      <color rgb="FFCC66FF"/>
      <color rgb="FF9999FF"/>
      <color rgb="FFCCFF99"/>
      <color rgb="FFF6EC22"/>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5.xml"/><Relationship Id="rId39"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hartsheet" Target="chartsheets/sheet1.xml"/><Relationship Id="rId34" Type="http://schemas.openxmlformats.org/officeDocument/2006/relationships/worksheet" Target="worksheets/sheet3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4.xml"/><Relationship Id="rId33" Type="http://schemas.openxmlformats.org/officeDocument/2006/relationships/worksheet" Target="worksheets/sheet32.xml"/><Relationship Id="rId38"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8.xml"/><Relationship Id="rId4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3.xml"/><Relationship Id="rId32" Type="http://schemas.openxmlformats.org/officeDocument/2006/relationships/worksheet" Target="worksheets/sheet31.xml"/><Relationship Id="rId37" Type="http://schemas.openxmlformats.org/officeDocument/2006/relationships/chartsheet" Target="chartsheets/sheet2.xml"/><Relationship Id="rId40"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2.xml"/><Relationship Id="rId28" Type="http://schemas.openxmlformats.org/officeDocument/2006/relationships/worksheet" Target="worksheets/sheet27.xml"/><Relationship Id="rId36" Type="http://schemas.openxmlformats.org/officeDocument/2006/relationships/worksheet" Target="worksheets/sheet3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1.xml"/><Relationship Id="rId27" Type="http://schemas.openxmlformats.org/officeDocument/2006/relationships/worksheet" Target="worksheets/sheet26.xml"/><Relationship Id="rId30" Type="http://schemas.openxmlformats.org/officeDocument/2006/relationships/worksheet" Target="worksheets/sheet29.xml"/><Relationship Id="rId35" Type="http://schemas.openxmlformats.org/officeDocument/2006/relationships/worksheet" Target="worksheets/sheet34.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cs-CZ"/>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cs-CZ"/>
              <a:t>Poměr dětí a dospělých v účasti na Běhu Hrádkem</a:t>
            </a:r>
          </a:p>
        </c:rich>
      </c:tx>
      <c:layout>
        <c:manualLayout>
          <c:xMode val="edge"/>
          <c:yMode val="edge"/>
          <c:x val="8.5260949341414205E-2"/>
          <c:y val="5.2826201796090863E-2"/>
        </c:manualLayout>
      </c:layout>
      <c:overlay val="0"/>
    </c:title>
    <c:autoTitleDeleted val="0"/>
    <c:plotArea>
      <c:layout>
        <c:manualLayout>
          <c:layoutTarget val="inner"/>
          <c:xMode val="edge"/>
          <c:yMode val="edge"/>
          <c:x val="4.3657384553549512E-2"/>
          <c:y val="2.1340376967982341E-2"/>
          <c:w val="0.93144926485008206"/>
          <c:h val="0.92360449397074174"/>
        </c:manualLayout>
      </c:layout>
      <c:barChart>
        <c:barDir val="col"/>
        <c:grouping val="stacked"/>
        <c:varyColors val="0"/>
        <c:ser>
          <c:idx val="0"/>
          <c:order val="0"/>
          <c:tx>
            <c:strRef>
              <c:f>statistika!$D$26</c:f>
              <c:strCache>
                <c:ptCount val="1"/>
                <c:pt idx="0">
                  <c:v>děti</c:v>
                </c:pt>
              </c:strCache>
            </c:strRef>
          </c:tx>
          <c:spPr>
            <a:gradFill flip="none" rotWithShape="1">
              <a:gsLst>
                <a:gs pos="0">
                  <a:schemeClr val="accent2">
                    <a:lumMod val="50000"/>
                  </a:schemeClr>
                </a:gs>
                <a:gs pos="23000">
                  <a:schemeClr val="accent2">
                    <a:lumMod val="75000"/>
                  </a:schemeClr>
                </a:gs>
                <a:gs pos="96667">
                  <a:schemeClr val="accent2">
                    <a:lumMod val="40000"/>
                    <a:lumOff val="60000"/>
                  </a:schemeClr>
                </a:gs>
                <a:gs pos="65000">
                  <a:srgbClr val="FF0000"/>
                </a:gs>
              </a:gsLst>
              <a:lin ang="10800000" scaled="1"/>
              <a:tileRect/>
            </a:gradFill>
          </c:spPr>
          <c:invertIfNegative val="0"/>
          <c:dLbls>
            <c:spPr>
              <a:solidFill>
                <a:srgbClr val="FEDFD2"/>
              </a:solidFill>
            </c:spPr>
            <c:txPr>
              <a:bodyPr rot="0" vert="horz" anchor="t" anchorCtr="1"/>
              <a:lstStyle/>
              <a:p>
                <a:pPr>
                  <a:defRPr/>
                </a:pPr>
                <a:endParaRPr lang="cs-CZ"/>
              </a:p>
            </c:txPr>
            <c:showLegendKey val="0"/>
            <c:showVal val="1"/>
            <c:showCatName val="0"/>
            <c:showSerName val="0"/>
            <c:showPercent val="0"/>
            <c:showBubbleSize val="0"/>
            <c:showLeaderLines val="0"/>
          </c:dLbls>
          <c:cat>
            <c:numRef>
              <c:f>statistika!$E$2:$V$2</c:f>
              <c:numCache>
                <c:formatCode>Vęeobecný</c:formatCode>
                <c:ptCount val="18"/>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numCache>
            </c:numRef>
          </c:cat>
          <c:val>
            <c:numRef>
              <c:f>statistika!$E$26:$V$26</c:f>
              <c:numCache>
                <c:formatCode>Vęeobecný</c:formatCode>
                <c:ptCount val="18"/>
                <c:pt idx="0">
                  <c:v>75</c:v>
                </c:pt>
                <c:pt idx="1">
                  <c:v>58</c:v>
                </c:pt>
                <c:pt idx="2">
                  <c:v>119</c:v>
                </c:pt>
                <c:pt idx="3">
                  <c:v>210</c:v>
                </c:pt>
                <c:pt idx="4">
                  <c:v>208</c:v>
                </c:pt>
                <c:pt idx="5">
                  <c:v>214</c:v>
                </c:pt>
                <c:pt idx="6">
                  <c:v>177</c:v>
                </c:pt>
                <c:pt idx="7">
                  <c:v>154</c:v>
                </c:pt>
                <c:pt idx="8">
                  <c:v>198</c:v>
                </c:pt>
                <c:pt idx="9">
                  <c:v>202</c:v>
                </c:pt>
                <c:pt idx="10">
                  <c:v>179</c:v>
                </c:pt>
                <c:pt idx="11">
                  <c:v>168</c:v>
                </c:pt>
                <c:pt idx="12">
                  <c:v>191</c:v>
                </c:pt>
                <c:pt idx="13">
                  <c:v>164</c:v>
                </c:pt>
                <c:pt idx="14">
                  <c:v>185</c:v>
                </c:pt>
                <c:pt idx="15">
                  <c:v>168</c:v>
                </c:pt>
                <c:pt idx="16">
                  <c:v>201</c:v>
                </c:pt>
                <c:pt idx="17">
                  <c:v>175</c:v>
                </c:pt>
              </c:numCache>
            </c:numRef>
          </c:val>
        </c:ser>
        <c:ser>
          <c:idx val="1"/>
          <c:order val="1"/>
          <c:tx>
            <c:strRef>
              <c:f>statistika!$D$27</c:f>
              <c:strCache>
                <c:ptCount val="1"/>
                <c:pt idx="0">
                  <c:v>dospělí</c:v>
                </c:pt>
              </c:strCache>
            </c:strRef>
          </c:tx>
          <c:spPr>
            <a:gradFill>
              <a:gsLst>
                <a:gs pos="0">
                  <a:schemeClr val="tx2">
                    <a:lumMod val="50000"/>
                  </a:schemeClr>
                </a:gs>
                <a:gs pos="21000">
                  <a:schemeClr val="accent1">
                    <a:lumMod val="50000"/>
                  </a:schemeClr>
                </a:gs>
                <a:gs pos="49000">
                  <a:srgbClr val="0087E6"/>
                </a:gs>
                <a:gs pos="100000">
                  <a:srgbClr val="00B0F0"/>
                </a:gs>
              </a:gsLst>
              <a:lin ang="10800000" scaled="0"/>
            </a:gradFill>
          </c:spPr>
          <c:invertIfNegative val="0"/>
          <c:dLbls>
            <c:spPr>
              <a:solidFill>
                <a:schemeClr val="accent5">
                  <a:lumMod val="40000"/>
                  <a:lumOff val="60000"/>
                </a:schemeClr>
              </a:solidFill>
            </c:spPr>
            <c:showLegendKey val="0"/>
            <c:showVal val="1"/>
            <c:showCatName val="0"/>
            <c:showSerName val="0"/>
            <c:showPercent val="0"/>
            <c:showBubbleSize val="0"/>
            <c:showLeaderLines val="0"/>
          </c:dLbls>
          <c:cat>
            <c:numRef>
              <c:f>statistika!$E$2:$V$2</c:f>
              <c:numCache>
                <c:formatCode>Vęeobecný</c:formatCode>
                <c:ptCount val="18"/>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numCache>
            </c:numRef>
          </c:cat>
          <c:val>
            <c:numRef>
              <c:f>statistika!$E$27:$V$27</c:f>
              <c:numCache>
                <c:formatCode>Vęeobecný</c:formatCode>
                <c:ptCount val="18"/>
                <c:pt idx="0">
                  <c:v>17</c:v>
                </c:pt>
                <c:pt idx="1">
                  <c:v>28</c:v>
                </c:pt>
                <c:pt idx="2">
                  <c:v>42</c:v>
                </c:pt>
                <c:pt idx="3">
                  <c:v>52</c:v>
                </c:pt>
                <c:pt idx="4">
                  <c:v>39</c:v>
                </c:pt>
                <c:pt idx="5">
                  <c:v>73</c:v>
                </c:pt>
                <c:pt idx="6">
                  <c:v>47</c:v>
                </c:pt>
                <c:pt idx="7">
                  <c:v>64</c:v>
                </c:pt>
                <c:pt idx="8">
                  <c:v>64</c:v>
                </c:pt>
                <c:pt idx="9">
                  <c:v>62</c:v>
                </c:pt>
                <c:pt idx="10">
                  <c:v>62</c:v>
                </c:pt>
                <c:pt idx="11">
                  <c:v>50</c:v>
                </c:pt>
                <c:pt idx="12">
                  <c:v>66</c:v>
                </c:pt>
                <c:pt idx="13">
                  <c:v>82</c:v>
                </c:pt>
                <c:pt idx="14">
                  <c:v>61</c:v>
                </c:pt>
                <c:pt idx="15">
                  <c:v>98</c:v>
                </c:pt>
                <c:pt idx="16">
                  <c:v>47</c:v>
                </c:pt>
                <c:pt idx="17">
                  <c:v>92</c:v>
                </c:pt>
              </c:numCache>
            </c:numRef>
          </c:val>
        </c:ser>
        <c:dLbls>
          <c:showLegendKey val="0"/>
          <c:showVal val="0"/>
          <c:showCatName val="0"/>
          <c:showSerName val="0"/>
          <c:showPercent val="0"/>
          <c:showBubbleSize val="0"/>
        </c:dLbls>
        <c:gapWidth val="50"/>
        <c:overlap val="100"/>
        <c:axId val="138079616"/>
        <c:axId val="137888896"/>
      </c:barChart>
      <c:catAx>
        <c:axId val="138079616"/>
        <c:scaling>
          <c:orientation val="minMax"/>
        </c:scaling>
        <c:delete val="0"/>
        <c:axPos val="b"/>
        <c:numFmt formatCode="Vęeobecný" sourceLinked="1"/>
        <c:majorTickMark val="out"/>
        <c:minorTickMark val="none"/>
        <c:tickLblPos val="nextTo"/>
        <c:txPr>
          <a:bodyPr/>
          <a:lstStyle/>
          <a:p>
            <a:pPr>
              <a:defRPr sz="1100" b="1"/>
            </a:pPr>
            <a:endParaRPr lang="cs-CZ"/>
          </a:p>
        </c:txPr>
        <c:crossAx val="137888896"/>
        <c:crosses val="autoZero"/>
        <c:auto val="1"/>
        <c:lblAlgn val="ctr"/>
        <c:lblOffset val="100"/>
        <c:noMultiLvlLbl val="0"/>
      </c:catAx>
      <c:valAx>
        <c:axId val="137888896"/>
        <c:scaling>
          <c:orientation val="minMax"/>
        </c:scaling>
        <c:delete val="0"/>
        <c:axPos val="l"/>
        <c:majorGridlines/>
        <c:numFmt formatCode="Vęeobecný" sourceLinked="1"/>
        <c:majorTickMark val="out"/>
        <c:minorTickMark val="none"/>
        <c:tickLblPos val="nextTo"/>
        <c:crossAx val="138079616"/>
        <c:crosses val="autoZero"/>
        <c:crossBetween val="between"/>
      </c:valAx>
    </c:plotArea>
    <c:legend>
      <c:legendPos val="r"/>
      <c:layout>
        <c:manualLayout>
          <c:xMode val="edge"/>
          <c:yMode val="edge"/>
          <c:x val="0.74309829490351575"/>
          <c:y val="4.9745477536385606E-2"/>
          <c:w val="0.16819477913264935"/>
          <c:h val="8.2759274742004313E-2"/>
        </c:manualLayout>
      </c:layout>
      <c:overlay val="0"/>
      <c:txPr>
        <a:bodyPr/>
        <a:lstStyle/>
        <a:p>
          <a:pPr>
            <a:defRPr sz="1400"/>
          </a:pPr>
          <a:endParaRPr lang="cs-CZ"/>
        </a:p>
      </c:txPr>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c:date1904 val="0"/>
  <c:lang val="cs-CZ"/>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rgbClr val="000000"/>
                </a:solidFill>
                <a:latin typeface="Arial CE"/>
                <a:ea typeface="Arial CE"/>
                <a:cs typeface="Arial CE"/>
              </a:defRPr>
            </a:pPr>
            <a:r>
              <a:rPr lang="cs-CZ" sz="1200" b="1" i="0" u="none" strike="noStrike" baseline="0">
                <a:solidFill>
                  <a:srgbClr val="000000"/>
                </a:solidFill>
                <a:latin typeface="Arial CE"/>
                <a:cs typeface="Arial CE"/>
              </a:rPr>
              <a:t>Běh Hrádkem   </a:t>
            </a:r>
            <a:r>
              <a:rPr lang="cs-CZ" sz="1175" b="1" i="0" u="none" strike="noStrike" baseline="0">
                <a:solidFill>
                  <a:srgbClr val="000000"/>
                </a:solidFill>
                <a:latin typeface="Arial CE"/>
                <a:cs typeface="Arial CE"/>
              </a:rPr>
              <a:t> </a:t>
            </a:r>
            <a:r>
              <a:rPr lang="cs-CZ" sz="1175" b="0" i="0" u="none" strike="noStrike" baseline="0">
                <a:solidFill>
                  <a:srgbClr val="000000"/>
                </a:solidFill>
                <a:latin typeface="Arial CE"/>
                <a:cs typeface="Arial CE"/>
              </a:rPr>
              <a:t>(počet závodníků)</a:t>
            </a:r>
            <a:endParaRPr lang="cs-CZ"/>
          </a:p>
        </c:rich>
      </c:tx>
      <c:layout>
        <c:manualLayout>
          <c:xMode val="edge"/>
          <c:yMode val="edge"/>
          <c:x val="0.11251965301705717"/>
          <c:y val="0.74373255554490325"/>
        </c:manualLayout>
      </c:layout>
      <c:overlay val="0"/>
      <c:spPr>
        <a:noFill/>
        <a:ln w="25400">
          <a:noFill/>
        </a:ln>
      </c:spPr>
    </c:title>
    <c:autoTitleDeleted val="0"/>
    <c:plotArea>
      <c:layout>
        <c:manualLayout>
          <c:layoutTarget val="inner"/>
          <c:xMode val="edge"/>
          <c:yMode val="edge"/>
          <c:x val="5.8637083993660855E-2"/>
          <c:y val="2.7855153203342618E-2"/>
          <c:w val="0.90491283676703649"/>
          <c:h val="0.86350974930362112"/>
        </c:manualLayout>
      </c:layout>
      <c:areaChart>
        <c:grouping val="standard"/>
        <c:varyColors val="0"/>
        <c:ser>
          <c:idx val="1"/>
          <c:order val="0"/>
          <c:spPr>
            <a:gradFill rotWithShape="0">
              <a:gsLst>
                <a:gs pos="0">
                  <a:srgbClr val="339966"/>
                </a:gs>
                <a:gs pos="100000">
                  <a:srgbClr val="00FF00"/>
                </a:gs>
              </a:gsLst>
              <a:lin ang="5400000" scaled="1"/>
            </a:gradFill>
            <a:ln w="12700">
              <a:solidFill>
                <a:srgbClr val="000000"/>
              </a:solidFill>
              <a:prstDash val="solid"/>
            </a:ln>
          </c:spPr>
          <c:cat>
            <c:numRef>
              <c:f>statistika!$E$2:$V$2</c:f>
              <c:numCache>
                <c:formatCode>Vęeobecný</c:formatCode>
                <c:ptCount val="18"/>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numCache>
            </c:numRef>
          </c:cat>
          <c:val>
            <c:numRef>
              <c:f>statistika!$E$30:$V$30</c:f>
              <c:numCache>
                <c:formatCode>Vęeobecný</c:formatCode>
                <c:ptCount val="18"/>
                <c:pt idx="0">
                  <c:v>92</c:v>
                </c:pt>
                <c:pt idx="1">
                  <c:v>86</c:v>
                </c:pt>
                <c:pt idx="2">
                  <c:v>161</c:v>
                </c:pt>
                <c:pt idx="3">
                  <c:v>262</c:v>
                </c:pt>
                <c:pt idx="4">
                  <c:v>247</c:v>
                </c:pt>
                <c:pt idx="5">
                  <c:v>287</c:v>
                </c:pt>
                <c:pt idx="6">
                  <c:v>224</c:v>
                </c:pt>
                <c:pt idx="7">
                  <c:v>218</c:v>
                </c:pt>
                <c:pt idx="8">
                  <c:v>262</c:v>
                </c:pt>
                <c:pt idx="9">
                  <c:v>264</c:v>
                </c:pt>
                <c:pt idx="10">
                  <c:v>241</c:v>
                </c:pt>
                <c:pt idx="11">
                  <c:v>218</c:v>
                </c:pt>
                <c:pt idx="12">
                  <c:v>257</c:v>
                </c:pt>
                <c:pt idx="13">
                  <c:v>246</c:v>
                </c:pt>
                <c:pt idx="14">
                  <c:v>246</c:v>
                </c:pt>
                <c:pt idx="15">
                  <c:v>266</c:v>
                </c:pt>
                <c:pt idx="16">
                  <c:v>248</c:v>
                </c:pt>
                <c:pt idx="17">
                  <c:v>267</c:v>
                </c:pt>
              </c:numCache>
            </c:numRef>
          </c:val>
        </c:ser>
        <c:dLbls>
          <c:showLegendKey val="0"/>
          <c:showVal val="0"/>
          <c:showCatName val="0"/>
          <c:showSerName val="0"/>
          <c:showPercent val="0"/>
          <c:showBubbleSize val="0"/>
        </c:dLbls>
        <c:axId val="138207616"/>
        <c:axId val="138209152"/>
      </c:areaChart>
      <c:catAx>
        <c:axId val="138207616"/>
        <c:scaling>
          <c:orientation val="minMax"/>
        </c:scaling>
        <c:delete val="0"/>
        <c:axPos val="b"/>
        <c:numFmt formatCode="Vęeobecný" sourceLinked="1"/>
        <c:majorTickMark val="out"/>
        <c:minorTickMark val="none"/>
        <c:tickLblPos val="nextTo"/>
        <c:spPr>
          <a:ln w="3175">
            <a:solidFill>
              <a:srgbClr val="000000"/>
            </a:solidFill>
            <a:prstDash val="solid"/>
          </a:ln>
        </c:spPr>
        <c:txPr>
          <a:bodyPr rot="0" vert="horz"/>
          <a:lstStyle/>
          <a:p>
            <a:pPr>
              <a:defRPr sz="700" b="1" i="0" u="none" strike="noStrike" baseline="0">
                <a:solidFill>
                  <a:srgbClr val="000000"/>
                </a:solidFill>
                <a:latin typeface="Arial CE"/>
                <a:ea typeface="Arial CE"/>
                <a:cs typeface="Arial CE"/>
              </a:defRPr>
            </a:pPr>
            <a:endParaRPr lang="cs-CZ"/>
          </a:p>
        </c:txPr>
        <c:crossAx val="138209152"/>
        <c:crosses val="autoZero"/>
        <c:auto val="1"/>
        <c:lblAlgn val="ctr"/>
        <c:lblOffset val="100"/>
        <c:tickLblSkip val="1"/>
        <c:tickMarkSkip val="1"/>
        <c:noMultiLvlLbl val="0"/>
      </c:catAx>
      <c:valAx>
        <c:axId val="138209152"/>
        <c:scaling>
          <c:orientation val="minMax"/>
          <c:max val="300"/>
        </c:scaling>
        <c:delete val="0"/>
        <c:axPos val="l"/>
        <c:majorGridlines>
          <c:spPr>
            <a:ln w="3175">
              <a:solidFill>
                <a:srgbClr val="000000"/>
              </a:solidFill>
              <a:prstDash val="solid"/>
            </a:ln>
          </c:spPr>
        </c:majorGridlines>
        <c:numFmt formatCode="Vęeobecný"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CE"/>
                <a:ea typeface="Arial CE"/>
                <a:cs typeface="Arial CE"/>
              </a:defRPr>
            </a:pPr>
            <a:endParaRPr lang="cs-CZ"/>
          </a:p>
        </c:txPr>
        <c:crossAx val="138207616"/>
        <c:crosses val="autoZero"/>
        <c:crossBetween val="midCat"/>
      </c:valAx>
      <c:spPr>
        <a:solidFill>
          <a:srgbClr val="FFFFCC"/>
        </a:solidFill>
        <a:ln w="12700">
          <a:solidFill>
            <a:srgbClr val="808080"/>
          </a:solidFill>
          <a:prstDash val="solid"/>
        </a:ln>
      </c:spPr>
    </c:plotArea>
    <c:plotVisOnly val="1"/>
    <c:dispBlanksAs val="zero"/>
    <c:showDLblsOverMax val="0"/>
  </c:chart>
  <c:spPr>
    <a:noFill/>
    <a:ln w="9525">
      <a:noFill/>
    </a:ln>
  </c:spPr>
  <c:txPr>
    <a:bodyPr/>
    <a:lstStyle/>
    <a:p>
      <a:pPr>
        <a:defRPr sz="800" b="0" i="0" u="none" strike="noStrike" baseline="0">
          <a:solidFill>
            <a:srgbClr val="000000"/>
          </a:solidFill>
          <a:latin typeface="Arial CE"/>
          <a:ea typeface="Arial CE"/>
          <a:cs typeface="Arial CE"/>
        </a:defRPr>
      </a:pPr>
      <a:endParaRPr lang="cs-CZ"/>
    </a:p>
  </c:txPr>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cs-CZ"/>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60"/>
      <c:rotY val="0"/>
      <c:rAngAx val="0"/>
      <c:perspective val="0"/>
    </c:view3D>
    <c:floor>
      <c:thickness val="0"/>
    </c:floor>
    <c:sideWall>
      <c:thickness val="0"/>
    </c:sideWall>
    <c:backWall>
      <c:thickness val="0"/>
    </c:backWall>
    <c:plotArea>
      <c:layout>
        <c:manualLayout>
          <c:layoutTarget val="inner"/>
          <c:xMode val="edge"/>
          <c:yMode val="edge"/>
          <c:x val="0.26241225624811693"/>
          <c:y val="0.18784581061650396"/>
          <c:w val="0.52127840092531352"/>
          <c:h val="0.76243299603169268"/>
        </c:manualLayout>
      </c:layout>
      <c:pie3DChart>
        <c:varyColors val="1"/>
        <c:ser>
          <c:idx val="0"/>
          <c:order val="0"/>
          <c:spPr>
            <a:solidFill>
              <a:srgbClr val="9999FF"/>
            </a:solidFill>
            <a:ln w="12700">
              <a:solidFill>
                <a:srgbClr val="000000"/>
              </a:solidFill>
              <a:prstDash val="solid"/>
            </a:ln>
          </c:spPr>
          <c:explosion val="19"/>
          <c:dPt>
            <c:idx val="0"/>
            <c:bubble3D val="0"/>
            <c:spPr>
              <a:solidFill>
                <a:srgbClr val="00CCFF"/>
              </a:solidFill>
              <a:ln w="12700">
                <a:solidFill>
                  <a:srgbClr val="000000"/>
                </a:solidFill>
                <a:prstDash val="solid"/>
              </a:ln>
            </c:spPr>
          </c:dPt>
          <c:dPt>
            <c:idx val="1"/>
            <c:bubble3D val="0"/>
            <c:spPr>
              <a:solidFill>
                <a:srgbClr val="FF8080"/>
              </a:solidFill>
              <a:ln w="12700">
                <a:solidFill>
                  <a:srgbClr val="000000"/>
                </a:solidFill>
                <a:prstDash val="solid"/>
              </a:ln>
            </c:spPr>
          </c:dPt>
          <c:dPt>
            <c:idx val="2"/>
            <c:bubble3D val="0"/>
            <c:spPr>
              <a:solidFill>
                <a:srgbClr val="FFFFCC"/>
              </a:solidFill>
              <a:ln w="12700">
                <a:solidFill>
                  <a:srgbClr val="000000"/>
                </a:solidFill>
                <a:prstDash val="solid"/>
              </a:ln>
            </c:spPr>
          </c:dPt>
          <c:dLbls>
            <c:dLbl>
              <c:idx val="0"/>
              <c:tx>
                <c:rich>
                  <a:bodyPr/>
                  <a:lstStyle/>
                  <a:p>
                    <a:pPr>
                      <a:defRPr sz="700" b="0" i="0" u="none" strike="noStrike" baseline="0">
                        <a:solidFill>
                          <a:srgbClr val="000000"/>
                        </a:solidFill>
                        <a:latin typeface="Arial CE"/>
                        <a:ea typeface="Arial CE"/>
                        <a:cs typeface="Arial CE"/>
                      </a:defRPr>
                    </a:pPr>
                    <a:r>
                      <a:rPr lang="cs-CZ" sz="700"/>
                      <a:t>Polsko
15%</a:t>
                    </a:r>
                  </a:p>
                </c:rich>
              </c:tx>
              <c:spPr>
                <a:solidFill>
                  <a:srgbClr val="FFFF99"/>
                </a:solidFill>
                <a:ln w="3175">
                  <a:noFill/>
                  <a:prstDash val="solid"/>
                </a:ln>
                <a:effectLst>
                  <a:outerShdw dist="35921" dir="2700000" algn="br">
                    <a:srgbClr val="000000"/>
                  </a:outerShdw>
                </a:effectLst>
              </c:spPr>
              <c:dLblPos val="bestFit"/>
              <c:showLegendKey val="0"/>
              <c:showVal val="0"/>
              <c:showCatName val="0"/>
              <c:showSerName val="0"/>
              <c:showPercent val="0"/>
              <c:showBubbleSize val="0"/>
            </c:dLbl>
            <c:dLbl>
              <c:idx val="1"/>
              <c:layout>
                <c:manualLayout>
                  <c:x val="0.15424633493624623"/>
                  <c:y val="-0.13970163975211528"/>
                </c:manualLayout>
              </c:layout>
              <c:tx>
                <c:rich>
                  <a:bodyPr/>
                  <a:lstStyle/>
                  <a:p>
                    <a:pPr>
                      <a:defRPr sz="700" b="0" i="0" u="none" strike="noStrike" baseline="0">
                        <a:solidFill>
                          <a:srgbClr val="000000"/>
                        </a:solidFill>
                        <a:latin typeface="Arial CE"/>
                        <a:ea typeface="Arial CE"/>
                        <a:cs typeface="Arial CE"/>
                      </a:defRPr>
                    </a:pPr>
                    <a:r>
                      <a:rPr lang="cs-CZ" sz="700"/>
                      <a:t>Česká republika
81%</a:t>
                    </a:r>
                  </a:p>
                </c:rich>
              </c:tx>
              <c:spPr>
                <a:solidFill>
                  <a:srgbClr val="FFFF99"/>
                </a:solidFill>
                <a:ln w="3175">
                  <a:noFill/>
                  <a:prstDash val="solid"/>
                </a:ln>
                <a:effectLst>
                  <a:outerShdw dist="35921" dir="2700000" algn="br">
                    <a:srgbClr val="000000"/>
                  </a:outerShdw>
                </a:effectLst>
              </c:spPr>
              <c:dLblPos val="bestFit"/>
              <c:showLegendKey val="0"/>
              <c:showVal val="0"/>
              <c:showCatName val="0"/>
              <c:showSerName val="0"/>
              <c:showPercent val="0"/>
              <c:showBubbleSize val="0"/>
            </c:dLbl>
            <c:dLbl>
              <c:idx val="2"/>
              <c:tx>
                <c:rich>
                  <a:bodyPr/>
                  <a:lstStyle/>
                  <a:p>
                    <a:pPr>
                      <a:defRPr sz="700" b="0" i="0" u="none" strike="noStrike" baseline="0">
                        <a:solidFill>
                          <a:srgbClr val="000000"/>
                        </a:solidFill>
                        <a:latin typeface="Arial CE"/>
                        <a:ea typeface="Arial CE"/>
                        <a:cs typeface="Arial CE"/>
                      </a:defRPr>
                    </a:pPr>
                    <a:r>
                      <a:rPr lang="cs-CZ" sz="700"/>
                      <a:t>Slovensko
4%</a:t>
                    </a:r>
                  </a:p>
                </c:rich>
              </c:tx>
              <c:spPr>
                <a:solidFill>
                  <a:srgbClr val="FFFF99"/>
                </a:solidFill>
                <a:ln w="3175">
                  <a:noFill/>
                  <a:prstDash val="solid"/>
                </a:ln>
                <a:effectLst>
                  <a:outerShdw dist="35921" dir="2700000" algn="br">
                    <a:srgbClr val="000000"/>
                  </a:outerShdw>
                </a:effectLst>
              </c:spPr>
              <c:dLblPos val="bestFit"/>
              <c:showLegendKey val="0"/>
              <c:showVal val="0"/>
              <c:showCatName val="0"/>
              <c:showSerName val="0"/>
              <c:showPercent val="0"/>
              <c:showBubbleSize val="0"/>
            </c:dLbl>
            <c:numFmt formatCode="0%" sourceLinked="0"/>
            <c:spPr>
              <a:solidFill>
                <a:srgbClr val="FFFF99"/>
              </a:solidFill>
              <a:ln w="3175">
                <a:noFill/>
                <a:prstDash val="solid"/>
              </a:ln>
              <a:effectLst>
                <a:outerShdw dist="35921" dir="2700000" algn="br">
                  <a:srgbClr val="000000"/>
                </a:outerShdw>
              </a:effectLst>
            </c:spPr>
            <c:txPr>
              <a:bodyPr/>
              <a:lstStyle/>
              <a:p>
                <a:pPr>
                  <a:defRPr sz="700" b="0" i="0" u="none" strike="noStrike" baseline="0">
                    <a:solidFill>
                      <a:srgbClr val="000000"/>
                    </a:solidFill>
                    <a:latin typeface="Arial CE"/>
                    <a:ea typeface="Arial CE"/>
                    <a:cs typeface="Arial CE"/>
                  </a:defRPr>
                </a:pPr>
                <a:endParaRPr lang="cs-CZ"/>
              </a:p>
            </c:txPr>
            <c:showLegendKey val="0"/>
            <c:showVal val="0"/>
            <c:showCatName val="1"/>
            <c:showSerName val="0"/>
            <c:showPercent val="1"/>
            <c:showBubbleSize val="0"/>
            <c:showLeaderLines val="1"/>
          </c:dLbls>
          <c:cat>
            <c:strRef>
              <c:f>(statistika!$F$32,statistika!$J$32,statistika!$N$32)</c:f>
              <c:strCache>
                <c:ptCount val="3"/>
                <c:pt idx="0">
                  <c:v>Polsko</c:v>
                </c:pt>
                <c:pt idx="1">
                  <c:v>Česko</c:v>
                </c:pt>
                <c:pt idx="2">
                  <c:v>Slovensko</c:v>
                </c:pt>
              </c:strCache>
            </c:strRef>
          </c:cat>
          <c:val>
            <c:numRef>
              <c:f>(statistika!$H$32,statistika!$L$32,statistika!$O$32)</c:f>
              <c:numCache>
                <c:formatCode>Vęeobecný</c:formatCode>
                <c:ptCount val="3"/>
                <c:pt idx="0">
                  <c:v>635</c:v>
                </c:pt>
                <c:pt idx="1">
                  <c:v>3308</c:v>
                </c:pt>
                <c:pt idx="2">
                  <c:v>88</c:v>
                </c:pt>
              </c:numCache>
            </c:numRef>
          </c:val>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spPr>
    <a:noFill/>
    <a:ln w="9525">
      <a:noFill/>
    </a:ln>
  </c:spPr>
  <c:txPr>
    <a:bodyPr/>
    <a:lstStyle/>
    <a:p>
      <a:pPr>
        <a:defRPr sz="575" b="0" i="0" u="none" strike="noStrike" baseline="0">
          <a:solidFill>
            <a:srgbClr val="000000"/>
          </a:solidFill>
          <a:latin typeface="Arial CE"/>
          <a:ea typeface="Arial CE"/>
          <a:cs typeface="Arial CE"/>
        </a:defRPr>
      </a:pPr>
      <a:endParaRPr lang="cs-CZ"/>
    </a:p>
  </c:txPr>
  <c:printSettings>
    <c:headerFooter alignWithMargins="0"/>
    <c:pageMargins b="0.98425196899999956" l="0.78740157499999996" r="0.78740157499999996" t="0.98425196899999956" header="0.49212598450000039" footer="0.49212598450000039"/>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cs-CZ"/>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75"/>
      <c:rotY val="0"/>
      <c:rAngAx val="0"/>
      <c:perspective val="0"/>
    </c:view3D>
    <c:floor>
      <c:thickness val="0"/>
    </c:floor>
    <c:sideWall>
      <c:thickness val="0"/>
    </c:sideWall>
    <c:backWall>
      <c:thickness val="0"/>
    </c:backWall>
    <c:plotArea>
      <c:layout>
        <c:manualLayout>
          <c:layoutTarget val="inner"/>
          <c:xMode val="edge"/>
          <c:yMode val="edge"/>
          <c:x val="0.14388539752907761"/>
          <c:y val="7.3171312653333459E-2"/>
          <c:w val="0.73381552739829592"/>
          <c:h val="0.82927487673777978"/>
        </c:manualLayout>
      </c:layout>
      <c:pie3DChart>
        <c:varyColors val="1"/>
        <c:ser>
          <c:idx val="0"/>
          <c:order val="0"/>
          <c:spPr>
            <a:solidFill>
              <a:srgbClr val="9999FF"/>
            </a:solidFill>
            <a:ln w="12700">
              <a:solidFill>
                <a:srgbClr val="000000"/>
              </a:solidFill>
              <a:prstDash val="solid"/>
            </a:ln>
            <a:scene3d>
              <a:camera prst="orthographicFront"/>
              <a:lightRig rig="threePt" dir="t"/>
            </a:scene3d>
            <a:sp3d>
              <a:bevelT w="88900"/>
              <a:contourClr>
                <a:srgbClr val="000000"/>
              </a:contourClr>
            </a:sp3d>
          </c:spPr>
          <c:explosion val="6"/>
          <c:dPt>
            <c:idx val="0"/>
            <c:bubble3D val="0"/>
            <c:explosion val="0"/>
            <c:spPr>
              <a:gradFill rotWithShape="0">
                <a:gsLst>
                  <a:gs pos="0">
                    <a:srgbClr val="FFFF00"/>
                  </a:gs>
                  <a:gs pos="100000">
                    <a:srgbClr val="FFCC00"/>
                  </a:gs>
                </a:gsLst>
                <a:lin ang="18900000" scaled="1"/>
              </a:gradFill>
              <a:ln w="12700">
                <a:solidFill>
                  <a:srgbClr val="000000"/>
                </a:solidFill>
                <a:prstDash val="solid"/>
              </a:ln>
              <a:scene3d>
                <a:camera prst="orthographicFront"/>
                <a:lightRig rig="threePt" dir="t"/>
              </a:scene3d>
              <a:sp3d>
                <a:bevelT w="88900"/>
                <a:contourClr>
                  <a:srgbClr val="000000"/>
                </a:contourClr>
              </a:sp3d>
            </c:spPr>
          </c:dPt>
          <c:dPt>
            <c:idx val="1"/>
            <c:bubble3D val="0"/>
            <c:explosion val="0"/>
            <c:spPr>
              <a:gradFill rotWithShape="0">
                <a:gsLst>
                  <a:gs pos="0">
                    <a:srgbClr val="008000"/>
                  </a:gs>
                  <a:gs pos="100000">
                    <a:srgbClr val="99CC00"/>
                  </a:gs>
                </a:gsLst>
                <a:lin ang="18900000" scaled="1"/>
              </a:gradFill>
              <a:ln w="12700">
                <a:solidFill>
                  <a:srgbClr val="000000"/>
                </a:solidFill>
                <a:prstDash val="solid"/>
              </a:ln>
              <a:scene3d>
                <a:camera prst="orthographicFront"/>
                <a:lightRig rig="threePt" dir="t"/>
              </a:scene3d>
              <a:sp3d>
                <a:bevelT w="88900"/>
                <a:contourClr>
                  <a:srgbClr val="000000"/>
                </a:contourClr>
              </a:sp3d>
            </c:spPr>
          </c:dPt>
          <c:dLbls>
            <c:dLbl>
              <c:idx val="0"/>
              <c:tx>
                <c:rich>
                  <a:bodyPr/>
                  <a:lstStyle/>
                  <a:p>
                    <a:pPr>
                      <a:defRPr sz="250" b="0" i="0" u="none" strike="noStrike" baseline="0">
                        <a:solidFill>
                          <a:srgbClr val="000000"/>
                        </a:solidFill>
                        <a:latin typeface="Arial CE"/>
                        <a:ea typeface="Arial CE"/>
                        <a:cs typeface="Arial CE"/>
                      </a:defRPr>
                    </a:pPr>
                    <a:r>
                      <a:rPr lang="cs-CZ" sz="600" b="0" i="0" u="none" strike="noStrike" baseline="0">
                        <a:solidFill>
                          <a:srgbClr val="000000"/>
                        </a:solidFill>
                        <a:latin typeface="Arial CE"/>
                        <a:cs typeface="Arial CE"/>
                      </a:rPr>
                      <a:t>ženy</a:t>
                    </a:r>
                  </a:p>
                  <a:p>
                    <a:pPr>
                      <a:defRPr sz="250" b="0" i="0" u="none" strike="noStrike" baseline="0">
                        <a:solidFill>
                          <a:srgbClr val="000000"/>
                        </a:solidFill>
                        <a:latin typeface="Arial CE"/>
                        <a:ea typeface="Arial CE"/>
                        <a:cs typeface="Arial CE"/>
                      </a:defRPr>
                    </a:pPr>
                    <a:r>
                      <a:rPr lang="cs-CZ" sz="600" b="1" i="0" u="none" strike="noStrike" baseline="0">
                        <a:solidFill>
                          <a:srgbClr val="000000"/>
                        </a:solidFill>
                        <a:latin typeface="Arial CE"/>
                        <a:cs typeface="Arial CE"/>
                      </a:rPr>
                      <a:t>36%</a:t>
                    </a:r>
                    <a:endParaRPr lang="cs-CZ"/>
                  </a:p>
                </c:rich>
              </c:tx>
              <c:spPr>
                <a:noFill/>
                <a:ln w="3175">
                  <a:noFill/>
                  <a:prstDash val="solid"/>
                </a:ln>
              </c:spPr>
              <c:dLblPos val="bestFit"/>
              <c:showLegendKey val="0"/>
              <c:showVal val="0"/>
              <c:showCatName val="0"/>
              <c:showSerName val="0"/>
              <c:showPercent val="0"/>
              <c:showBubbleSize val="0"/>
            </c:dLbl>
            <c:dLbl>
              <c:idx val="1"/>
              <c:layout>
                <c:manualLayout>
                  <c:x val="0.27498430094694187"/>
                  <c:y val="-6.9281022292834671E-2"/>
                </c:manualLayout>
              </c:layout>
              <c:tx>
                <c:rich>
                  <a:bodyPr/>
                  <a:lstStyle/>
                  <a:p>
                    <a:pPr>
                      <a:defRPr sz="250" b="0" i="0" u="none" strike="noStrike" baseline="0">
                        <a:solidFill>
                          <a:srgbClr val="000000"/>
                        </a:solidFill>
                        <a:latin typeface="Arial CE"/>
                        <a:ea typeface="Arial CE"/>
                        <a:cs typeface="Arial CE"/>
                      </a:defRPr>
                    </a:pPr>
                    <a:r>
                      <a:rPr lang="cs-CZ" sz="600" b="0" i="0" u="none" strike="noStrike" baseline="0">
                        <a:solidFill>
                          <a:srgbClr val="000000"/>
                        </a:solidFill>
                        <a:latin typeface="Arial CE"/>
                        <a:cs typeface="Arial CE"/>
                      </a:rPr>
                      <a:t>muži</a:t>
                    </a:r>
                  </a:p>
                  <a:p>
                    <a:pPr>
                      <a:defRPr sz="250" b="0" i="0" u="none" strike="noStrike" baseline="0">
                        <a:solidFill>
                          <a:srgbClr val="000000"/>
                        </a:solidFill>
                        <a:latin typeface="Arial CE"/>
                        <a:ea typeface="Arial CE"/>
                        <a:cs typeface="Arial CE"/>
                      </a:defRPr>
                    </a:pPr>
                    <a:r>
                      <a:rPr lang="cs-CZ" sz="600" b="1" i="0" u="none" strike="noStrike" baseline="0">
                        <a:solidFill>
                          <a:srgbClr val="000000"/>
                        </a:solidFill>
                        <a:latin typeface="Arial CE"/>
                        <a:cs typeface="Arial CE"/>
                      </a:rPr>
                      <a:t>64%</a:t>
                    </a:r>
                    <a:endParaRPr lang="cs-CZ"/>
                  </a:p>
                </c:rich>
              </c:tx>
              <c:spPr>
                <a:noFill/>
                <a:ln w="3175">
                  <a:noFill/>
                  <a:prstDash val="solid"/>
                </a:ln>
              </c:spPr>
              <c:dLblPos val="bestFit"/>
              <c:showLegendKey val="0"/>
              <c:showVal val="0"/>
              <c:showCatName val="0"/>
              <c:showSerName val="0"/>
              <c:showPercent val="0"/>
              <c:showBubbleSize val="0"/>
            </c:dLbl>
            <c:numFmt formatCode="0%" sourceLinked="0"/>
            <c:spPr>
              <a:noFill/>
              <a:ln w="3175">
                <a:noFill/>
                <a:prstDash val="solid"/>
              </a:ln>
            </c:spPr>
            <c:txPr>
              <a:bodyPr/>
              <a:lstStyle/>
              <a:p>
                <a:pPr>
                  <a:defRPr sz="600" b="0" i="0" u="none" strike="noStrike" baseline="0">
                    <a:solidFill>
                      <a:srgbClr val="000000"/>
                    </a:solidFill>
                    <a:latin typeface="Arial CE"/>
                    <a:ea typeface="Arial CE"/>
                    <a:cs typeface="Arial CE"/>
                  </a:defRPr>
                </a:pPr>
                <a:endParaRPr lang="cs-CZ"/>
              </a:p>
            </c:txPr>
            <c:dLblPos val="ctr"/>
            <c:showLegendKey val="0"/>
            <c:showVal val="0"/>
            <c:showCatName val="1"/>
            <c:showSerName val="0"/>
            <c:showPercent val="1"/>
            <c:showBubbleSize val="0"/>
            <c:showLeaderLines val="1"/>
          </c:dLbls>
          <c:cat>
            <c:strRef>
              <c:f>statistika!$D$28:$D$29</c:f>
              <c:strCache>
                <c:ptCount val="2"/>
                <c:pt idx="0">
                  <c:v>ženy</c:v>
                </c:pt>
                <c:pt idx="1">
                  <c:v>muži</c:v>
                </c:pt>
              </c:strCache>
            </c:strRef>
          </c:cat>
          <c:val>
            <c:numRef>
              <c:f>statistika!$X$28:$X$29</c:f>
              <c:numCache>
                <c:formatCode># ##0</c:formatCode>
                <c:ptCount val="2"/>
                <c:pt idx="0">
                  <c:v>1641</c:v>
                </c:pt>
                <c:pt idx="1">
                  <c:v>2451</c:v>
                </c:pt>
              </c:numCache>
            </c:numRef>
          </c:val>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spPr>
    <a:noFill/>
    <a:ln w="9525">
      <a:noFill/>
    </a:ln>
  </c:spPr>
  <c:txPr>
    <a:bodyPr/>
    <a:lstStyle/>
    <a:p>
      <a:pPr>
        <a:defRPr sz="250" b="0" i="0" u="none" strike="noStrike" baseline="0">
          <a:solidFill>
            <a:srgbClr val="000000"/>
          </a:solidFill>
          <a:latin typeface="Arial CE"/>
          <a:ea typeface="Arial CE"/>
          <a:cs typeface="Arial CE"/>
        </a:defRPr>
      </a:pPr>
      <a:endParaRPr lang="cs-CZ"/>
    </a:p>
  </c:txPr>
  <c:printSettings>
    <c:headerFooter alignWithMargins="0"/>
    <c:pageMargins b="0.98425196899999956" l="0.78740157499999996" r="0.78740157499999996" t="0.98425196899999956" header="0.49212598450000039" footer="0.49212598450000039"/>
    <c:pageSetup orientation="landscape" horizontalDpi="360" verticalDpi="360" copies="0"/>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cs-CZ"/>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60"/>
      <c:rotY val="0"/>
      <c:rAngAx val="0"/>
      <c:perspective val="0"/>
    </c:view3D>
    <c:floor>
      <c:thickness val="0"/>
    </c:floor>
    <c:sideWall>
      <c:thickness val="0"/>
    </c:sideWall>
    <c:backWall>
      <c:thickness val="0"/>
    </c:backWall>
    <c:plotArea>
      <c:layout>
        <c:manualLayout>
          <c:layoutTarget val="inner"/>
          <c:xMode val="edge"/>
          <c:yMode val="edge"/>
          <c:x val="0.19623310578641132"/>
          <c:y val="9.9015395302512063E-2"/>
          <c:w val="0.7235359875383699"/>
          <c:h val="0.69268505917859491"/>
        </c:manualLayout>
      </c:layout>
      <c:pie3DChart>
        <c:varyColors val="1"/>
        <c:ser>
          <c:idx val="0"/>
          <c:order val="0"/>
          <c:spPr>
            <a:scene3d>
              <a:camera prst="orthographicFront"/>
              <a:lightRig rig="threePt" dir="t"/>
            </a:scene3d>
            <a:sp3d>
              <a:bevelT w="69850"/>
            </a:sp3d>
          </c:spPr>
          <c:dPt>
            <c:idx val="0"/>
            <c:bubble3D val="0"/>
          </c:dPt>
          <c:dPt>
            <c:idx val="1"/>
            <c:bubble3D val="0"/>
            <c:spPr>
              <a:solidFill>
                <a:schemeClr val="accent6">
                  <a:lumMod val="75000"/>
                </a:schemeClr>
              </a:solidFill>
              <a:scene3d>
                <a:camera prst="orthographicFront"/>
                <a:lightRig rig="threePt" dir="t"/>
              </a:scene3d>
              <a:sp3d>
                <a:bevelT w="69850"/>
              </a:sp3d>
            </c:spPr>
          </c:dPt>
          <c:dLbls>
            <c:dLbl>
              <c:idx val="0"/>
              <c:layout>
                <c:manualLayout>
                  <c:x val="-0.21977837873307021"/>
                  <c:y val="-0.26431592918114838"/>
                </c:manualLayout>
              </c:layout>
              <c:dLblPos val="bestFit"/>
              <c:showLegendKey val="0"/>
              <c:showVal val="0"/>
              <c:showCatName val="1"/>
              <c:showSerName val="0"/>
              <c:showPercent val="1"/>
              <c:showBubbleSize val="0"/>
            </c:dLbl>
            <c:txPr>
              <a:bodyPr/>
              <a:lstStyle/>
              <a:p>
                <a:pPr>
                  <a:defRPr sz="900"/>
                </a:pPr>
                <a:endParaRPr lang="cs-CZ"/>
              </a:p>
            </c:txPr>
            <c:showLegendKey val="0"/>
            <c:showVal val="0"/>
            <c:showCatName val="1"/>
            <c:showSerName val="0"/>
            <c:showPercent val="1"/>
            <c:showBubbleSize val="0"/>
            <c:showLeaderLines val="0"/>
          </c:dLbls>
          <c:cat>
            <c:strRef>
              <c:f>statistika!$D$26:$D$27</c:f>
              <c:strCache>
                <c:ptCount val="2"/>
                <c:pt idx="0">
                  <c:v>děti</c:v>
                </c:pt>
                <c:pt idx="1">
                  <c:v>dospělí</c:v>
                </c:pt>
              </c:strCache>
            </c:strRef>
          </c:cat>
          <c:val>
            <c:numRef>
              <c:f>statistika!$X$26:$X$27</c:f>
              <c:numCache>
                <c:formatCode>Vęeobecný</c:formatCode>
                <c:ptCount val="2"/>
                <c:pt idx="0">
                  <c:v>3046</c:v>
                </c:pt>
                <c:pt idx="1">
                  <c:v>1046</c:v>
                </c:pt>
              </c:numCache>
            </c:numRef>
          </c:val>
        </c:ser>
        <c:dLbls>
          <c:showLegendKey val="0"/>
          <c:showVal val="0"/>
          <c:showCatName val="0"/>
          <c:showSerName val="0"/>
          <c:showPercent val="0"/>
          <c:showBubbleSize val="0"/>
          <c:showLeaderLines val="0"/>
        </c:dLbls>
      </c:pie3DChart>
      <c:spPr>
        <a:noFill/>
        <a:ln w="25400">
          <a:noFill/>
        </a:ln>
      </c:spPr>
    </c:plotArea>
    <c:plotVisOnly val="1"/>
    <c:dispBlanksAs val="gap"/>
    <c:showDLblsOverMax val="0"/>
  </c:chart>
  <c:spPr>
    <a:noFill/>
  </c:spPr>
  <c:printSettings>
    <c:headerFooter/>
    <c:pageMargins b="0.78740157499999996" l="0.7" r="0.7" t="0.78740157499999996" header="0.3" footer="0.3"/>
    <c:pageSetup/>
  </c:printSettings>
</c:chartSpace>
</file>

<file path=xl/chart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1.bin"/></Relationships>
</file>

<file path=xl/chart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7.bin"/></Relationships>
</file>

<file path=xl/chartsheets/sheet1.xml><?xml version="1.0" encoding="utf-8"?>
<chartsheet xmlns="http://schemas.openxmlformats.org/spreadsheetml/2006/main" xmlns:r="http://schemas.openxmlformats.org/officeDocument/2006/relationships">
  <sheetPr/>
  <sheetViews>
    <sheetView workbookViewId="0"/>
  </sheetViews>
  <pageMargins left="0.7" right="0.7" top="0.78740157499999996" bottom="0.78740157499999996" header="0.3" footer="0.3"/>
  <pageSetup paperSize="9" orientation="landscape" r:id="rId1"/>
  <drawing r:id="rId2"/>
</chartsheet>
</file>

<file path=xl/chartsheets/sheet2.xml><?xml version="1.0" encoding="utf-8"?>
<chartsheet xmlns="http://schemas.openxmlformats.org/spreadsheetml/2006/main" xmlns:r="http://schemas.openxmlformats.org/officeDocument/2006/relationships">
  <sheetPr/>
  <sheetViews>
    <sheetView zoomScale="193" workbookViewId="0"/>
  </sheetViews>
  <pageMargins left="0" right="0" top="0" bottom="0" header="0" footer="0"/>
  <pageSetup paperSize="11" orientation="landscape" horizontalDpi="360" verticalDpi="360" r:id="rId1"/>
  <headerFooter alignWithMargins="0"/>
  <drawing r:id="rId2"/>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chart" Target="../charts/chart4.xml"/><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absoluteAnchor>
    <xdr:pos x="0" y="0"/>
    <xdr:ext cx="9267825" cy="5991225"/>
    <xdr:graphicFrame macro="">
      <xdr:nvGraphicFramePr>
        <xdr:cNvPr id="2" name="Graf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xdr:absoluteAnchor>
    <xdr:pos x="0" y="0"/>
    <xdr:ext cx="6973484" cy="4777306"/>
    <xdr:graphicFrame macro="">
      <xdr:nvGraphicFramePr>
        <xdr:cNvPr id="2" name="Graf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c:userShapes xmlns:c="http://schemas.openxmlformats.org/drawingml/2006/chart">
  <cdr:relSizeAnchor xmlns:cdr="http://schemas.openxmlformats.org/drawingml/2006/chartDrawing">
    <cdr:from>
      <cdr:x>0.5265</cdr:x>
      <cdr:y>0.3445</cdr:y>
    </cdr:from>
    <cdr:to>
      <cdr:x>0.98475</cdr:x>
      <cdr:y>0.89475</cdr:y>
    </cdr:to>
    <cdr:graphicFrame macro="">
      <cdr:nvGraphicFramePr>
        <cdr:cNvPr id="59572" name="Chart 180"/>
        <cdr:cNvGraphicFramePr>
          <a:graphicFrameLocks xmlns:a="http://schemas.openxmlformats.org/drawingml/2006/main"/>
        </cdr:cNvGraphicFramePr>
      </cdr:nvGraphicFramePr>
      <cdr:xfrm>
        <a:off xmlns:a="http://schemas.openxmlformats.org/drawingml/2006/main" x="0" y="0"/>
        <a:ext xmlns:a="http://schemas.openxmlformats.org/drawingml/2006/main" cx="0" cy="0"/>
      </cdr: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cdr:graphicFrame>
  </cdr:relSizeAnchor>
  <cdr:relSizeAnchor xmlns:cdr="http://schemas.openxmlformats.org/drawingml/2006/chartDrawing">
    <cdr:from>
      <cdr:x>0.176</cdr:x>
      <cdr:y>0.4165</cdr:y>
    </cdr:from>
    <cdr:to>
      <cdr:x>0.4055</cdr:x>
      <cdr:y>0.78975</cdr:y>
    </cdr:to>
    <cdr:graphicFrame macro="">
      <cdr:nvGraphicFramePr>
        <cdr:cNvPr id="59573" name="Chart 181"/>
        <cdr:cNvGraphicFramePr>
          <a:graphicFrameLocks xmlns:a="http://schemas.openxmlformats.org/drawingml/2006/main"/>
        </cdr:cNvGraphicFramePr>
      </cdr:nvGraphicFramePr>
      <cdr:xfrm>
        <a:off xmlns:a="http://schemas.openxmlformats.org/drawingml/2006/main" x="0" y="0"/>
        <a:ext xmlns:a="http://schemas.openxmlformats.org/drawingml/2006/main" cx="0" cy="0"/>
      </cdr:xfrm>
      <a:graphic xmlns:a="http://schemas.openxmlformats.org/drawingml/2006/main">
        <a:graphicData uri="http://schemas.openxmlformats.org/drawingml/2006/chart">
          <c:chart xmlns:c="http://schemas.openxmlformats.org/drawingml/2006/chart" xmlns:r="http://schemas.openxmlformats.org/officeDocument/2006/relationships" r:id="rId2"/>
        </a:graphicData>
      </a:graphic>
    </cdr:graphicFrame>
  </cdr:relSizeAnchor>
  <cdr:relSizeAnchor xmlns:cdr="http://schemas.openxmlformats.org/drawingml/2006/chartDrawing">
    <cdr:from>
      <cdr:x>0.37975</cdr:x>
      <cdr:y>0.2785</cdr:y>
    </cdr:from>
    <cdr:to>
      <cdr:x>0.69275</cdr:x>
      <cdr:y>0.6635</cdr:y>
    </cdr:to>
    <cdr:graphicFrame macro="">
      <cdr:nvGraphicFramePr>
        <cdr:cNvPr id="59574" name="Chart 182"/>
        <cdr:cNvGraphicFramePr>
          <a:graphicFrameLocks xmlns:a="http://schemas.openxmlformats.org/drawingml/2006/main"/>
        </cdr:cNvGraphicFramePr>
      </cdr:nvGraphicFramePr>
      <cdr:xfrm>
        <a:off xmlns:a="http://schemas.openxmlformats.org/drawingml/2006/main" x="0" y="0"/>
        <a:ext xmlns:a="http://schemas.openxmlformats.org/drawingml/2006/main" cx="0" cy="0"/>
      </cdr:xfrm>
      <a:graphic xmlns:a="http://schemas.openxmlformats.org/drawingml/2006/main">
        <a:graphicData uri="http://schemas.openxmlformats.org/drawingml/2006/chart">
          <c:chart xmlns:c="http://schemas.openxmlformats.org/drawingml/2006/chart" xmlns:r="http://schemas.openxmlformats.org/officeDocument/2006/relationships" r:id="rId3"/>
        </a:graphicData>
      </a:graphic>
    </cdr:graphicFrame>
  </cdr:relSizeAnchor>
</c:userShapes>
</file>

<file path=xl/theme/theme1.xml><?xml version="1.0" encoding="utf-8"?>
<a:theme xmlns:a="http://schemas.openxmlformats.org/drawingml/2006/main" name="Motiv sady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5.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122"/>
  <sheetViews>
    <sheetView topLeftCell="A66" workbookViewId="0">
      <selection activeCell="B66" sqref="B66:B69"/>
    </sheetView>
  </sheetViews>
  <sheetFormatPr defaultRowHeight="12"/>
  <cols>
    <col min="1" max="1" width="16.42578125" style="1" customWidth="1"/>
    <col min="2" max="2" width="89.42578125" style="1" customWidth="1"/>
    <col min="3" max="36" width="9.140625" style="82"/>
    <col min="37" max="16384" width="9.140625" style="1"/>
  </cols>
  <sheetData>
    <row r="1" spans="1:2" ht="15.75">
      <c r="A1" s="474"/>
      <c r="B1" s="82"/>
    </row>
    <row r="2" spans="1:2" ht="24">
      <c r="A2" s="759" t="s">
        <v>2079</v>
      </c>
      <c r="B2" s="760"/>
    </row>
    <row r="3" spans="1:2" ht="6.75" customHeight="1">
      <c r="A3" s="475"/>
      <c r="B3" s="82"/>
    </row>
    <row r="4" spans="1:2" ht="30" customHeight="1">
      <c r="A4" s="767" t="s">
        <v>2080</v>
      </c>
      <c r="B4" s="767"/>
    </row>
    <row r="5" spans="1:2" ht="16.5" thickBot="1">
      <c r="A5" s="476"/>
      <c r="B5" s="82"/>
    </row>
    <row r="6" spans="1:2" ht="35.25" customHeight="1" thickTop="1">
      <c r="A6" s="436" t="s">
        <v>2081</v>
      </c>
      <c r="B6" s="764" t="s">
        <v>2082</v>
      </c>
    </row>
    <row r="7" spans="1:2">
      <c r="A7" s="768">
        <v>34811</v>
      </c>
      <c r="B7" s="765"/>
    </row>
    <row r="8" spans="1:2">
      <c r="A8" s="770"/>
      <c r="B8" s="765"/>
    </row>
    <row r="9" spans="1:2" ht="24" customHeight="1">
      <c r="A9" s="769"/>
      <c r="B9" s="766"/>
    </row>
    <row r="10" spans="1:2" ht="33" customHeight="1">
      <c r="A10" s="437" t="s">
        <v>2083</v>
      </c>
      <c r="B10" s="761" t="s">
        <v>2249</v>
      </c>
    </row>
    <row r="11" spans="1:2">
      <c r="A11" s="768">
        <v>35168</v>
      </c>
      <c r="B11" s="762"/>
    </row>
    <row r="12" spans="1:2" ht="26.25" customHeight="1">
      <c r="A12" s="769"/>
      <c r="B12" s="763"/>
    </row>
    <row r="13" spans="1:2" ht="33" customHeight="1">
      <c r="A13" s="437" t="s">
        <v>2084</v>
      </c>
      <c r="B13" s="761" t="s">
        <v>2228</v>
      </c>
    </row>
    <row r="14" spans="1:2">
      <c r="A14" s="768">
        <v>35525</v>
      </c>
      <c r="B14" s="762"/>
    </row>
    <row r="15" spans="1:2" ht="31.5" customHeight="1">
      <c r="A15" s="769"/>
      <c r="B15" s="763"/>
    </row>
    <row r="16" spans="1:2" ht="34.5" customHeight="1">
      <c r="A16" s="437" t="s">
        <v>2229</v>
      </c>
      <c r="B16" s="761" t="s">
        <v>2230</v>
      </c>
    </row>
    <row r="17" spans="1:2">
      <c r="A17" s="768">
        <v>35903</v>
      </c>
      <c r="B17" s="762"/>
    </row>
    <row r="18" spans="1:2" ht="46.5" customHeight="1">
      <c r="A18" s="769"/>
      <c r="B18" s="763"/>
    </row>
    <row r="19" spans="1:2" ht="29.25" customHeight="1">
      <c r="A19" s="437" t="s">
        <v>2231</v>
      </c>
      <c r="B19" s="761" t="s">
        <v>2232</v>
      </c>
    </row>
    <row r="20" spans="1:2" ht="23.25" customHeight="1">
      <c r="A20" s="438">
        <v>36260</v>
      </c>
      <c r="B20" s="763"/>
    </row>
    <row r="21" spans="1:2" ht="34.5" customHeight="1">
      <c r="A21" s="437" t="s">
        <v>2233</v>
      </c>
      <c r="B21" s="761" t="s">
        <v>2234</v>
      </c>
    </row>
    <row r="22" spans="1:2" ht="33.75" customHeight="1">
      <c r="A22" s="768">
        <v>36645</v>
      </c>
      <c r="B22" s="762"/>
    </row>
    <row r="23" spans="1:2" ht="39" customHeight="1">
      <c r="A23" s="769"/>
      <c r="B23" s="763"/>
    </row>
    <row r="24" spans="1:2" ht="35.25" customHeight="1">
      <c r="A24" s="437" t="s">
        <v>2235</v>
      </c>
      <c r="B24" s="761" t="s">
        <v>2236</v>
      </c>
    </row>
    <row r="25" spans="1:2">
      <c r="A25" s="768">
        <v>37002</v>
      </c>
      <c r="B25" s="762"/>
    </row>
    <row r="26" spans="1:2" ht="93" customHeight="1">
      <c r="A26" s="769"/>
      <c r="B26" s="763"/>
    </row>
    <row r="27" spans="1:2" ht="35.25" customHeight="1">
      <c r="A27" s="437" t="s">
        <v>2237</v>
      </c>
      <c r="B27" s="761" t="s">
        <v>2250</v>
      </c>
    </row>
    <row r="28" spans="1:2">
      <c r="A28" s="768">
        <v>37352</v>
      </c>
      <c r="B28" s="777"/>
    </row>
    <row r="29" spans="1:2" ht="100.5" customHeight="1">
      <c r="A29" s="769"/>
      <c r="B29" s="778"/>
    </row>
    <row r="30" spans="1:2" ht="35.25" customHeight="1">
      <c r="A30" s="437" t="s">
        <v>2238</v>
      </c>
      <c r="B30" s="761" t="s">
        <v>2251</v>
      </c>
    </row>
    <row r="31" spans="1:2">
      <c r="A31" s="768">
        <v>37737</v>
      </c>
      <c r="B31" s="762"/>
    </row>
    <row r="32" spans="1:2">
      <c r="A32" s="770"/>
      <c r="B32" s="762"/>
    </row>
    <row r="33" spans="1:12" ht="129.75" customHeight="1">
      <c r="A33" s="769"/>
      <c r="B33" s="763"/>
    </row>
    <row r="34" spans="1:12" ht="25.5" customHeight="1">
      <c r="A34" s="437" t="s">
        <v>2260</v>
      </c>
      <c r="B34" s="761" t="s">
        <v>1449</v>
      </c>
    </row>
    <row r="35" spans="1:12">
      <c r="A35" s="768">
        <v>38094</v>
      </c>
      <c r="B35" s="762"/>
    </row>
    <row r="36" spans="1:12">
      <c r="A36" s="770"/>
      <c r="B36" s="762"/>
    </row>
    <row r="37" spans="1:12" ht="65.25" customHeight="1">
      <c r="A37" s="770"/>
      <c r="B37" s="762"/>
    </row>
    <row r="38" spans="1:12" ht="35.25" customHeight="1">
      <c r="A38" s="437" t="s">
        <v>1444</v>
      </c>
      <c r="B38" s="761" t="s">
        <v>2248</v>
      </c>
    </row>
    <row r="39" spans="1:12">
      <c r="A39" s="768">
        <v>38444</v>
      </c>
      <c r="B39" s="762"/>
    </row>
    <row r="40" spans="1:12">
      <c r="A40" s="770"/>
      <c r="B40" s="762"/>
    </row>
    <row r="41" spans="1:12" ht="106.5" customHeight="1">
      <c r="A41" s="770"/>
      <c r="B41" s="762"/>
    </row>
    <row r="42" spans="1:12" ht="35.25" customHeight="1">
      <c r="A42" s="573" t="s">
        <v>1445</v>
      </c>
      <c r="B42" s="772" t="s">
        <v>2247</v>
      </c>
    </row>
    <row r="43" spans="1:12">
      <c r="A43" s="768">
        <v>38828</v>
      </c>
      <c r="B43" s="762"/>
    </row>
    <row r="44" spans="1:12">
      <c r="A44" s="770"/>
      <c r="B44" s="762"/>
    </row>
    <row r="45" spans="1:12" ht="168" customHeight="1">
      <c r="A45" s="771"/>
      <c r="B45" s="773"/>
      <c r="C45" s="49"/>
      <c r="D45" s="49"/>
      <c r="E45" s="49"/>
      <c r="F45" s="49"/>
      <c r="G45" s="49"/>
      <c r="H45" s="49"/>
      <c r="I45" s="49"/>
      <c r="J45" s="49"/>
      <c r="K45" s="49"/>
      <c r="L45" s="49"/>
    </row>
    <row r="46" spans="1:12" ht="35.25" customHeight="1">
      <c r="A46" s="573" t="s">
        <v>2887</v>
      </c>
      <c r="B46" s="779" t="s">
        <v>2886</v>
      </c>
      <c r="C46" s="477"/>
      <c r="D46" s="477"/>
      <c r="E46" s="477"/>
      <c r="F46" s="477"/>
      <c r="G46" s="477"/>
      <c r="H46" s="477"/>
      <c r="I46" s="477"/>
      <c r="J46" s="477"/>
      <c r="K46" s="477"/>
      <c r="L46" s="477"/>
    </row>
    <row r="47" spans="1:12" ht="12" customHeight="1">
      <c r="A47" s="768">
        <v>39186</v>
      </c>
      <c r="B47" s="774"/>
      <c r="C47" s="477"/>
      <c r="D47" s="477"/>
      <c r="E47" s="477"/>
      <c r="F47" s="477"/>
      <c r="G47" s="477"/>
      <c r="H47" s="477"/>
      <c r="I47" s="477"/>
      <c r="J47" s="477"/>
      <c r="K47" s="477"/>
      <c r="L47" s="477"/>
    </row>
    <row r="48" spans="1:12" ht="85.5" customHeight="1">
      <c r="A48" s="770"/>
      <c r="B48" s="774"/>
      <c r="C48" s="477"/>
      <c r="D48" s="477"/>
      <c r="E48" s="477"/>
      <c r="F48" s="477"/>
      <c r="G48" s="477"/>
      <c r="H48" s="477"/>
      <c r="I48" s="477"/>
      <c r="J48" s="477"/>
      <c r="K48" s="477"/>
      <c r="L48" s="477"/>
    </row>
    <row r="49" spans="1:12" s="82" customFormat="1" ht="41.25" customHeight="1">
      <c r="A49" s="771"/>
      <c r="B49" s="780"/>
      <c r="C49" s="477"/>
      <c r="D49" s="477"/>
      <c r="E49" s="477"/>
      <c r="F49" s="477"/>
      <c r="G49" s="477"/>
      <c r="H49" s="477"/>
      <c r="I49" s="477"/>
      <c r="J49" s="477"/>
      <c r="K49" s="477"/>
      <c r="L49" s="477"/>
    </row>
    <row r="50" spans="1:12" s="82" customFormat="1" ht="32.25" customHeight="1">
      <c r="A50" s="573" t="s">
        <v>2888</v>
      </c>
      <c r="B50" s="779" t="s">
        <v>3093</v>
      </c>
      <c r="C50" s="49"/>
      <c r="D50" s="49"/>
      <c r="E50" s="49"/>
      <c r="F50" s="49"/>
      <c r="G50" s="49"/>
      <c r="H50" s="49"/>
      <c r="I50" s="49"/>
      <c r="J50" s="49"/>
      <c r="K50" s="49"/>
      <c r="L50" s="49"/>
    </row>
    <row r="51" spans="1:12" s="82" customFormat="1">
      <c r="A51" s="768">
        <v>39536</v>
      </c>
      <c r="B51" s="774"/>
    </row>
    <row r="52" spans="1:12" s="82" customFormat="1">
      <c r="A52" s="770"/>
      <c r="B52" s="774"/>
    </row>
    <row r="53" spans="1:12" s="82" customFormat="1" ht="237.75" customHeight="1">
      <c r="A53" s="771"/>
      <c r="B53" s="780"/>
    </row>
    <row r="54" spans="1:12" s="82" customFormat="1" ht="28.5" customHeight="1">
      <c r="A54" s="574" t="s">
        <v>3290</v>
      </c>
      <c r="B54" s="774" t="s">
        <v>3289</v>
      </c>
    </row>
    <row r="55" spans="1:12" s="82" customFormat="1" ht="61.5" customHeight="1">
      <c r="A55" s="768">
        <v>39921</v>
      </c>
      <c r="B55" s="774"/>
    </row>
    <row r="56" spans="1:12" s="82" customFormat="1">
      <c r="A56" s="768"/>
      <c r="B56" s="774"/>
    </row>
    <row r="57" spans="1:12" s="82" customFormat="1" ht="156" customHeight="1" thickBot="1">
      <c r="A57" s="776"/>
      <c r="B57" s="775"/>
    </row>
    <row r="58" spans="1:12" s="82" customFormat="1" ht="33" customHeight="1" thickTop="1">
      <c r="A58" s="574" t="s">
        <v>3513</v>
      </c>
      <c r="B58" s="774" t="s">
        <v>3512</v>
      </c>
    </row>
    <row r="59" spans="1:12" s="82" customFormat="1" ht="114" customHeight="1">
      <c r="A59" s="768">
        <v>40278</v>
      </c>
      <c r="B59" s="774"/>
    </row>
    <row r="60" spans="1:12" s="82" customFormat="1">
      <c r="A60" s="768"/>
      <c r="B60" s="774"/>
    </row>
    <row r="61" spans="1:12" s="82" customFormat="1" ht="152.25" customHeight="1" thickBot="1">
      <c r="A61" s="776"/>
      <c r="B61" s="775"/>
    </row>
    <row r="62" spans="1:12" s="82" customFormat="1" ht="17.25" thickTop="1">
      <c r="A62" s="574" t="s">
        <v>3659</v>
      </c>
      <c r="B62" s="774" t="s">
        <v>3660</v>
      </c>
    </row>
    <row r="63" spans="1:12" s="82" customFormat="1" ht="77.25" customHeight="1">
      <c r="A63" s="768">
        <v>40663</v>
      </c>
      <c r="B63" s="774"/>
    </row>
    <row r="64" spans="1:12" s="82" customFormat="1" ht="87" customHeight="1">
      <c r="A64" s="768"/>
      <c r="B64" s="774"/>
    </row>
    <row r="65" spans="1:2" s="82" customFormat="1" ht="148.5" customHeight="1" thickBot="1">
      <c r="A65" s="776"/>
      <c r="B65" s="775"/>
    </row>
    <row r="66" spans="1:2" s="82" customFormat="1" ht="26.25" customHeight="1" thickTop="1">
      <c r="A66" s="574" t="s">
        <v>3866</v>
      </c>
      <c r="B66" s="774" t="s">
        <v>3867</v>
      </c>
    </row>
    <row r="67" spans="1:2" s="82" customFormat="1">
      <c r="A67" s="768">
        <v>41013</v>
      </c>
      <c r="B67" s="774"/>
    </row>
    <row r="68" spans="1:2" s="82" customFormat="1" ht="129.75" customHeight="1">
      <c r="A68" s="768"/>
      <c r="B68" s="774"/>
    </row>
    <row r="69" spans="1:2" s="82" customFormat="1" ht="124.5" customHeight="1" thickBot="1">
      <c r="A69" s="776"/>
      <c r="B69" s="775"/>
    </row>
    <row r="70" spans="1:2" s="82" customFormat="1" ht="12.75" thickTop="1"/>
    <row r="71" spans="1:2" s="82" customFormat="1"/>
    <row r="72" spans="1:2" s="82" customFormat="1"/>
    <row r="73" spans="1:2" s="82" customFormat="1"/>
    <row r="74" spans="1:2" s="82" customFormat="1"/>
    <row r="75" spans="1:2" s="82" customFormat="1"/>
    <row r="76" spans="1:2" s="82" customFormat="1"/>
    <row r="77" spans="1:2" s="82" customFormat="1"/>
    <row r="78" spans="1:2" s="82" customFormat="1"/>
    <row r="79" spans="1:2" s="82" customFormat="1"/>
    <row r="80" spans="1:2" s="82" customFormat="1"/>
    <row r="81" s="82" customFormat="1"/>
    <row r="82" s="82" customFormat="1"/>
    <row r="83" s="82" customFormat="1"/>
    <row r="84" s="82" customFormat="1"/>
    <row r="85" s="82" customFormat="1"/>
    <row r="86" s="82" customFormat="1"/>
    <row r="87" s="82" customFormat="1"/>
    <row r="88" s="82" customFormat="1"/>
    <row r="89" s="82" customFormat="1"/>
    <row r="90" s="82" customFormat="1"/>
    <row r="91" s="82" customFormat="1"/>
    <row r="92" s="82" customFormat="1"/>
    <row r="93" s="82" customFormat="1"/>
    <row r="94" s="82" customFormat="1"/>
    <row r="95" s="82" customFormat="1"/>
    <row r="96" s="82" customFormat="1"/>
    <row r="97" s="82" customFormat="1"/>
    <row r="98" s="82" customFormat="1"/>
    <row r="99" s="82" customFormat="1"/>
    <row r="100" s="82" customFormat="1"/>
    <row r="101" s="82" customFormat="1"/>
    <row r="102" s="82" customFormat="1"/>
    <row r="103" s="82" customFormat="1"/>
    <row r="104" s="82" customFormat="1"/>
    <row r="105" s="82" customFormat="1"/>
    <row r="106" s="82" customFormat="1"/>
    <row r="107" s="82" customFormat="1"/>
    <row r="108" s="82" customFormat="1"/>
    <row r="109" s="82" customFormat="1"/>
    <row r="110" s="82" customFormat="1"/>
    <row r="111" s="82" customFormat="1"/>
    <row r="112" s="82" customFormat="1"/>
    <row r="113" s="82" customFormat="1"/>
    <row r="114" s="82" customFormat="1"/>
    <row r="115" s="82" customFormat="1"/>
    <row r="116" s="82" customFormat="1"/>
    <row r="117" s="82" customFormat="1"/>
    <row r="118" s="82" customFormat="1"/>
    <row r="119" s="82" customFormat="1"/>
    <row r="120" s="82" customFormat="1"/>
    <row r="121" s="82" customFormat="1"/>
    <row r="122" s="82" customFormat="1"/>
  </sheetData>
  <mergeCells count="37">
    <mergeCell ref="B54:B57"/>
    <mergeCell ref="A55:A57"/>
    <mergeCell ref="B46:B49"/>
    <mergeCell ref="A47:A49"/>
    <mergeCell ref="B24:B26"/>
    <mergeCell ref="A43:A45"/>
    <mergeCell ref="B19:B20"/>
    <mergeCell ref="B42:B45"/>
    <mergeCell ref="B66:B69"/>
    <mergeCell ref="A67:A69"/>
    <mergeCell ref="B62:B65"/>
    <mergeCell ref="A63:A65"/>
    <mergeCell ref="A25:A26"/>
    <mergeCell ref="A28:A29"/>
    <mergeCell ref="B58:B61"/>
    <mergeCell ref="B27:B29"/>
    <mergeCell ref="B38:B41"/>
    <mergeCell ref="A59:A61"/>
    <mergeCell ref="B50:B53"/>
    <mergeCell ref="A51:A53"/>
    <mergeCell ref="A35:A37"/>
    <mergeCell ref="A31:A33"/>
    <mergeCell ref="A39:A41"/>
    <mergeCell ref="B30:B33"/>
    <mergeCell ref="B34:B37"/>
    <mergeCell ref="A2:B2"/>
    <mergeCell ref="B21:B23"/>
    <mergeCell ref="B10:B12"/>
    <mergeCell ref="B13:B15"/>
    <mergeCell ref="B16:B18"/>
    <mergeCell ref="B6:B9"/>
    <mergeCell ref="A4:B4"/>
    <mergeCell ref="A17:A18"/>
    <mergeCell ref="A22:A23"/>
    <mergeCell ref="A7:A9"/>
    <mergeCell ref="A11:A12"/>
    <mergeCell ref="A14:A15"/>
  </mergeCells>
  <phoneticPr fontId="72" type="noConversion"/>
  <printOptions horizontalCentered="1" verticalCentered="1"/>
  <pageMargins left="0" right="0" top="0" bottom="0" header="0" footer="0"/>
  <pageSetup paperSize="9" orientation="portrait" horizontalDpi="4294967293" verticalDpi="4294967293" r:id="rId1"/>
  <headerFooter alignWithMargins="0"/>
  <rowBreaks count="1" manualBreakCount="1">
    <brk id="49"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39"/>
  <sheetViews>
    <sheetView topLeftCell="B1" workbookViewId="0">
      <selection activeCell="M3" sqref="A3:XFD6"/>
    </sheetView>
  </sheetViews>
  <sheetFormatPr defaultRowHeight="12"/>
  <cols>
    <col min="1" max="1" width="1.7109375" style="2" customWidth="1"/>
    <col min="2" max="2" width="3.7109375" style="2" customWidth="1"/>
    <col min="3" max="3" width="9.7109375" style="2" customWidth="1"/>
    <col min="4" max="4" width="14.140625" style="2" customWidth="1"/>
    <col min="5" max="5" width="15.7109375" style="2" customWidth="1"/>
    <col min="6" max="6" width="7.7109375" style="2" customWidth="1"/>
    <col min="7" max="7" width="9.140625" style="2"/>
    <col min="8" max="8" width="3.7109375" style="2" customWidth="1"/>
    <col min="9" max="9" width="10.5703125" style="2" customWidth="1"/>
    <col min="10" max="11" width="13.7109375" style="2" customWidth="1"/>
    <col min="12" max="12" width="7.7109375" style="2" customWidth="1"/>
    <col min="13" max="13" width="1.7109375" style="2" customWidth="1"/>
    <col min="14" max="16384" width="9.140625" style="2"/>
  </cols>
  <sheetData>
    <row r="1" spans="1:13" ht="29.25" customHeight="1">
      <c r="A1" s="782" t="s">
        <v>2681</v>
      </c>
      <c r="B1" s="782"/>
      <c r="C1" s="782"/>
      <c r="D1" s="782"/>
      <c r="E1" s="782"/>
      <c r="F1" s="782"/>
      <c r="G1" s="782"/>
      <c r="H1" s="782"/>
      <c r="I1" s="782"/>
      <c r="J1" s="782"/>
      <c r="K1" s="782"/>
      <c r="L1" s="782"/>
      <c r="M1" s="782"/>
    </row>
    <row r="2" spans="1:13" ht="7.5" customHeight="1">
      <c r="A2" s="35"/>
      <c r="B2" s="35"/>
      <c r="C2" s="35"/>
      <c r="D2" s="35"/>
      <c r="E2" s="35"/>
      <c r="F2" s="35"/>
      <c r="G2" s="35"/>
      <c r="H2" s="35"/>
      <c r="I2" s="35"/>
      <c r="J2" s="35"/>
      <c r="K2" s="35"/>
      <c r="L2" s="35"/>
      <c r="M2" s="35"/>
    </row>
    <row r="3" spans="1:13" ht="7.5" customHeight="1">
      <c r="A3" s="36"/>
      <c r="B3" s="37"/>
      <c r="C3" s="37"/>
      <c r="D3" s="37"/>
      <c r="E3" s="37"/>
      <c r="F3" s="37"/>
      <c r="G3" s="37"/>
      <c r="H3" s="37"/>
      <c r="I3" s="37"/>
      <c r="J3" s="37"/>
      <c r="K3" s="37"/>
      <c r="L3" s="37"/>
      <c r="M3" s="35"/>
    </row>
    <row r="4" spans="1:13" ht="12.75" customHeight="1">
      <c r="A4" s="35"/>
      <c r="B4" s="38"/>
      <c r="C4" s="38"/>
      <c r="D4" s="38"/>
      <c r="E4" s="38"/>
      <c r="F4" s="803">
        <v>37737</v>
      </c>
      <c r="G4" s="803"/>
      <c r="H4" s="38"/>
      <c r="I4" s="38"/>
      <c r="J4" s="38"/>
      <c r="K4" s="38"/>
      <c r="L4" s="38"/>
      <c r="M4" s="35"/>
    </row>
    <row r="5" spans="1:13" ht="15">
      <c r="B5" s="208" t="s">
        <v>635</v>
      </c>
      <c r="C5" s="209"/>
      <c r="D5" s="209"/>
      <c r="E5" s="209"/>
      <c r="F5" s="803"/>
      <c r="G5" s="803"/>
      <c r="H5" s="35"/>
      <c r="I5" s="35"/>
      <c r="J5" s="35"/>
      <c r="K5" s="35"/>
      <c r="L5" s="35"/>
      <c r="M5" s="35"/>
    </row>
    <row r="6" spans="1:13">
      <c r="A6" s="209"/>
      <c r="B6" s="209"/>
      <c r="C6" s="209"/>
      <c r="D6" s="209"/>
      <c r="E6" s="209"/>
      <c r="F6" s="781">
        <v>262</v>
      </c>
      <c r="G6" s="781"/>
      <c r="H6" s="35"/>
      <c r="I6" s="35"/>
      <c r="J6" s="35"/>
      <c r="K6" s="35"/>
      <c r="L6" s="35"/>
      <c r="M6" s="35"/>
    </row>
    <row r="7" spans="1:13" ht="14.25">
      <c r="B7" s="210" t="s">
        <v>636</v>
      </c>
      <c r="C7" s="209"/>
      <c r="D7" s="209"/>
      <c r="E7" s="209"/>
      <c r="F7" s="781"/>
      <c r="G7" s="781"/>
      <c r="H7" s="35"/>
      <c r="I7" s="35"/>
      <c r="J7" s="209"/>
      <c r="K7" s="209"/>
      <c r="L7" s="209"/>
      <c r="M7" s="35"/>
    </row>
    <row r="8" spans="1:13" ht="6" customHeight="1">
      <c r="A8" s="209"/>
      <c r="B8" s="209"/>
      <c r="C8" s="209"/>
      <c r="D8" s="209"/>
      <c r="E8" s="209"/>
      <c r="F8" s="35"/>
      <c r="G8" s="35"/>
      <c r="H8" s="35"/>
      <c r="I8" s="35"/>
      <c r="J8" s="209"/>
      <c r="K8" s="209"/>
      <c r="L8" s="209"/>
      <c r="M8" s="35"/>
    </row>
    <row r="9" spans="1:13" ht="15">
      <c r="A9" s="208"/>
      <c r="B9" s="209"/>
      <c r="C9" s="209"/>
      <c r="D9" s="209"/>
      <c r="E9" s="209"/>
      <c r="F9" s="35"/>
      <c r="G9" s="35"/>
      <c r="H9" s="35"/>
      <c r="I9" s="35"/>
      <c r="J9" s="209"/>
      <c r="K9" s="209"/>
      <c r="L9" s="209"/>
      <c r="M9" s="35"/>
    </row>
    <row r="10" spans="1:13" ht="34.5" customHeight="1" thickBot="1">
      <c r="A10" s="209"/>
      <c r="B10" s="802" t="s">
        <v>928</v>
      </c>
      <c r="C10" s="802"/>
      <c r="D10" s="209"/>
      <c r="E10" s="211" t="s">
        <v>6</v>
      </c>
      <c r="F10" s="781" t="s">
        <v>925</v>
      </c>
      <c r="G10" s="781"/>
      <c r="H10" s="781"/>
      <c r="I10" s="781"/>
      <c r="J10" s="209"/>
      <c r="K10" s="784" t="s">
        <v>6</v>
      </c>
      <c r="L10" s="784"/>
      <c r="M10" s="35"/>
    </row>
    <row r="11" spans="1:13" ht="5.25" customHeight="1" thickTop="1" thickBot="1">
      <c r="A11" s="35"/>
      <c r="B11" s="810" t="s">
        <v>639</v>
      </c>
      <c r="C11" s="811"/>
      <c r="D11" s="43"/>
      <c r="E11" s="44"/>
      <c r="F11" s="44"/>
      <c r="G11" s="35"/>
      <c r="H11" s="814" t="s">
        <v>670</v>
      </c>
      <c r="I11" s="815"/>
      <c r="J11" s="45"/>
      <c r="K11" s="45"/>
      <c r="L11" s="45"/>
      <c r="M11" s="35"/>
    </row>
    <row r="12" spans="1:13" s="3" customFormat="1" ht="16.5" thickTop="1" thickBot="1">
      <c r="A12" s="46"/>
      <c r="B12" s="812"/>
      <c r="C12" s="813"/>
      <c r="D12" s="14"/>
      <c r="E12" s="12" t="s">
        <v>663</v>
      </c>
      <c r="F12" s="13">
        <f>COUNTA(D14:D33)</f>
        <v>9</v>
      </c>
      <c r="G12" s="46"/>
      <c r="H12" s="816"/>
      <c r="I12" s="817"/>
      <c r="J12" s="32"/>
      <c r="K12" s="33" t="s">
        <v>663</v>
      </c>
      <c r="L12" s="34">
        <f>COUNTA(J14:J33)</f>
        <v>12</v>
      </c>
      <c r="M12" s="46"/>
    </row>
    <row r="13" spans="1:13" s="3" customFormat="1">
      <c r="A13" s="46"/>
      <c r="B13" s="15" t="s">
        <v>644</v>
      </c>
      <c r="C13" s="16" t="s">
        <v>640</v>
      </c>
      <c r="D13" s="4" t="s">
        <v>641</v>
      </c>
      <c r="E13" s="4" t="s">
        <v>642</v>
      </c>
      <c r="F13" s="5" t="s">
        <v>662</v>
      </c>
      <c r="G13" s="46"/>
      <c r="H13" s="24" t="s">
        <v>644</v>
      </c>
      <c r="I13" s="23" t="s">
        <v>640</v>
      </c>
      <c r="J13" s="4" t="s">
        <v>641</v>
      </c>
      <c r="K13" s="4" t="s">
        <v>642</v>
      </c>
      <c r="L13" s="25" t="s">
        <v>662</v>
      </c>
      <c r="M13" s="46"/>
    </row>
    <row r="14" spans="1:13" s="3" customFormat="1">
      <c r="A14" s="46"/>
      <c r="B14" s="93" t="s">
        <v>648</v>
      </c>
      <c r="C14" s="94" t="s">
        <v>1340</v>
      </c>
      <c r="D14" s="95" t="s">
        <v>18</v>
      </c>
      <c r="E14" s="96" t="s">
        <v>647</v>
      </c>
      <c r="F14" s="241" t="s">
        <v>7</v>
      </c>
      <c r="G14" s="46"/>
      <c r="H14" s="111" t="s">
        <v>648</v>
      </c>
      <c r="I14" s="94" t="s">
        <v>815</v>
      </c>
      <c r="J14" s="95" t="s">
        <v>19</v>
      </c>
      <c r="K14" s="96" t="s">
        <v>37</v>
      </c>
      <c r="L14" s="252" t="s">
        <v>20</v>
      </c>
      <c r="M14" s="46"/>
    </row>
    <row r="15" spans="1:13" s="3" customFormat="1">
      <c r="A15" s="46"/>
      <c r="B15" s="98" t="s">
        <v>649</v>
      </c>
      <c r="C15" s="99" t="s">
        <v>1340</v>
      </c>
      <c r="D15" s="100" t="s">
        <v>2360</v>
      </c>
      <c r="E15" s="101" t="s">
        <v>695</v>
      </c>
      <c r="F15" s="242" t="s">
        <v>8</v>
      </c>
      <c r="G15" s="46"/>
      <c r="H15" s="113" t="s">
        <v>649</v>
      </c>
      <c r="I15" s="99" t="s">
        <v>685</v>
      </c>
      <c r="J15" s="100" t="s">
        <v>21</v>
      </c>
      <c r="K15" s="101" t="s">
        <v>37</v>
      </c>
      <c r="L15" s="253" t="s">
        <v>22</v>
      </c>
      <c r="M15" s="46"/>
    </row>
    <row r="16" spans="1:13" s="3" customFormat="1">
      <c r="A16" s="46"/>
      <c r="B16" s="103" t="s">
        <v>650</v>
      </c>
      <c r="C16" s="104" t="s">
        <v>1131</v>
      </c>
      <c r="D16" s="105" t="s">
        <v>701</v>
      </c>
      <c r="E16" s="106" t="s">
        <v>675</v>
      </c>
      <c r="F16" s="243" t="s">
        <v>9</v>
      </c>
      <c r="G16" s="46"/>
      <c r="H16" s="115" t="s">
        <v>650</v>
      </c>
      <c r="I16" s="104" t="s">
        <v>1451</v>
      </c>
      <c r="J16" s="105" t="s">
        <v>814</v>
      </c>
      <c r="K16" s="106" t="s">
        <v>647</v>
      </c>
      <c r="L16" s="254" t="s">
        <v>2362</v>
      </c>
      <c r="M16" s="46"/>
    </row>
    <row r="17" spans="1:13" s="3" customFormat="1">
      <c r="A17" s="46"/>
      <c r="B17" s="206" t="s">
        <v>651</v>
      </c>
      <c r="C17" s="7" t="s">
        <v>1131</v>
      </c>
      <c r="D17" s="8" t="s">
        <v>982</v>
      </c>
      <c r="E17" s="9" t="s">
        <v>647</v>
      </c>
      <c r="F17" s="244" t="s">
        <v>10</v>
      </c>
      <c r="G17" s="46"/>
      <c r="H17" s="26" t="s">
        <v>651</v>
      </c>
      <c r="I17" s="7" t="s">
        <v>1001</v>
      </c>
      <c r="J17" s="8" t="s">
        <v>23</v>
      </c>
      <c r="K17" s="9" t="s">
        <v>647</v>
      </c>
      <c r="L17" s="255" t="s">
        <v>24</v>
      </c>
      <c r="M17" s="46"/>
    </row>
    <row r="18" spans="1:13" s="3" customFormat="1">
      <c r="A18" s="46"/>
      <c r="B18" s="206" t="s">
        <v>652</v>
      </c>
      <c r="C18" s="7" t="s">
        <v>850</v>
      </c>
      <c r="D18" s="8" t="s">
        <v>1139</v>
      </c>
      <c r="E18" s="9" t="s">
        <v>647</v>
      </c>
      <c r="F18" s="244" t="s">
        <v>11</v>
      </c>
      <c r="G18" s="46"/>
      <c r="H18" s="26" t="s">
        <v>652</v>
      </c>
      <c r="I18" s="7" t="s">
        <v>1451</v>
      </c>
      <c r="J18" s="8" t="s">
        <v>25</v>
      </c>
      <c r="K18" s="9" t="s">
        <v>647</v>
      </c>
      <c r="L18" s="255" t="s">
        <v>26</v>
      </c>
      <c r="M18" s="46"/>
    </row>
    <row r="19" spans="1:13" s="3" customFormat="1">
      <c r="A19" s="46"/>
      <c r="B19" s="206" t="s">
        <v>653</v>
      </c>
      <c r="C19" s="7" t="s">
        <v>995</v>
      </c>
      <c r="D19" s="8" t="s">
        <v>707</v>
      </c>
      <c r="E19" s="9" t="s">
        <v>647</v>
      </c>
      <c r="F19" s="244" t="s">
        <v>12</v>
      </c>
      <c r="G19" s="46"/>
      <c r="H19" s="26" t="s">
        <v>653</v>
      </c>
      <c r="I19" s="7" t="s">
        <v>723</v>
      </c>
      <c r="J19" s="8" t="s">
        <v>831</v>
      </c>
      <c r="K19" s="9" t="s">
        <v>647</v>
      </c>
      <c r="L19" s="255" t="s">
        <v>27</v>
      </c>
      <c r="M19" s="46"/>
    </row>
    <row r="20" spans="1:13" s="3" customFormat="1">
      <c r="A20" s="46"/>
      <c r="B20" s="206" t="s">
        <v>654</v>
      </c>
      <c r="C20" s="7" t="s">
        <v>1131</v>
      </c>
      <c r="D20" s="8" t="s">
        <v>13</v>
      </c>
      <c r="E20" s="9" t="s">
        <v>17</v>
      </c>
      <c r="F20" s="244" t="s">
        <v>14</v>
      </c>
      <c r="G20" s="46"/>
      <c r="H20" s="26" t="s">
        <v>654</v>
      </c>
      <c r="I20" s="7" t="s">
        <v>802</v>
      </c>
      <c r="J20" s="8" t="s">
        <v>28</v>
      </c>
      <c r="K20" s="9" t="s">
        <v>647</v>
      </c>
      <c r="L20" s="255" t="s">
        <v>29</v>
      </c>
      <c r="M20" s="46"/>
    </row>
    <row r="21" spans="1:13" s="3" customFormat="1">
      <c r="A21" s="46"/>
      <c r="B21" s="206" t="s">
        <v>655</v>
      </c>
      <c r="C21" s="7" t="s">
        <v>708</v>
      </c>
      <c r="D21" s="8" t="s">
        <v>2384</v>
      </c>
      <c r="E21" s="9" t="s">
        <v>770</v>
      </c>
      <c r="F21" s="244" t="s">
        <v>15</v>
      </c>
      <c r="G21" s="46"/>
      <c r="H21" s="26" t="s">
        <v>655</v>
      </c>
      <c r="I21" s="7" t="s">
        <v>1001</v>
      </c>
      <c r="J21" s="8" t="s">
        <v>809</v>
      </c>
      <c r="K21" s="9" t="s">
        <v>695</v>
      </c>
      <c r="L21" s="255" t="s">
        <v>30</v>
      </c>
      <c r="M21" s="46"/>
    </row>
    <row r="22" spans="1:13" s="3" customFormat="1">
      <c r="A22" s="46"/>
      <c r="B22" s="6" t="s">
        <v>656</v>
      </c>
      <c r="C22" s="7" t="s">
        <v>1131</v>
      </c>
      <c r="D22" s="8" t="s">
        <v>1349</v>
      </c>
      <c r="E22" s="9" t="s">
        <v>647</v>
      </c>
      <c r="F22" s="244" t="s">
        <v>16</v>
      </c>
      <c r="G22" s="46"/>
      <c r="H22" s="26" t="s">
        <v>656</v>
      </c>
      <c r="I22" s="7" t="s">
        <v>685</v>
      </c>
      <c r="J22" s="8" t="s">
        <v>31</v>
      </c>
      <c r="K22" s="9" t="s">
        <v>684</v>
      </c>
      <c r="L22" s="255" t="s">
        <v>32</v>
      </c>
      <c r="M22" s="46"/>
    </row>
    <row r="23" spans="1:13" s="3" customFormat="1" ht="12.75">
      <c r="A23" s="46"/>
      <c r="B23" s="6"/>
      <c r="C23" s="7"/>
      <c r="D23" s="20"/>
      <c r="E23" s="9"/>
      <c r="F23" s="244"/>
      <c r="G23" s="46"/>
      <c r="H23" s="26" t="s">
        <v>657</v>
      </c>
      <c r="I23" s="7" t="s">
        <v>682</v>
      </c>
      <c r="J23" s="8" t="s">
        <v>1542</v>
      </c>
      <c r="K23" s="9" t="s">
        <v>675</v>
      </c>
      <c r="L23" s="255" t="s">
        <v>2366</v>
      </c>
      <c r="M23" s="46"/>
    </row>
    <row r="24" spans="1:13" s="3" customFormat="1" ht="12.75">
      <c r="A24" s="46"/>
      <c r="B24" s="6"/>
      <c r="C24" s="7"/>
      <c r="D24" s="20"/>
      <c r="E24" s="9"/>
      <c r="F24" s="244"/>
      <c r="G24" s="46"/>
      <c r="H24" s="26" t="s">
        <v>658</v>
      </c>
      <c r="I24" s="7" t="s">
        <v>727</v>
      </c>
      <c r="J24" s="8" t="s">
        <v>33</v>
      </c>
      <c r="K24" s="9" t="s">
        <v>34</v>
      </c>
      <c r="L24" s="255" t="s">
        <v>35</v>
      </c>
      <c r="M24" s="46"/>
    </row>
    <row r="25" spans="1:13" s="3" customFormat="1" ht="13.5" thickBot="1">
      <c r="A25" s="46"/>
      <c r="B25" s="19"/>
      <c r="C25" s="10"/>
      <c r="D25" s="370"/>
      <c r="E25" s="11"/>
      <c r="F25" s="245"/>
      <c r="G25" s="46"/>
      <c r="H25" s="28" t="s">
        <v>659</v>
      </c>
      <c r="I25" s="29" t="s">
        <v>1070</v>
      </c>
      <c r="J25" s="92" t="s">
        <v>1015</v>
      </c>
      <c r="K25" s="30" t="s">
        <v>37</v>
      </c>
      <c r="L25" s="256" t="s">
        <v>36</v>
      </c>
      <c r="M25" s="46"/>
    </row>
    <row r="26" spans="1:13" s="3" customFormat="1" ht="14.25" hidden="1" thickTop="1" thickBot="1">
      <c r="A26" s="46"/>
      <c r="B26" s="365"/>
      <c r="C26" s="366"/>
      <c r="D26" s="367"/>
      <c r="E26" s="368"/>
      <c r="F26" s="369"/>
      <c r="G26" s="46"/>
      <c r="H26" s="381"/>
      <c r="I26" s="366"/>
      <c r="J26" s="371"/>
      <c r="K26" s="368"/>
      <c r="L26" s="382"/>
      <c r="M26" s="46"/>
    </row>
    <row r="27" spans="1:13" s="3" customFormat="1" ht="12.75" hidden="1">
      <c r="A27" s="46"/>
      <c r="B27" s="6"/>
      <c r="C27" s="7"/>
      <c r="D27" s="20"/>
      <c r="E27" s="9"/>
      <c r="F27" s="244"/>
      <c r="G27" s="46"/>
      <c r="H27" s="26"/>
      <c r="I27" s="7"/>
      <c r="J27" s="8"/>
      <c r="K27" s="9"/>
      <c r="L27" s="255"/>
      <c r="M27" s="46"/>
    </row>
    <row r="28" spans="1:13" s="3" customFormat="1" ht="12.75" hidden="1">
      <c r="A28" s="46"/>
      <c r="B28" s="6"/>
      <c r="C28" s="7"/>
      <c r="D28" s="21"/>
      <c r="E28" s="9"/>
      <c r="F28" s="244"/>
      <c r="G28" s="46"/>
      <c r="H28" s="26"/>
      <c r="I28" s="7"/>
      <c r="J28" s="7"/>
      <c r="K28" s="9"/>
      <c r="L28" s="255"/>
      <c r="M28" s="46"/>
    </row>
    <row r="29" spans="1:13" s="3" customFormat="1" ht="12.75" hidden="1">
      <c r="A29" s="46"/>
      <c r="B29" s="6"/>
      <c r="C29" s="7"/>
      <c r="D29" s="21"/>
      <c r="E29" s="9"/>
      <c r="F29" s="244"/>
      <c r="G29" s="46"/>
      <c r="H29" s="26"/>
      <c r="I29" s="7"/>
      <c r="J29" s="7"/>
      <c r="K29" s="9"/>
      <c r="L29" s="255"/>
      <c r="M29" s="46"/>
    </row>
    <row r="30" spans="1:13" s="3" customFormat="1" ht="12.75" hidden="1">
      <c r="A30" s="46"/>
      <c r="B30" s="6"/>
      <c r="C30" s="7"/>
      <c r="D30" s="21"/>
      <c r="E30" s="9"/>
      <c r="F30" s="244"/>
      <c r="G30" s="46"/>
      <c r="H30" s="26"/>
      <c r="I30" s="7"/>
      <c r="J30" s="7"/>
      <c r="K30" s="9"/>
      <c r="L30" s="255"/>
      <c r="M30" s="46"/>
    </row>
    <row r="31" spans="1:13" s="3" customFormat="1" ht="12.75" hidden="1">
      <c r="A31" s="46"/>
      <c r="B31" s="6"/>
      <c r="C31" s="7"/>
      <c r="D31" s="21"/>
      <c r="E31" s="9"/>
      <c r="F31" s="244"/>
      <c r="G31" s="46"/>
      <c r="H31" s="26"/>
      <c r="I31" s="7"/>
      <c r="J31" s="7"/>
      <c r="K31" s="9"/>
      <c r="L31" s="255"/>
      <c r="M31" s="46"/>
    </row>
    <row r="32" spans="1:13" s="3" customFormat="1" ht="12.75" hidden="1">
      <c r="A32" s="46"/>
      <c r="B32" s="6"/>
      <c r="C32" s="7"/>
      <c r="D32" s="21"/>
      <c r="E32" s="9"/>
      <c r="F32" s="244"/>
      <c r="G32" s="46"/>
      <c r="H32" s="26"/>
      <c r="I32" s="7"/>
      <c r="J32" s="7"/>
      <c r="K32" s="9"/>
      <c r="L32" s="255"/>
      <c r="M32" s="46"/>
    </row>
    <row r="33" spans="1:13" s="3" customFormat="1" ht="13.5" hidden="1" thickBot="1">
      <c r="A33" s="46"/>
      <c r="B33" s="19"/>
      <c r="C33" s="10"/>
      <c r="D33" s="22"/>
      <c r="E33" s="11"/>
      <c r="F33" s="245"/>
      <c r="G33" s="46"/>
      <c r="H33" s="26"/>
      <c r="I33" s="29"/>
      <c r="J33" s="29"/>
      <c r="K33" s="30"/>
      <c r="L33" s="256"/>
      <c r="M33" s="46"/>
    </row>
    <row r="34" spans="1:13" s="3" customFormat="1" ht="12.75" thickTop="1">
      <c r="A34" s="46"/>
      <c r="B34" s="47"/>
      <c r="C34" s="47"/>
      <c r="D34" s="47"/>
      <c r="E34" s="47"/>
      <c r="F34" s="47"/>
      <c r="G34" s="46"/>
      <c r="H34" s="48"/>
      <c r="I34" s="48"/>
      <c r="J34" s="48"/>
      <c r="K34" s="48"/>
      <c r="L34" s="48"/>
      <c r="M34" s="46"/>
    </row>
    <row r="35" spans="1:13" ht="34.5" customHeight="1" thickBot="1">
      <c r="A35" s="35"/>
      <c r="B35" s="802" t="s">
        <v>785</v>
      </c>
      <c r="C35" s="802"/>
      <c r="D35" s="209"/>
      <c r="E35" s="211" t="s">
        <v>643</v>
      </c>
      <c r="F35" s="781" t="s">
        <v>1676</v>
      </c>
      <c r="G35" s="781"/>
      <c r="H35" s="781"/>
      <c r="I35" s="781"/>
      <c r="J35" s="35"/>
      <c r="K35" s="784" t="s">
        <v>643</v>
      </c>
      <c r="L35" s="784"/>
      <c r="M35" s="35"/>
    </row>
    <row r="36" spans="1:13" ht="5.25" customHeight="1" thickTop="1" thickBot="1">
      <c r="A36" s="35"/>
      <c r="B36" s="810" t="s">
        <v>639</v>
      </c>
      <c r="C36" s="811"/>
      <c r="D36" s="43"/>
      <c r="E36" s="44"/>
      <c r="F36" s="44"/>
      <c r="G36" s="35"/>
      <c r="H36" s="814" t="s">
        <v>670</v>
      </c>
      <c r="I36" s="815"/>
      <c r="J36" s="45"/>
      <c r="K36" s="45"/>
      <c r="L36" s="45"/>
      <c r="M36" s="35"/>
    </row>
    <row r="37" spans="1:13" s="3" customFormat="1" ht="16.5" thickTop="1" thickBot="1">
      <c r="A37" s="46"/>
      <c r="B37" s="812"/>
      <c r="C37" s="813"/>
      <c r="D37" s="14"/>
      <c r="E37" s="12" t="s">
        <v>663</v>
      </c>
      <c r="F37" s="13">
        <f>COUNTA(D39:D70)</f>
        <v>16</v>
      </c>
      <c r="G37" s="46"/>
      <c r="H37" s="816"/>
      <c r="I37" s="817"/>
      <c r="J37" s="32"/>
      <c r="K37" s="33" t="s">
        <v>663</v>
      </c>
      <c r="L37" s="34">
        <f>COUNTA(J39:J70)</f>
        <v>17</v>
      </c>
      <c r="M37" s="46"/>
    </row>
    <row r="38" spans="1:13" s="3" customFormat="1">
      <c r="A38" s="46"/>
      <c r="B38" s="15" t="s">
        <v>644</v>
      </c>
      <c r="C38" s="16" t="s">
        <v>640</v>
      </c>
      <c r="D38" s="4" t="s">
        <v>641</v>
      </c>
      <c r="E38" s="4" t="s">
        <v>642</v>
      </c>
      <c r="F38" s="5" t="s">
        <v>662</v>
      </c>
      <c r="G38" s="46"/>
      <c r="H38" s="24" t="s">
        <v>644</v>
      </c>
      <c r="I38" s="23" t="s">
        <v>640</v>
      </c>
      <c r="J38" s="4" t="s">
        <v>641</v>
      </c>
      <c r="K38" s="4" t="s">
        <v>642</v>
      </c>
      <c r="L38" s="25" t="s">
        <v>662</v>
      </c>
      <c r="M38" s="46"/>
    </row>
    <row r="39" spans="1:13" s="3" customFormat="1">
      <c r="A39" s="46"/>
      <c r="B39" s="93" t="s">
        <v>648</v>
      </c>
      <c r="C39" s="94" t="s">
        <v>847</v>
      </c>
      <c r="D39" s="95" t="s">
        <v>1347</v>
      </c>
      <c r="E39" s="96" t="s">
        <v>647</v>
      </c>
      <c r="F39" s="241" t="s">
        <v>38</v>
      </c>
      <c r="G39" s="46"/>
      <c r="H39" s="111" t="s">
        <v>648</v>
      </c>
      <c r="I39" s="94" t="s">
        <v>2413</v>
      </c>
      <c r="J39" s="95" t="s">
        <v>2414</v>
      </c>
      <c r="K39" s="96" t="s">
        <v>679</v>
      </c>
      <c r="L39" s="252" t="s">
        <v>59</v>
      </c>
      <c r="M39" s="46"/>
    </row>
    <row r="40" spans="1:13" s="3" customFormat="1">
      <c r="A40" s="46"/>
      <c r="B40" s="98" t="s">
        <v>649</v>
      </c>
      <c r="C40" s="99" t="s">
        <v>645</v>
      </c>
      <c r="D40" s="100" t="s">
        <v>2387</v>
      </c>
      <c r="E40" s="101" t="s">
        <v>770</v>
      </c>
      <c r="F40" s="242" t="s">
        <v>39</v>
      </c>
      <c r="G40" s="46"/>
      <c r="H40" s="113" t="s">
        <v>649</v>
      </c>
      <c r="I40" s="99" t="s">
        <v>682</v>
      </c>
      <c r="J40" s="100" t="s">
        <v>1335</v>
      </c>
      <c r="K40" s="101" t="s">
        <v>1704</v>
      </c>
      <c r="L40" s="253" t="s">
        <v>60</v>
      </c>
      <c r="M40" s="46"/>
    </row>
    <row r="41" spans="1:13" s="3" customFormat="1">
      <c r="A41" s="46"/>
      <c r="B41" s="103" t="s">
        <v>650</v>
      </c>
      <c r="C41" s="104" t="s">
        <v>992</v>
      </c>
      <c r="D41" s="105" t="s">
        <v>40</v>
      </c>
      <c r="E41" s="106" t="s">
        <v>1704</v>
      </c>
      <c r="F41" s="243" t="s">
        <v>2453</v>
      </c>
      <c r="G41" s="46"/>
      <c r="H41" s="115" t="s">
        <v>650</v>
      </c>
      <c r="I41" s="104" t="s">
        <v>717</v>
      </c>
      <c r="J41" s="105" t="s">
        <v>61</v>
      </c>
      <c r="K41" s="106" t="s">
        <v>770</v>
      </c>
      <c r="L41" s="254" t="s">
        <v>62</v>
      </c>
      <c r="M41" s="46"/>
    </row>
    <row r="42" spans="1:13" s="3" customFormat="1">
      <c r="A42" s="46"/>
      <c r="B42" s="6" t="s">
        <v>651</v>
      </c>
      <c r="C42" s="7" t="s">
        <v>645</v>
      </c>
      <c r="D42" s="8" t="s">
        <v>41</v>
      </c>
      <c r="E42" s="9" t="s">
        <v>770</v>
      </c>
      <c r="F42" s="244" t="s">
        <v>42</v>
      </c>
      <c r="G42" s="46"/>
      <c r="H42" s="26" t="s">
        <v>651</v>
      </c>
      <c r="I42" s="7" t="s">
        <v>829</v>
      </c>
      <c r="J42" s="8" t="s">
        <v>2417</v>
      </c>
      <c r="K42" s="9" t="s">
        <v>647</v>
      </c>
      <c r="L42" s="255" t="s">
        <v>63</v>
      </c>
      <c r="M42" s="46"/>
    </row>
    <row r="43" spans="1:13" s="3" customFormat="1">
      <c r="A43" s="46"/>
      <c r="B43" s="6" t="s">
        <v>652</v>
      </c>
      <c r="C43" s="7" t="s">
        <v>780</v>
      </c>
      <c r="D43" s="8" t="s">
        <v>765</v>
      </c>
      <c r="E43" s="9" t="s">
        <v>754</v>
      </c>
      <c r="F43" s="244" t="s">
        <v>2424</v>
      </c>
      <c r="G43" s="46"/>
      <c r="H43" s="26" t="s">
        <v>652</v>
      </c>
      <c r="I43" s="7" t="s">
        <v>759</v>
      </c>
      <c r="J43" s="8" t="s">
        <v>809</v>
      </c>
      <c r="K43" s="9" t="s">
        <v>1704</v>
      </c>
      <c r="L43" s="255" t="s">
        <v>2453</v>
      </c>
      <c r="M43" s="46"/>
    </row>
    <row r="44" spans="1:13" s="3" customFormat="1">
      <c r="A44" s="46"/>
      <c r="B44" s="6" t="s">
        <v>653</v>
      </c>
      <c r="C44" s="7" t="s">
        <v>714</v>
      </c>
      <c r="D44" s="8" t="s">
        <v>43</v>
      </c>
      <c r="E44" s="9" t="s">
        <v>754</v>
      </c>
      <c r="F44" s="244" t="s">
        <v>44</v>
      </c>
      <c r="G44" s="46"/>
      <c r="H44" s="26" t="s">
        <v>653</v>
      </c>
      <c r="I44" s="7" t="s">
        <v>802</v>
      </c>
      <c r="J44" s="8" t="s">
        <v>869</v>
      </c>
      <c r="K44" s="9" t="s">
        <v>1704</v>
      </c>
      <c r="L44" s="255" t="s">
        <v>64</v>
      </c>
      <c r="M44" s="46"/>
    </row>
    <row r="45" spans="1:13" s="3" customFormat="1">
      <c r="A45" s="46"/>
      <c r="B45" s="6" t="s">
        <v>654</v>
      </c>
      <c r="C45" s="7" t="s">
        <v>1128</v>
      </c>
      <c r="D45" s="8" t="s">
        <v>1130</v>
      </c>
      <c r="E45" s="9" t="s">
        <v>675</v>
      </c>
      <c r="F45" s="244" t="s">
        <v>2457</v>
      </c>
      <c r="G45" s="46"/>
      <c r="H45" s="26" t="s">
        <v>654</v>
      </c>
      <c r="I45" s="7" t="s">
        <v>727</v>
      </c>
      <c r="J45" s="8" t="s">
        <v>897</v>
      </c>
      <c r="K45" s="9" t="s">
        <v>65</v>
      </c>
      <c r="L45" s="255" t="s">
        <v>66</v>
      </c>
      <c r="M45" s="46"/>
    </row>
    <row r="46" spans="1:13" s="3" customFormat="1">
      <c r="A46" s="46"/>
      <c r="B46" s="6" t="s">
        <v>655</v>
      </c>
      <c r="C46" s="7" t="s">
        <v>1338</v>
      </c>
      <c r="D46" s="8" t="s">
        <v>45</v>
      </c>
      <c r="E46" s="9" t="s">
        <v>770</v>
      </c>
      <c r="F46" s="244" t="s">
        <v>46</v>
      </c>
      <c r="G46" s="46"/>
      <c r="H46" s="26" t="s">
        <v>655</v>
      </c>
      <c r="I46" s="7" t="s">
        <v>723</v>
      </c>
      <c r="J46" s="8" t="s">
        <v>1363</v>
      </c>
      <c r="K46" s="9" t="s">
        <v>647</v>
      </c>
      <c r="L46" s="255" t="s">
        <v>2399</v>
      </c>
      <c r="M46" s="46"/>
    </row>
    <row r="47" spans="1:13" s="3" customFormat="1">
      <c r="A47" s="46"/>
      <c r="B47" s="6" t="s">
        <v>656</v>
      </c>
      <c r="C47" s="7" t="s">
        <v>1131</v>
      </c>
      <c r="D47" s="8" t="s">
        <v>47</v>
      </c>
      <c r="E47" s="9" t="s">
        <v>770</v>
      </c>
      <c r="F47" s="244" t="s">
        <v>48</v>
      </c>
      <c r="G47" s="46"/>
      <c r="H47" s="26" t="s">
        <v>656</v>
      </c>
      <c r="I47" s="7" t="s">
        <v>815</v>
      </c>
      <c r="J47" s="8" t="s">
        <v>67</v>
      </c>
      <c r="K47" s="9" t="s">
        <v>675</v>
      </c>
      <c r="L47" s="255" t="s">
        <v>68</v>
      </c>
      <c r="M47" s="46"/>
    </row>
    <row r="48" spans="1:13" s="3" customFormat="1">
      <c r="A48" s="46"/>
      <c r="B48" s="6" t="s">
        <v>657</v>
      </c>
      <c r="C48" s="7" t="s">
        <v>645</v>
      </c>
      <c r="D48" s="8" t="s">
        <v>49</v>
      </c>
      <c r="E48" s="9" t="s">
        <v>647</v>
      </c>
      <c r="F48" s="244" t="s">
        <v>50</v>
      </c>
      <c r="G48" s="46"/>
      <c r="H48" s="26" t="s">
        <v>657</v>
      </c>
      <c r="I48" s="7" t="s">
        <v>723</v>
      </c>
      <c r="J48" s="8" t="s">
        <v>1414</v>
      </c>
      <c r="K48" s="9" t="s">
        <v>647</v>
      </c>
      <c r="L48" s="255" t="s">
        <v>69</v>
      </c>
      <c r="M48" s="46"/>
    </row>
    <row r="49" spans="1:13" s="3" customFormat="1">
      <c r="A49" s="46"/>
      <c r="B49" s="6" t="s">
        <v>658</v>
      </c>
      <c r="C49" s="7" t="s">
        <v>706</v>
      </c>
      <c r="D49" s="8" t="s">
        <v>781</v>
      </c>
      <c r="E49" s="9" t="s">
        <v>647</v>
      </c>
      <c r="F49" s="244" t="s">
        <v>51</v>
      </c>
      <c r="G49" s="46"/>
      <c r="H49" s="26" t="s">
        <v>658</v>
      </c>
      <c r="I49" s="7" t="s">
        <v>1375</v>
      </c>
      <c r="J49" s="8" t="s">
        <v>70</v>
      </c>
      <c r="K49" s="9" t="s">
        <v>948</v>
      </c>
      <c r="L49" s="255" t="s">
        <v>71</v>
      </c>
      <c r="M49" s="46"/>
    </row>
    <row r="50" spans="1:13" s="3" customFormat="1">
      <c r="A50" s="46"/>
      <c r="B50" s="6" t="s">
        <v>659</v>
      </c>
      <c r="C50" s="7" t="s">
        <v>708</v>
      </c>
      <c r="D50" s="8" t="s">
        <v>58</v>
      </c>
      <c r="E50" s="9" t="s">
        <v>675</v>
      </c>
      <c r="F50" s="244" t="s">
        <v>2404</v>
      </c>
      <c r="G50" s="46"/>
      <c r="H50" s="26" t="s">
        <v>659</v>
      </c>
      <c r="I50" s="7" t="s">
        <v>727</v>
      </c>
      <c r="J50" s="8" t="s">
        <v>1542</v>
      </c>
      <c r="K50" s="9" t="s">
        <v>647</v>
      </c>
      <c r="L50" s="255" t="s">
        <v>2430</v>
      </c>
      <c r="M50" s="46"/>
    </row>
    <row r="51" spans="1:13" s="3" customFormat="1">
      <c r="A51" s="46"/>
      <c r="B51" s="6" t="s">
        <v>660</v>
      </c>
      <c r="C51" s="7" t="s">
        <v>1389</v>
      </c>
      <c r="D51" s="8" t="s">
        <v>52</v>
      </c>
      <c r="E51" s="9" t="s">
        <v>647</v>
      </c>
      <c r="F51" s="244" t="s">
        <v>2404</v>
      </c>
      <c r="G51" s="46"/>
      <c r="H51" s="26" t="s">
        <v>660</v>
      </c>
      <c r="I51" s="7" t="s">
        <v>689</v>
      </c>
      <c r="J51" s="8" t="s">
        <v>1119</v>
      </c>
      <c r="K51" s="9" t="s">
        <v>647</v>
      </c>
      <c r="L51" s="255" t="s">
        <v>72</v>
      </c>
      <c r="M51" s="46"/>
    </row>
    <row r="52" spans="1:13" s="3" customFormat="1">
      <c r="A52" s="46"/>
      <c r="B52" s="6" t="s">
        <v>661</v>
      </c>
      <c r="C52" s="7" t="s">
        <v>712</v>
      </c>
      <c r="D52" s="8" t="s">
        <v>53</v>
      </c>
      <c r="E52" s="9" t="s">
        <v>770</v>
      </c>
      <c r="F52" s="244" t="s">
        <v>54</v>
      </c>
      <c r="G52" s="46"/>
      <c r="H52" s="26" t="s">
        <v>661</v>
      </c>
      <c r="I52" s="7" t="s">
        <v>682</v>
      </c>
      <c r="J52" s="8" t="s">
        <v>1439</v>
      </c>
      <c r="K52" s="9" t="s">
        <v>647</v>
      </c>
      <c r="L52" s="255" t="s">
        <v>73</v>
      </c>
      <c r="M52" s="46"/>
    </row>
    <row r="53" spans="1:13" s="3" customFormat="1">
      <c r="A53" s="46"/>
      <c r="B53" s="6" t="s">
        <v>664</v>
      </c>
      <c r="C53" s="7" t="s">
        <v>708</v>
      </c>
      <c r="D53" s="8" t="s">
        <v>1236</v>
      </c>
      <c r="E53" s="9" t="s">
        <v>647</v>
      </c>
      <c r="F53" s="244" t="s">
        <v>55</v>
      </c>
      <c r="G53" s="46"/>
      <c r="H53" s="26" t="s">
        <v>664</v>
      </c>
      <c r="I53" s="7" t="s">
        <v>728</v>
      </c>
      <c r="J53" s="8" t="s">
        <v>74</v>
      </c>
      <c r="K53" s="9" t="s">
        <v>647</v>
      </c>
      <c r="L53" s="255" t="s">
        <v>75</v>
      </c>
      <c r="M53" s="46"/>
    </row>
    <row r="54" spans="1:13" s="3" customFormat="1">
      <c r="A54" s="46"/>
      <c r="B54" s="6" t="s">
        <v>665</v>
      </c>
      <c r="C54" s="7" t="s">
        <v>1221</v>
      </c>
      <c r="D54" s="8" t="s">
        <v>56</v>
      </c>
      <c r="E54" s="9" t="s">
        <v>687</v>
      </c>
      <c r="F54" s="244" t="s">
        <v>57</v>
      </c>
      <c r="G54" s="46"/>
      <c r="H54" s="26" t="s">
        <v>665</v>
      </c>
      <c r="I54" s="7" t="s">
        <v>2371</v>
      </c>
      <c r="J54" s="8" t="s">
        <v>1363</v>
      </c>
      <c r="K54" s="9" t="s">
        <v>647</v>
      </c>
      <c r="L54" s="255" t="s">
        <v>76</v>
      </c>
      <c r="M54" s="46"/>
    </row>
    <row r="55" spans="1:13" s="3" customFormat="1" ht="12.75" thickBot="1">
      <c r="A55" s="46"/>
      <c r="B55" s="6"/>
      <c r="C55" s="7"/>
      <c r="D55" s="8"/>
      <c r="E55" s="9"/>
      <c r="F55" s="244"/>
      <c r="G55" s="46"/>
      <c r="H55" s="26" t="s">
        <v>666</v>
      </c>
      <c r="I55" s="7" t="s">
        <v>1070</v>
      </c>
      <c r="J55" s="8" t="s">
        <v>830</v>
      </c>
      <c r="K55" s="9" t="s">
        <v>647</v>
      </c>
      <c r="L55" s="255" t="s">
        <v>77</v>
      </c>
      <c r="M55" s="46"/>
    </row>
    <row r="56" spans="1:13" s="3" customFormat="1" hidden="1">
      <c r="A56" s="46"/>
      <c r="B56" s="6"/>
      <c r="C56" s="7"/>
      <c r="D56" s="8"/>
      <c r="E56" s="9"/>
      <c r="F56" s="244"/>
      <c r="G56" s="46"/>
      <c r="H56" s="26"/>
      <c r="I56" s="7"/>
      <c r="J56" s="8"/>
      <c r="K56" s="9"/>
      <c r="L56" s="255"/>
      <c r="M56" s="46"/>
    </row>
    <row r="57" spans="1:13" s="3" customFormat="1" hidden="1">
      <c r="A57" s="46"/>
      <c r="B57" s="6"/>
      <c r="C57" s="7"/>
      <c r="D57" s="8"/>
      <c r="E57" s="9"/>
      <c r="F57" s="244"/>
      <c r="G57" s="46"/>
      <c r="H57" s="26"/>
      <c r="I57" s="7"/>
      <c r="J57" s="8"/>
      <c r="K57" s="9"/>
      <c r="L57" s="255"/>
      <c r="M57" s="46"/>
    </row>
    <row r="58" spans="1:13" s="3" customFormat="1" hidden="1">
      <c r="A58" s="46"/>
      <c r="B58" s="6"/>
      <c r="C58" s="7"/>
      <c r="D58" s="8"/>
      <c r="E58" s="9"/>
      <c r="F58" s="244"/>
      <c r="G58" s="46"/>
      <c r="H58" s="26"/>
      <c r="I58" s="7"/>
      <c r="J58" s="8"/>
      <c r="K58" s="9"/>
      <c r="L58" s="255"/>
      <c r="M58" s="46"/>
    </row>
    <row r="59" spans="1:13" s="3" customFormat="1" hidden="1">
      <c r="A59" s="46"/>
      <c r="B59" s="6"/>
      <c r="C59" s="7"/>
      <c r="D59" s="8"/>
      <c r="E59" s="9"/>
      <c r="F59" s="244"/>
      <c r="G59" s="46"/>
      <c r="H59" s="26"/>
      <c r="I59" s="7"/>
      <c r="J59" s="8"/>
      <c r="K59" s="9"/>
      <c r="L59" s="255"/>
      <c r="M59" s="46"/>
    </row>
    <row r="60" spans="1:13" s="3" customFormat="1" hidden="1">
      <c r="A60" s="46"/>
      <c r="B60" s="6"/>
      <c r="C60" s="7"/>
      <c r="D60" s="8"/>
      <c r="E60" s="9"/>
      <c r="F60" s="244"/>
      <c r="G60" s="46"/>
      <c r="H60" s="26"/>
      <c r="I60" s="7"/>
      <c r="J60" s="8"/>
      <c r="K60" s="9"/>
      <c r="L60" s="255"/>
      <c r="M60" s="46"/>
    </row>
    <row r="61" spans="1:13" s="3" customFormat="1" hidden="1">
      <c r="A61" s="46"/>
      <c r="B61" s="6"/>
      <c r="C61" s="7"/>
      <c r="D61" s="8"/>
      <c r="E61" s="9"/>
      <c r="F61" s="244"/>
      <c r="G61" s="46"/>
      <c r="H61" s="26"/>
      <c r="I61" s="7"/>
      <c r="J61" s="8"/>
      <c r="K61" s="9"/>
      <c r="L61" s="255"/>
      <c r="M61" s="46"/>
    </row>
    <row r="62" spans="1:13" s="3" customFormat="1" hidden="1">
      <c r="A62" s="46"/>
      <c r="B62" s="6"/>
      <c r="C62" s="7"/>
      <c r="D62" s="8"/>
      <c r="E62" s="9"/>
      <c r="F62" s="244"/>
      <c r="G62" s="46"/>
      <c r="H62" s="26"/>
      <c r="I62" s="7"/>
      <c r="J62" s="8"/>
      <c r="K62" s="9"/>
      <c r="L62" s="255"/>
      <c r="M62" s="46"/>
    </row>
    <row r="63" spans="1:13" s="3" customFormat="1" hidden="1">
      <c r="A63" s="46"/>
      <c r="B63" s="6"/>
      <c r="C63" s="7"/>
      <c r="D63" s="8"/>
      <c r="E63" s="9"/>
      <c r="F63" s="244"/>
      <c r="G63" s="46"/>
      <c r="H63" s="26"/>
      <c r="I63" s="7"/>
      <c r="J63" s="8"/>
      <c r="K63" s="9"/>
      <c r="L63" s="255"/>
      <c r="M63" s="46"/>
    </row>
    <row r="64" spans="1:13" s="3" customFormat="1" hidden="1">
      <c r="A64" s="46"/>
      <c r="B64" s="6"/>
      <c r="C64" s="7"/>
      <c r="D64" s="8"/>
      <c r="E64" s="9"/>
      <c r="F64" s="244"/>
      <c r="G64" s="46"/>
      <c r="H64" s="26"/>
      <c r="I64" s="7"/>
      <c r="J64" s="8"/>
      <c r="K64" s="9"/>
      <c r="L64" s="255"/>
      <c r="M64" s="46"/>
    </row>
    <row r="65" spans="1:13" s="3" customFormat="1" hidden="1">
      <c r="A65" s="46"/>
      <c r="B65" s="6"/>
      <c r="C65" s="7"/>
      <c r="D65" s="8"/>
      <c r="E65" s="9"/>
      <c r="F65" s="244"/>
      <c r="G65" s="46"/>
      <c r="H65" s="26"/>
      <c r="I65" s="7"/>
      <c r="J65" s="8"/>
      <c r="K65" s="9"/>
      <c r="L65" s="255"/>
      <c r="M65" s="46"/>
    </row>
    <row r="66" spans="1:13" s="3" customFormat="1" hidden="1">
      <c r="A66" s="46"/>
      <c r="B66" s="6"/>
      <c r="C66" s="7"/>
      <c r="D66" s="8"/>
      <c r="E66" s="9"/>
      <c r="F66" s="244"/>
      <c r="G66" s="46"/>
      <c r="H66" s="26"/>
      <c r="I66" s="7"/>
      <c r="J66" s="8"/>
      <c r="K66" s="9"/>
      <c r="L66" s="255"/>
      <c r="M66" s="46"/>
    </row>
    <row r="67" spans="1:13" s="3" customFormat="1" hidden="1">
      <c r="A67" s="46"/>
      <c r="B67" s="6"/>
      <c r="C67" s="7"/>
      <c r="D67" s="8"/>
      <c r="E67" s="9"/>
      <c r="F67" s="244"/>
      <c r="G67" s="46"/>
      <c r="H67" s="26"/>
      <c r="I67" s="7"/>
      <c r="J67" s="8"/>
      <c r="K67" s="9"/>
      <c r="L67" s="255"/>
      <c r="M67" s="46"/>
    </row>
    <row r="68" spans="1:13" s="3" customFormat="1" hidden="1">
      <c r="A68" s="46"/>
      <c r="B68" s="6"/>
      <c r="C68" s="7"/>
      <c r="D68" s="8"/>
      <c r="E68" s="9"/>
      <c r="F68" s="244"/>
      <c r="G68" s="46"/>
      <c r="H68" s="26"/>
      <c r="I68" s="7"/>
      <c r="J68" s="7"/>
      <c r="K68" s="9"/>
      <c r="L68" s="255"/>
      <c r="M68" s="46"/>
    </row>
    <row r="69" spans="1:13" s="3" customFormat="1" hidden="1">
      <c r="A69" s="46"/>
      <c r="B69" s="6"/>
      <c r="C69" s="7"/>
      <c r="D69" s="8"/>
      <c r="E69" s="9"/>
      <c r="F69" s="244"/>
      <c r="G69" s="46"/>
      <c r="H69" s="26"/>
      <c r="I69" s="7"/>
      <c r="J69" s="7"/>
      <c r="K69" s="9"/>
      <c r="L69" s="255"/>
      <c r="M69" s="46"/>
    </row>
    <row r="70" spans="1:13" s="3" customFormat="1" ht="12.75" hidden="1" thickBot="1">
      <c r="A70" s="46"/>
      <c r="B70" s="19"/>
      <c r="C70" s="10"/>
      <c r="D70" s="207"/>
      <c r="E70" s="11"/>
      <c r="F70" s="245"/>
      <c r="G70" s="46"/>
      <c r="H70" s="258"/>
      <c r="I70" s="58"/>
      <c r="J70" s="58"/>
      <c r="K70" s="60"/>
      <c r="L70" s="257"/>
      <c r="M70" s="46"/>
    </row>
    <row r="71" spans="1:13" s="3" customFormat="1" ht="12.75" thickTop="1">
      <c r="A71" s="233"/>
      <c r="B71" s="47"/>
      <c r="C71" s="47"/>
      <c r="D71" s="47"/>
      <c r="E71" s="47"/>
      <c r="F71" s="47"/>
      <c r="G71" s="233"/>
      <c r="H71" s="48"/>
      <c r="I71" s="48"/>
      <c r="J71" s="48"/>
      <c r="K71" s="48"/>
      <c r="L71" s="48"/>
      <c r="M71" s="233"/>
    </row>
    <row r="72" spans="1:13" ht="34.5" customHeight="1" thickBot="1">
      <c r="A72" s="35"/>
      <c r="B72" s="784" t="s">
        <v>786</v>
      </c>
      <c r="C72" s="784"/>
      <c r="D72" s="35"/>
      <c r="E72" s="211" t="s">
        <v>643</v>
      </c>
      <c r="F72" s="781" t="s">
        <v>1677</v>
      </c>
      <c r="G72" s="781"/>
      <c r="H72" s="781"/>
      <c r="I72" s="781"/>
      <c r="J72" s="35"/>
      <c r="K72" s="784" t="s">
        <v>730</v>
      </c>
      <c r="L72" s="784"/>
      <c r="M72" s="35"/>
    </row>
    <row r="73" spans="1:13" ht="5.25" customHeight="1" thickTop="1" thickBot="1">
      <c r="A73" s="35"/>
      <c r="B73" s="790" t="s">
        <v>639</v>
      </c>
      <c r="C73" s="791"/>
      <c r="D73" s="43"/>
      <c r="E73" s="44"/>
      <c r="F73" s="44"/>
      <c r="G73" s="35"/>
      <c r="H73" s="785" t="s">
        <v>670</v>
      </c>
      <c r="I73" s="786"/>
      <c r="J73" s="45"/>
      <c r="K73" s="45"/>
      <c r="L73" s="45"/>
      <c r="M73" s="35"/>
    </row>
    <row r="74" spans="1:13" s="3" customFormat="1" ht="16.5" thickTop="1" thickBot="1">
      <c r="A74" s="46"/>
      <c r="B74" s="792"/>
      <c r="C74" s="793"/>
      <c r="D74" s="14"/>
      <c r="E74" s="12" t="s">
        <v>663</v>
      </c>
      <c r="F74" s="13">
        <f>COUNTA(D76:D115)</f>
        <v>28</v>
      </c>
      <c r="G74" s="46"/>
      <c r="H74" s="787"/>
      <c r="I74" s="788"/>
      <c r="J74" s="32"/>
      <c r="K74" s="33" t="s">
        <v>663</v>
      </c>
      <c r="L74" s="34">
        <f>COUNTA(J76:J115)</f>
        <v>23</v>
      </c>
      <c r="M74" s="46"/>
    </row>
    <row r="75" spans="1:13" s="3" customFormat="1">
      <c r="A75" s="46"/>
      <c r="B75" s="15" t="s">
        <v>644</v>
      </c>
      <c r="C75" s="16" t="s">
        <v>640</v>
      </c>
      <c r="D75" s="4" t="s">
        <v>641</v>
      </c>
      <c r="E75" s="4" t="s">
        <v>642</v>
      </c>
      <c r="F75" s="5" t="s">
        <v>662</v>
      </c>
      <c r="G75" s="46"/>
      <c r="H75" s="24" t="s">
        <v>644</v>
      </c>
      <c r="I75" s="23" t="s">
        <v>640</v>
      </c>
      <c r="J75" s="4" t="s">
        <v>641</v>
      </c>
      <c r="K75" s="4" t="s">
        <v>642</v>
      </c>
      <c r="L75" s="25" t="s">
        <v>662</v>
      </c>
      <c r="M75" s="46"/>
    </row>
    <row r="76" spans="1:13" s="3" customFormat="1">
      <c r="A76" s="46"/>
      <c r="B76" s="93" t="s">
        <v>648</v>
      </c>
      <c r="C76" s="94" t="s">
        <v>1054</v>
      </c>
      <c r="D76" s="95" t="s">
        <v>1513</v>
      </c>
      <c r="E76" s="96" t="s">
        <v>770</v>
      </c>
      <c r="F76" s="241" t="s">
        <v>78</v>
      </c>
      <c r="G76" s="46"/>
      <c r="H76" s="111" t="s">
        <v>648</v>
      </c>
      <c r="I76" s="94" t="s">
        <v>685</v>
      </c>
      <c r="J76" s="95" t="s">
        <v>113</v>
      </c>
      <c r="K76" s="96" t="s">
        <v>770</v>
      </c>
      <c r="L76" s="252" t="s">
        <v>114</v>
      </c>
      <c r="M76" s="46"/>
    </row>
    <row r="77" spans="1:13" s="3" customFormat="1">
      <c r="A77" s="46"/>
      <c r="B77" s="98" t="s">
        <v>649</v>
      </c>
      <c r="C77" s="99" t="s">
        <v>992</v>
      </c>
      <c r="D77" s="100" t="s">
        <v>2382</v>
      </c>
      <c r="E77" s="101" t="s">
        <v>770</v>
      </c>
      <c r="F77" s="242" t="s">
        <v>79</v>
      </c>
      <c r="G77" s="46"/>
      <c r="H77" s="113" t="s">
        <v>649</v>
      </c>
      <c r="I77" s="99" t="s">
        <v>802</v>
      </c>
      <c r="J77" s="100" t="s">
        <v>2468</v>
      </c>
      <c r="K77" s="101" t="s">
        <v>770</v>
      </c>
      <c r="L77" s="253" t="s">
        <v>115</v>
      </c>
      <c r="M77" s="46"/>
    </row>
    <row r="78" spans="1:13" s="3" customFormat="1">
      <c r="A78" s="46"/>
      <c r="B78" s="103" t="s">
        <v>650</v>
      </c>
      <c r="C78" s="104" t="s">
        <v>995</v>
      </c>
      <c r="D78" s="105" t="s">
        <v>80</v>
      </c>
      <c r="E78" s="106" t="s">
        <v>770</v>
      </c>
      <c r="F78" s="243" t="s">
        <v>81</v>
      </c>
      <c r="G78" s="46"/>
      <c r="H78" s="115" t="s">
        <v>650</v>
      </c>
      <c r="I78" s="104" t="s">
        <v>1144</v>
      </c>
      <c r="J78" s="105" t="s">
        <v>116</v>
      </c>
      <c r="K78" s="106" t="s">
        <v>948</v>
      </c>
      <c r="L78" s="254" t="s">
        <v>117</v>
      </c>
      <c r="M78" s="46"/>
    </row>
    <row r="79" spans="1:13" s="3" customFormat="1">
      <c r="A79" s="46"/>
      <c r="B79" s="6" t="s">
        <v>651</v>
      </c>
      <c r="C79" s="7" t="s">
        <v>1113</v>
      </c>
      <c r="D79" s="8" t="s">
        <v>1114</v>
      </c>
      <c r="E79" s="9" t="s">
        <v>675</v>
      </c>
      <c r="F79" s="244" t="s">
        <v>82</v>
      </c>
      <c r="G79" s="46"/>
      <c r="H79" s="26" t="s">
        <v>651</v>
      </c>
      <c r="I79" s="7" t="s">
        <v>1143</v>
      </c>
      <c r="J79" s="8" t="s">
        <v>1529</v>
      </c>
      <c r="K79" s="9" t="s">
        <v>770</v>
      </c>
      <c r="L79" s="255" t="s">
        <v>118</v>
      </c>
      <c r="M79" s="46"/>
    </row>
    <row r="80" spans="1:13" s="3" customFormat="1">
      <c r="A80" s="46"/>
      <c r="B80" s="6" t="s">
        <v>652</v>
      </c>
      <c r="C80" s="7" t="s">
        <v>83</v>
      </c>
      <c r="D80" s="8" t="s">
        <v>339</v>
      </c>
      <c r="E80" s="9" t="s">
        <v>948</v>
      </c>
      <c r="F80" s="244" t="s">
        <v>84</v>
      </c>
      <c r="G80" s="46"/>
      <c r="H80" s="26" t="s">
        <v>652</v>
      </c>
      <c r="I80" s="7" t="s">
        <v>119</v>
      </c>
      <c r="J80" s="8" t="s">
        <v>120</v>
      </c>
      <c r="K80" s="9" t="s">
        <v>948</v>
      </c>
      <c r="L80" s="255" t="s">
        <v>121</v>
      </c>
      <c r="M80" s="46"/>
    </row>
    <row r="81" spans="1:13" s="3" customFormat="1">
      <c r="A81" s="46"/>
      <c r="B81" s="6" t="s">
        <v>653</v>
      </c>
      <c r="C81" s="7" t="s">
        <v>1346</v>
      </c>
      <c r="D81" s="8" t="s">
        <v>1347</v>
      </c>
      <c r="E81" s="9" t="s">
        <v>647</v>
      </c>
      <c r="F81" s="244" t="s">
        <v>85</v>
      </c>
      <c r="G81" s="46"/>
      <c r="H81" s="26" t="s">
        <v>653</v>
      </c>
      <c r="I81" s="7" t="s">
        <v>727</v>
      </c>
      <c r="J81" s="8" t="s">
        <v>1253</v>
      </c>
      <c r="K81" s="9" t="s">
        <v>949</v>
      </c>
      <c r="L81" s="255" t="s">
        <v>122</v>
      </c>
      <c r="M81" s="46"/>
    </row>
    <row r="82" spans="1:13" s="3" customFormat="1">
      <c r="A82" s="46"/>
      <c r="B82" s="6" t="s">
        <v>654</v>
      </c>
      <c r="C82" s="7" t="s">
        <v>705</v>
      </c>
      <c r="D82" s="8" t="s">
        <v>2384</v>
      </c>
      <c r="E82" s="9" t="s">
        <v>770</v>
      </c>
      <c r="F82" s="244" t="s">
        <v>86</v>
      </c>
      <c r="G82" s="46"/>
      <c r="H82" s="26" t="s">
        <v>654</v>
      </c>
      <c r="I82" s="7" t="s">
        <v>1536</v>
      </c>
      <c r="J82" s="8" t="s">
        <v>123</v>
      </c>
      <c r="K82" s="9" t="s">
        <v>948</v>
      </c>
      <c r="L82" s="255" t="s">
        <v>124</v>
      </c>
      <c r="M82" s="46"/>
    </row>
    <row r="83" spans="1:13" s="3" customFormat="1">
      <c r="A83" s="46"/>
      <c r="B83" s="6" t="s">
        <v>655</v>
      </c>
      <c r="C83" s="7" t="s">
        <v>995</v>
      </c>
      <c r="D83" s="8" t="s">
        <v>2439</v>
      </c>
      <c r="E83" s="9" t="s">
        <v>770</v>
      </c>
      <c r="F83" s="244" t="s">
        <v>87</v>
      </c>
      <c r="G83" s="46"/>
      <c r="H83" s="26" t="s">
        <v>655</v>
      </c>
      <c r="I83" s="7" t="s">
        <v>876</v>
      </c>
      <c r="J83" s="8" t="s">
        <v>1542</v>
      </c>
      <c r="K83" s="9" t="s">
        <v>675</v>
      </c>
      <c r="L83" s="255" t="s">
        <v>125</v>
      </c>
      <c r="M83" s="46"/>
    </row>
    <row r="84" spans="1:13" s="3" customFormat="1">
      <c r="A84" s="46"/>
      <c r="B84" s="6" t="s">
        <v>656</v>
      </c>
      <c r="C84" s="7" t="s">
        <v>714</v>
      </c>
      <c r="D84" s="8" t="s">
        <v>88</v>
      </c>
      <c r="E84" s="9" t="s">
        <v>770</v>
      </c>
      <c r="F84" s="244" t="s">
        <v>89</v>
      </c>
      <c r="G84" s="46"/>
      <c r="H84" s="26" t="s">
        <v>656</v>
      </c>
      <c r="I84" s="7" t="s">
        <v>810</v>
      </c>
      <c r="J84" s="8" t="s">
        <v>2470</v>
      </c>
      <c r="K84" s="9" t="s">
        <v>770</v>
      </c>
      <c r="L84" s="255" t="s">
        <v>126</v>
      </c>
      <c r="M84" s="46"/>
    </row>
    <row r="85" spans="1:13" s="3" customFormat="1">
      <c r="A85" s="46"/>
      <c r="B85" s="6" t="s">
        <v>657</v>
      </c>
      <c r="C85" s="7" t="s">
        <v>698</v>
      </c>
      <c r="D85" s="8" t="s">
        <v>2440</v>
      </c>
      <c r="E85" s="9" t="s">
        <v>647</v>
      </c>
      <c r="F85" s="244" t="s">
        <v>90</v>
      </c>
      <c r="G85" s="46"/>
      <c r="H85" s="26" t="s">
        <v>657</v>
      </c>
      <c r="I85" s="7" t="s">
        <v>802</v>
      </c>
      <c r="J85" s="8" t="s">
        <v>981</v>
      </c>
      <c r="K85" s="9" t="s">
        <v>647</v>
      </c>
      <c r="L85" s="255" t="s">
        <v>127</v>
      </c>
      <c r="M85" s="46"/>
    </row>
    <row r="86" spans="1:13" s="3" customFormat="1">
      <c r="A86" s="46"/>
      <c r="B86" s="6" t="s">
        <v>658</v>
      </c>
      <c r="C86" s="7" t="s">
        <v>1113</v>
      </c>
      <c r="D86" s="8" t="s">
        <v>91</v>
      </c>
      <c r="E86" s="9" t="s">
        <v>679</v>
      </c>
      <c r="F86" s="244" t="s">
        <v>92</v>
      </c>
      <c r="G86" s="46"/>
      <c r="H86" s="26" t="s">
        <v>658</v>
      </c>
      <c r="I86" s="7" t="s">
        <v>727</v>
      </c>
      <c r="J86" s="8" t="s">
        <v>128</v>
      </c>
      <c r="K86" s="9" t="s">
        <v>770</v>
      </c>
      <c r="L86" s="255" t="s">
        <v>129</v>
      </c>
      <c r="M86" s="46"/>
    </row>
    <row r="87" spans="1:13" s="3" customFormat="1">
      <c r="A87" s="46"/>
      <c r="B87" s="6" t="s">
        <v>659</v>
      </c>
      <c r="C87" s="7" t="s">
        <v>1131</v>
      </c>
      <c r="D87" s="8" t="s">
        <v>43</v>
      </c>
      <c r="E87" s="9" t="s">
        <v>754</v>
      </c>
      <c r="F87" s="244" t="s">
        <v>93</v>
      </c>
      <c r="G87" s="46"/>
      <c r="H87" s="26" t="s">
        <v>659</v>
      </c>
      <c r="I87" s="7" t="s">
        <v>1502</v>
      </c>
      <c r="J87" s="8" t="s">
        <v>1192</v>
      </c>
      <c r="K87" s="9" t="s">
        <v>948</v>
      </c>
      <c r="L87" s="255" t="s">
        <v>130</v>
      </c>
      <c r="M87" s="46"/>
    </row>
    <row r="88" spans="1:13" s="3" customFormat="1">
      <c r="A88" s="46"/>
      <c r="B88" s="6" t="s">
        <v>660</v>
      </c>
      <c r="C88" s="7" t="s">
        <v>1337</v>
      </c>
      <c r="D88" s="8" t="s">
        <v>2383</v>
      </c>
      <c r="E88" s="9" t="s">
        <v>770</v>
      </c>
      <c r="F88" s="244" t="s">
        <v>94</v>
      </c>
      <c r="G88" s="46"/>
      <c r="H88" s="26" t="s">
        <v>660</v>
      </c>
      <c r="I88" s="7" t="s">
        <v>131</v>
      </c>
      <c r="J88" s="8" t="s">
        <v>1292</v>
      </c>
      <c r="K88" s="9" t="s">
        <v>949</v>
      </c>
      <c r="L88" s="255" t="s">
        <v>2554</v>
      </c>
      <c r="M88" s="46"/>
    </row>
    <row r="89" spans="1:13" s="3" customFormat="1">
      <c r="A89" s="46"/>
      <c r="B89" s="6" t="s">
        <v>661</v>
      </c>
      <c r="C89" s="7" t="s">
        <v>1113</v>
      </c>
      <c r="D89" s="8" t="s">
        <v>340</v>
      </c>
      <c r="E89" s="9" t="s">
        <v>948</v>
      </c>
      <c r="F89" s="244" t="s">
        <v>95</v>
      </c>
      <c r="G89" s="46"/>
      <c r="H89" s="26" t="s">
        <v>661</v>
      </c>
      <c r="I89" s="7" t="s">
        <v>1409</v>
      </c>
      <c r="J89" s="8" t="s">
        <v>132</v>
      </c>
      <c r="K89" s="9" t="s">
        <v>949</v>
      </c>
      <c r="L89" s="255" t="s">
        <v>133</v>
      </c>
      <c r="M89" s="46"/>
    </row>
    <row r="90" spans="1:13" s="3" customFormat="1">
      <c r="A90" s="46"/>
      <c r="B90" s="6" t="s">
        <v>664</v>
      </c>
      <c r="C90" s="7" t="s">
        <v>696</v>
      </c>
      <c r="D90" s="8" t="s">
        <v>707</v>
      </c>
      <c r="E90" s="9" t="s">
        <v>647</v>
      </c>
      <c r="F90" s="244" t="s">
        <v>96</v>
      </c>
      <c r="G90" s="46"/>
      <c r="H90" s="26" t="s">
        <v>664</v>
      </c>
      <c r="I90" s="7" t="s">
        <v>1144</v>
      </c>
      <c r="J90" s="8" t="s">
        <v>1359</v>
      </c>
      <c r="K90" s="9" t="s">
        <v>647</v>
      </c>
      <c r="L90" s="255" t="s">
        <v>134</v>
      </c>
      <c r="M90" s="46"/>
    </row>
    <row r="91" spans="1:13" s="3" customFormat="1">
      <c r="A91" s="46"/>
      <c r="B91" s="6" t="s">
        <v>665</v>
      </c>
      <c r="C91" s="7" t="s">
        <v>693</v>
      </c>
      <c r="D91" s="8" t="s">
        <v>701</v>
      </c>
      <c r="E91" s="9" t="s">
        <v>675</v>
      </c>
      <c r="F91" s="244" t="s">
        <v>97</v>
      </c>
      <c r="G91" s="46"/>
      <c r="H91" s="26" t="s">
        <v>665</v>
      </c>
      <c r="I91" s="7" t="s">
        <v>723</v>
      </c>
      <c r="J91" s="8" t="s">
        <v>135</v>
      </c>
      <c r="K91" s="9" t="s">
        <v>647</v>
      </c>
      <c r="L91" s="255" t="s">
        <v>136</v>
      </c>
      <c r="M91" s="46"/>
    </row>
    <row r="92" spans="1:13" s="3" customFormat="1">
      <c r="A92" s="46"/>
      <c r="B92" s="6" t="s">
        <v>666</v>
      </c>
      <c r="C92" s="7" t="s">
        <v>1344</v>
      </c>
      <c r="D92" s="8" t="s">
        <v>58</v>
      </c>
      <c r="E92" s="9" t="s">
        <v>675</v>
      </c>
      <c r="F92" s="244" t="s">
        <v>2451</v>
      </c>
      <c r="G92" s="46"/>
      <c r="H92" s="26" t="s">
        <v>666</v>
      </c>
      <c r="I92" s="7" t="s">
        <v>759</v>
      </c>
      <c r="J92" s="8" t="s">
        <v>137</v>
      </c>
      <c r="K92" s="9" t="s">
        <v>770</v>
      </c>
      <c r="L92" s="255" t="s">
        <v>138</v>
      </c>
      <c r="M92" s="46"/>
    </row>
    <row r="93" spans="1:13" s="3" customFormat="1">
      <c r="A93" s="46"/>
      <c r="B93" s="6" t="s">
        <v>667</v>
      </c>
      <c r="C93" s="7" t="s">
        <v>776</v>
      </c>
      <c r="D93" s="8" t="s">
        <v>98</v>
      </c>
      <c r="E93" s="9" t="s">
        <v>770</v>
      </c>
      <c r="F93" s="244" t="s">
        <v>99</v>
      </c>
      <c r="G93" s="46"/>
      <c r="H93" s="26" t="s">
        <v>667</v>
      </c>
      <c r="I93" s="7" t="s">
        <v>980</v>
      </c>
      <c r="J93" s="8" t="s">
        <v>1572</v>
      </c>
      <c r="K93" s="9" t="s">
        <v>687</v>
      </c>
      <c r="L93" s="255" t="s">
        <v>139</v>
      </c>
      <c r="M93" s="46"/>
    </row>
    <row r="94" spans="1:13" s="3" customFormat="1">
      <c r="A94" s="46"/>
      <c r="B94" s="6" t="s">
        <v>668</v>
      </c>
      <c r="C94" s="7" t="s">
        <v>772</v>
      </c>
      <c r="D94" s="8" t="s">
        <v>777</v>
      </c>
      <c r="E94" s="9" t="s">
        <v>1704</v>
      </c>
      <c r="F94" s="244" t="s">
        <v>100</v>
      </c>
      <c r="G94" s="46"/>
      <c r="H94" s="26" t="s">
        <v>668</v>
      </c>
      <c r="I94" s="7" t="s">
        <v>748</v>
      </c>
      <c r="J94" s="8" t="s">
        <v>891</v>
      </c>
      <c r="K94" s="9" t="s">
        <v>1704</v>
      </c>
      <c r="L94" s="255" t="s">
        <v>140</v>
      </c>
      <c r="M94" s="46"/>
    </row>
    <row r="95" spans="1:13" s="3" customFormat="1">
      <c r="A95" s="46"/>
      <c r="B95" s="6" t="s">
        <v>669</v>
      </c>
      <c r="C95" s="7" t="s">
        <v>101</v>
      </c>
      <c r="D95" s="8" t="s">
        <v>616</v>
      </c>
      <c r="E95" s="9" t="s">
        <v>948</v>
      </c>
      <c r="F95" s="244" t="s">
        <v>102</v>
      </c>
      <c r="G95" s="46"/>
      <c r="H95" s="26" t="s">
        <v>669</v>
      </c>
      <c r="I95" s="7" t="s">
        <v>1143</v>
      </c>
      <c r="J95" s="8" t="s">
        <v>838</v>
      </c>
      <c r="K95" s="9" t="s">
        <v>647</v>
      </c>
      <c r="L95" s="255" t="s">
        <v>141</v>
      </c>
      <c r="M95" s="46"/>
    </row>
    <row r="96" spans="1:13" s="3" customFormat="1">
      <c r="A96" s="46"/>
      <c r="B96" s="6" t="s">
        <v>918</v>
      </c>
      <c r="C96" s="7" t="s">
        <v>2385</v>
      </c>
      <c r="D96" s="8" t="s">
        <v>2386</v>
      </c>
      <c r="E96" s="9" t="s">
        <v>770</v>
      </c>
      <c r="F96" s="244" t="s">
        <v>103</v>
      </c>
      <c r="G96" s="46"/>
      <c r="H96" s="26" t="s">
        <v>918</v>
      </c>
      <c r="I96" s="7" t="s">
        <v>1199</v>
      </c>
      <c r="J96" s="8" t="s">
        <v>2418</v>
      </c>
      <c r="K96" s="9" t="s">
        <v>647</v>
      </c>
      <c r="L96" s="255" t="s">
        <v>142</v>
      </c>
      <c r="M96" s="46"/>
    </row>
    <row r="97" spans="1:13" s="3" customFormat="1">
      <c r="A97" s="46"/>
      <c r="B97" s="6" t="s">
        <v>919</v>
      </c>
      <c r="C97" s="7" t="s">
        <v>693</v>
      </c>
      <c r="D97" s="8" t="s">
        <v>104</v>
      </c>
      <c r="E97" s="9" t="s">
        <v>770</v>
      </c>
      <c r="F97" s="244" t="s">
        <v>2396</v>
      </c>
      <c r="G97" s="46"/>
      <c r="H97" s="26" t="s">
        <v>919</v>
      </c>
      <c r="I97" s="7" t="s">
        <v>728</v>
      </c>
      <c r="J97" s="8" t="s">
        <v>143</v>
      </c>
      <c r="K97" s="9" t="s">
        <v>647</v>
      </c>
      <c r="L97" s="255" t="s">
        <v>144</v>
      </c>
      <c r="M97" s="46"/>
    </row>
    <row r="98" spans="1:13" s="3" customFormat="1">
      <c r="A98" s="46"/>
      <c r="B98" s="6" t="s">
        <v>920</v>
      </c>
      <c r="C98" s="7" t="s">
        <v>2442</v>
      </c>
      <c r="D98" s="8" t="s">
        <v>2684</v>
      </c>
      <c r="E98" s="9" t="s">
        <v>647</v>
      </c>
      <c r="F98" s="244" t="s">
        <v>105</v>
      </c>
      <c r="G98" s="46"/>
      <c r="H98" s="26" t="s">
        <v>920</v>
      </c>
      <c r="I98" s="7" t="s">
        <v>1144</v>
      </c>
      <c r="J98" s="8" t="s">
        <v>1363</v>
      </c>
      <c r="K98" s="9" t="s">
        <v>647</v>
      </c>
      <c r="L98" s="255" t="s">
        <v>145</v>
      </c>
      <c r="M98" s="46"/>
    </row>
    <row r="99" spans="1:13" s="3" customFormat="1">
      <c r="A99" s="46"/>
      <c r="B99" s="6" t="s">
        <v>921</v>
      </c>
      <c r="C99" s="7" t="s">
        <v>1131</v>
      </c>
      <c r="D99" s="8" t="s">
        <v>1031</v>
      </c>
      <c r="E99" s="9" t="s">
        <v>647</v>
      </c>
      <c r="F99" s="244" t="s">
        <v>106</v>
      </c>
      <c r="G99" s="46"/>
      <c r="H99" s="26"/>
      <c r="I99" s="7"/>
      <c r="J99" s="8"/>
      <c r="K99" s="9"/>
      <c r="L99" s="255"/>
      <c r="M99" s="46"/>
    </row>
    <row r="100" spans="1:13" s="3" customFormat="1">
      <c r="A100" s="46"/>
      <c r="B100" s="6" t="s">
        <v>922</v>
      </c>
      <c r="C100" s="7" t="s">
        <v>705</v>
      </c>
      <c r="D100" s="8" t="s">
        <v>52</v>
      </c>
      <c r="E100" s="9" t="s">
        <v>647</v>
      </c>
      <c r="F100" s="244" t="s">
        <v>107</v>
      </c>
      <c r="G100" s="46"/>
      <c r="H100" s="26"/>
      <c r="I100" s="7"/>
      <c r="J100" s="8"/>
      <c r="K100" s="9"/>
      <c r="L100" s="255"/>
      <c r="M100" s="46"/>
    </row>
    <row r="101" spans="1:13" s="3" customFormat="1">
      <c r="A101" s="46"/>
      <c r="B101" s="6" t="s">
        <v>1153</v>
      </c>
      <c r="C101" s="7" t="s">
        <v>645</v>
      </c>
      <c r="D101" s="8" t="s">
        <v>108</v>
      </c>
      <c r="E101" s="9" t="s">
        <v>647</v>
      </c>
      <c r="F101" s="244" t="s">
        <v>109</v>
      </c>
      <c r="G101" s="46"/>
      <c r="H101" s="26"/>
      <c r="I101" s="7"/>
      <c r="J101" s="8"/>
      <c r="K101" s="9"/>
      <c r="L101" s="255"/>
      <c r="M101" s="46"/>
    </row>
    <row r="102" spans="1:13" s="3" customFormat="1">
      <c r="A102" s="46"/>
      <c r="B102" s="6" t="s">
        <v>1154</v>
      </c>
      <c r="C102" s="7" t="s">
        <v>992</v>
      </c>
      <c r="D102" s="8" t="s">
        <v>110</v>
      </c>
      <c r="E102" s="9" t="s">
        <v>647</v>
      </c>
      <c r="F102" s="244" t="s">
        <v>2405</v>
      </c>
      <c r="G102" s="46"/>
      <c r="H102" s="26"/>
      <c r="I102" s="7"/>
      <c r="J102" s="8"/>
      <c r="K102" s="9"/>
      <c r="L102" s="255"/>
      <c r="M102" s="46"/>
    </row>
    <row r="103" spans="1:13" s="3" customFormat="1" ht="12.75" thickBot="1">
      <c r="A103" s="46"/>
      <c r="B103" s="19" t="s">
        <v>1155</v>
      </c>
      <c r="C103" s="10" t="s">
        <v>992</v>
      </c>
      <c r="D103" s="207" t="s">
        <v>111</v>
      </c>
      <c r="E103" s="11" t="s">
        <v>679</v>
      </c>
      <c r="F103" s="245" t="s">
        <v>112</v>
      </c>
      <c r="G103" s="46"/>
      <c r="H103" s="28"/>
      <c r="I103" s="29"/>
      <c r="J103" s="92"/>
      <c r="K103" s="30"/>
      <c r="L103" s="256"/>
      <c r="M103" s="46"/>
    </row>
    <row r="104" spans="1:13" s="3" customFormat="1" ht="13.5" hidden="1" thickTop="1" thickBot="1">
      <c r="A104" s="46"/>
      <c r="B104" s="365"/>
      <c r="C104" s="366"/>
      <c r="D104" s="371"/>
      <c r="E104" s="368"/>
      <c r="F104" s="369"/>
      <c r="G104" s="46"/>
      <c r="H104" s="381"/>
      <c r="I104" s="366"/>
      <c r="J104" s="371"/>
      <c r="K104" s="368"/>
      <c r="L104" s="382"/>
      <c r="M104" s="46"/>
    </row>
    <row r="105" spans="1:13" s="3" customFormat="1" ht="12.75" hidden="1" thickBot="1">
      <c r="A105" s="46"/>
      <c r="B105" s="6"/>
      <c r="C105" s="7"/>
      <c r="D105" s="8"/>
      <c r="E105" s="9"/>
      <c r="F105" s="244"/>
      <c r="G105" s="46"/>
      <c r="H105" s="26"/>
      <c r="I105" s="7"/>
      <c r="J105" s="8"/>
      <c r="K105" s="9"/>
      <c r="L105" s="255"/>
      <c r="M105" s="46"/>
    </row>
    <row r="106" spans="1:13" s="3" customFormat="1" ht="12.75" hidden="1" thickBot="1">
      <c r="A106" s="46"/>
      <c r="B106" s="6"/>
      <c r="C106" s="7"/>
      <c r="D106" s="8"/>
      <c r="E106" s="9"/>
      <c r="F106" s="244"/>
      <c r="G106" s="46"/>
      <c r="H106" s="26"/>
      <c r="I106" s="7"/>
      <c r="J106" s="8"/>
      <c r="K106" s="9"/>
      <c r="L106" s="255"/>
      <c r="M106" s="46"/>
    </row>
    <row r="107" spans="1:13" s="3" customFormat="1" ht="12.75" hidden="1" thickBot="1">
      <c r="A107" s="46"/>
      <c r="B107" s="6"/>
      <c r="C107" s="7"/>
      <c r="D107" s="8"/>
      <c r="E107" s="9"/>
      <c r="F107" s="244"/>
      <c r="G107" s="46"/>
      <c r="H107" s="26"/>
      <c r="I107" s="7"/>
      <c r="J107" s="8"/>
      <c r="K107" s="9"/>
      <c r="L107" s="255"/>
      <c r="M107" s="46"/>
    </row>
    <row r="108" spans="1:13" s="3" customFormat="1" ht="12.75" hidden="1" thickBot="1">
      <c r="A108" s="46"/>
      <c r="B108" s="6"/>
      <c r="C108" s="7"/>
      <c r="D108" s="8"/>
      <c r="E108" s="9"/>
      <c r="F108" s="244"/>
      <c r="G108" s="46"/>
      <c r="H108" s="26"/>
      <c r="I108" s="7"/>
      <c r="J108" s="8"/>
      <c r="K108" s="9"/>
      <c r="L108" s="255"/>
      <c r="M108" s="46"/>
    </row>
    <row r="109" spans="1:13" s="3" customFormat="1" ht="12.75" hidden="1" thickBot="1">
      <c r="A109" s="46"/>
      <c r="B109" s="6"/>
      <c r="C109" s="7"/>
      <c r="D109" s="8"/>
      <c r="E109" s="9"/>
      <c r="F109" s="244"/>
      <c r="G109" s="46"/>
      <c r="H109" s="26"/>
      <c r="I109" s="7"/>
      <c r="J109" s="8"/>
      <c r="K109" s="9"/>
      <c r="L109" s="255"/>
      <c r="M109" s="46"/>
    </row>
    <row r="110" spans="1:13" s="3" customFormat="1" ht="12.75" hidden="1" thickBot="1">
      <c r="A110" s="46"/>
      <c r="B110" s="6"/>
      <c r="C110" s="7"/>
      <c r="D110" s="8"/>
      <c r="E110" s="9"/>
      <c r="F110" s="244"/>
      <c r="G110" s="46"/>
      <c r="H110" s="26"/>
      <c r="I110" s="7"/>
      <c r="J110" s="7"/>
      <c r="K110" s="9"/>
      <c r="L110" s="255"/>
      <c r="M110" s="46"/>
    </row>
    <row r="111" spans="1:13" s="3" customFormat="1" ht="12.75" hidden="1" thickBot="1">
      <c r="A111" s="46"/>
      <c r="B111" s="6"/>
      <c r="C111" s="7"/>
      <c r="D111" s="8"/>
      <c r="E111" s="9"/>
      <c r="F111" s="244"/>
      <c r="G111" s="46"/>
      <c r="H111" s="26"/>
      <c r="I111" s="7"/>
      <c r="J111" s="7"/>
      <c r="K111" s="9"/>
      <c r="L111" s="255"/>
      <c r="M111" s="46"/>
    </row>
    <row r="112" spans="1:13" s="3" customFormat="1" ht="12.75" hidden="1" thickBot="1">
      <c r="A112" s="46"/>
      <c r="B112" s="6"/>
      <c r="C112" s="7"/>
      <c r="D112" s="8"/>
      <c r="E112" s="9"/>
      <c r="F112" s="244"/>
      <c r="G112" s="46"/>
      <c r="H112" s="26"/>
      <c r="I112" s="7"/>
      <c r="J112" s="7"/>
      <c r="K112" s="9"/>
      <c r="L112" s="255"/>
      <c r="M112" s="46"/>
    </row>
    <row r="113" spans="1:13" s="3" customFormat="1" ht="12.75" hidden="1" thickBot="1">
      <c r="A113" s="46"/>
      <c r="B113" s="6"/>
      <c r="C113" s="7"/>
      <c r="D113" s="8"/>
      <c r="E113" s="9"/>
      <c r="F113" s="244"/>
      <c r="G113" s="46"/>
      <c r="H113" s="26"/>
      <c r="I113" s="7"/>
      <c r="J113" s="7"/>
      <c r="K113" s="9"/>
      <c r="L113" s="255"/>
      <c r="M113" s="46"/>
    </row>
    <row r="114" spans="1:13" s="3" customFormat="1" ht="12.75" hidden="1" thickBot="1">
      <c r="A114" s="46"/>
      <c r="B114" s="6"/>
      <c r="C114" s="7"/>
      <c r="D114" s="8"/>
      <c r="E114" s="9"/>
      <c r="F114" s="244"/>
      <c r="G114" s="46"/>
      <c r="H114" s="26"/>
      <c r="I114" s="7"/>
      <c r="J114" s="7"/>
      <c r="K114" s="9"/>
      <c r="L114" s="255"/>
      <c r="M114" s="46"/>
    </row>
    <row r="115" spans="1:13" s="3" customFormat="1" ht="13.5" hidden="1" thickBot="1">
      <c r="A115" s="46"/>
      <c r="B115" s="19"/>
      <c r="C115" s="10"/>
      <c r="D115" s="22"/>
      <c r="E115" s="11"/>
      <c r="F115" s="245"/>
      <c r="G115" s="46"/>
      <c r="H115" s="26"/>
      <c r="I115" s="29"/>
      <c r="J115" s="29"/>
      <c r="K115" s="30"/>
      <c r="L115" s="256"/>
      <c r="M115" s="46"/>
    </row>
    <row r="116" spans="1:13" s="3" customFormat="1" ht="12.75" thickTop="1">
      <c r="A116" s="46"/>
      <c r="B116" s="47"/>
      <c r="C116" s="47"/>
      <c r="D116" s="47"/>
      <c r="E116" s="47"/>
      <c r="F116" s="47"/>
      <c r="G116" s="46"/>
      <c r="H116" s="48"/>
      <c r="I116" s="48"/>
      <c r="J116" s="48"/>
      <c r="K116" s="48"/>
      <c r="L116" s="48"/>
      <c r="M116" s="46"/>
    </row>
    <row r="117" spans="1:13" ht="34.5" customHeight="1" thickBot="1">
      <c r="A117" s="35"/>
      <c r="B117" s="784" t="s">
        <v>787</v>
      </c>
      <c r="C117" s="784"/>
      <c r="D117" s="35"/>
      <c r="E117" s="211" t="s">
        <v>730</v>
      </c>
      <c r="F117" s="781" t="s">
        <v>1678</v>
      </c>
      <c r="G117" s="781"/>
      <c r="H117" s="781"/>
      <c r="I117" s="781"/>
      <c r="J117" s="35"/>
      <c r="K117" s="784" t="s">
        <v>732</v>
      </c>
      <c r="L117" s="784"/>
      <c r="M117" s="35"/>
    </row>
    <row r="118" spans="1:13" ht="5.25" customHeight="1" thickTop="1" thickBot="1">
      <c r="A118" s="35"/>
      <c r="B118" s="790" t="s">
        <v>639</v>
      </c>
      <c r="C118" s="791"/>
      <c r="D118" s="43"/>
      <c r="E118" s="44"/>
      <c r="F118" s="44"/>
      <c r="G118" s="35"/>
      <c r="H118" s="785" t="s">
        <v>670</v>
      </c>
      <c r="I118" s="786"/>
      <c r="J118" s="45"/>
      <c r="K118" s="45"/>
      <c r="L118" s="45"/>
      <c r="M118" s="35"/>
    </row>
    <row r="119" spans="1:13" s="3" customFormat="1" ht="16.5" thickTop="1" thickBot="1">
      <c r="A119" s="46"/>
      <c r="B119" s="792"/>
      <c r="C119" s="793"/>
      <c r="D119" s="14"/>
      <c r="E119" s="12" t="s">
        <v>663</v>
      </c>
      <c r="F119" s="13">
        <f>COUNTA(D121:D159)</f>
        <v>29</v>
      </c>
      <c r="G119" s="46"/>
      <c r="H119" s="787"/>
      <c r="I119" s="788"/>
      <c r="J119" s="32"/>
      <c r="K119" s="33" t="s">
        <v>663</v>
      </c>
      <c r="L119" s="34">
        <f>COUNTA(J121:J159)</f>
        <v>39</v>
      </c>
      <c r="M119" s="46"/>
    </row>
    <row r="120" spans="1:13" s="3" customFormat="1">
      <c r="A120" s="46"/>
      <c r="B120" s="15" t="s">
        <v>644</v>
      </c>
      <c r="C120" s="16" t="s">
        <v>640</v>
      </c>
      <c r="D120" s="4" t="s">
        <v>641</v>
      </c>
      <c r="E120" s="4" t="s">
        <v>642</v>
      </c>
      <c r="F120" s="5" t="s">
        <v>662</v>
      </c>
      <c r="G120" s="46"/>
      <c r="H120" s="24" t="s">
        <v>644</v>
      </c>
      <c r="I120" s="23" t="s">
        <v>640</v>
      </c>
      <c r="J120" s="4" t="s">
        <v>641</v>
      </c>
      <c r="K120" s="4" t="s">
        <v>642</v>
      </c>
      <c r="L120" s="25" t="s">
        <v>662</v>
      </c>
      <c r="M120" s="46"/>
    </row>
    <row r="121" spans="1:13" s="3" customFormat="1">
      <c r="A121" s="46"/>
      <c r="B121" s="93" t="s">
        <v>648</v>
      </c>
      <c r="C121" s="94" t="s">
        <v>712</v>
      </c>
      <c r="D121" s="95" t="s">
        <v>1513</v>
      </c>
      <c r="E121" s="96" t="s">
        <v>770</v>
      </c>
      <c r="F121" s="241" t="s">
        <v>146</v>
      </c>
      <c r="G121" s="46"/>
      <c r="H121" s="111" t="s">
        <v>648</v>
      </c>
      <c r="I121" s="94" t="s">
        <v>810</v>
      </c>
      <c r="J121" s="95" t="s">
        <v>179</v>
      </c>
      <c r="K121" s="96" t="s">
        <v>770</v>
      </c>
      <c r="L121" s="252" t="s">
        <v>180</v>
      </c>
      <c r="M121" s="46"/>
    </row>
    <row r="122" spans="1:13" s="3" customFormat="1">
      <c r="A122" s="46"/>
      <c r="B122" s="98" t="s">
        <v>649</v>
      </c>
      <c r="C122" s="99" t="s">
        <v>986</v>
      </c>
      <c r="D122" s="100" t="s">
        <v>2505</v>
      </c>
      <c r="E122" s="101" t="s">
        <v>770</v>
      </c>
      <c r="F122" s="242" t="s">
        <v>147</v>
      </c>
      <c r="G122" s="46"/>
      <c r="H122" s="113" t="s">
        <v>649</v>
      </c>
      <c r="I122" s="99" t="s">
        <v>1144</v>
      </c>
      <c r="J122" s="100" t="s">
        <v>181</v>
      </c>
      <c r="K122" s="101" t="s">
        <v>675</v>
      </c>
      <c r="L122" s="253" t="s">
        <v>182</v>
      </c>
      <c r="M122" s="46"/>
    </row>
    <row r="123" spans="1:13" s="3" customFormat="1">
      <c r="A123" s="46"/>
      <c r="B123" s="103" t="s">
        <v>650</v>
      </c>
      <c r="C123" s="104" t="s">
        <v>2512</v>
      </c>
      <c r="D123" s="105" t="s">
        <v>2513</v>
      </c>
      <c r="E123" s="106" t="s">
        <v>770</v>
      </c>
      <c r="F123" s="243" t="s">
        <v>148</v>
      </c>
      <c r="G123" s="46"/>
      <c r="H123" s="115" t="s">
        <v>650</v>
      </c>
      <c r="I123" s="104" t="s">
        <v>682</v>
      </c>
      <c r="J123" s="105" t="s">
        <v>2468</v>
      </c>
      <c r="K123" s="106" t="s">
        <v>770</v>
      </c>
      <c r="L123" s="254" t="s">
        <v>183</v>
      </c>
      <c r="M123" s="46"/>
    </row>
    <row r="124" spans="1:13" s="3" customFormat="1">
      <c r="A124" s="46"/>
      <c r="B124" s="6" t="s">
        <v>651</v>
      </c>
      <c r="C124" s="7" t="s">
        <v>698</v>
      </c>
      <c r="D124" s="8" t="s">
        <v>1238</v>
      </c>
      <c r="E124" s="9" t="s">
        <v>770</v>
      </c>
      <c r="F124" s="244" t="s">
        <v>149</v>
      </c>
      <c r="G124" s="46"/>
      <c r="H124" s="26" t="s">
        <v>651</v>
      </c>
      <c r="I124" s="7" t="s">
        <v>835</v>
      </c>
      <c r="J124" s="8" t="s">
        <v>184</v>
      </c>
      <c r="K124" s="9" t="s">
        <v>770</v>
      </c>
      <c r="L124" s="255" t="s">
        <v>185</v>
      </c>
      <c r="M124" s="46"/>
    </row>
    <row r="125" spans="1:13" s="3" customFormat="1">
      <c r="A125" s="46"/>
      <c r="B125" s="6" t="s">
        <v>652</v>
      </c>
      <c r="C125" s="7" t="s">
        <v>677</v>
      </c>
      <c r="D125" s="8" t="s">
        <v>1134</v>
      </c>
      <c r="E125" s="9" t="s">
        <v>675</v>
      </c>
      <c r="F125" s="244" t="s">
        <v>150</v>
      </c>
      <c r="G125" s="46"/>
      <c r="H125" s="26" t="s">
        <v>652</v>
      </c>
      <c r="I125" s="7" t="s">
        <v>1438</v>
      </c>
      <c r="J125" s="8" t="s">
        <v>867</v>
      </c>
      <c r="K125" s="9" t="s">
        <v>950</v>
      </c>
      <c r="L125" s="255" t="s">
        <v>161</v>
      </c>
      <c r="M125" s="46"/>
    </row>
    <row r="126" spans="1:13" s="3" customFormat="1">
      <c r="A126" s="46"/>
      <c r="B126" s="6" t="s">
        <v>653</v>
      </c>
      <c r="C126" s="7" t="s">
        <v>1338</v>
      </c>
      <c r="D126" s="8" t="s">
        <v>2439</v>
      </c>
      <c r="E126" s="9" t="s">
        <v>770</v>
      </c>
      <c r="F126" s="244" t="s">
        <v>151</v>
      </c>
      <c r="G126" s="46"/>
      <c r="H126" s="26" t="s">
        <v>653</v>
      </c>
      <c r="I126" s="7" t="s">
        <v>727</v>
      </c>
      <c r="J126" s="8" t="s">
        <v>814</v>
      </c>
      <c r="K126" s="9" t="s">
        <v>695</v>
      </c>
      <c r="L126" s="255" t="s">
        <v>2483</v>
      </c>
      <c r="M126" s="46"/>
    </row>
    <row r="127" spans="1:13" s="3" customFormat="1">
      <c r="A127" s="46"/>
      <c r="B127" s="6" t="s">
        <v>654</v>
      </c>
      <c r="C127" s="7" t="s">
        <v>671</v>
      </c>
      <c r="D127" s="8" t="s">
        <v>2510</v>
      </c>
      <c r="E127" s="9" t="s">
        <v>770</v>
      </c>
      <c r="F127" s="244" t="s">
        <v>152</v>
      </c>
      <c r="G127" s="46"/>
      <c r="H127" s="26" t="s">
        <v>654</v>
      </c>
      <c r="I127" s="7" t="s">
        <v>1143</v>
      </c>
      <c r="J127" s="8" t="s">
        <v>186</v>
      </c>
      <c r="K127" s="9" t="s">
        <v>770</v>
      </c>
      <c r="L127" s="255" t="s">
        <v>127</v>
      </c>
      <c r="M127" s="46"/>
    </row>
    <row r="128" spans="1:13" s="3" customFormat="1">
      <c r="A128" s="46"/>
      <c r="B128" s="6" t="s">
        <v>655</v>
      </c>
      <c r="C128" s="7" t="s">
        <v>986</v>
      </c>
      <c r="D128" s="8" t="s">
        <v>153</v>
      </c>
      <c r="E128" s="9" t="s">
        <v>770</v>
      </c>
      <c r="F128" s="244" t="s">
        <v>154</v>
      </c>
      <c r="G128" s="46"/>
      <c r="H128" s="26" t="s">
        <v>655</v>
      </c>
      <c r="I128" s="7" t="s">
        <v>815</v>
      </c>
      <c r="J128" s="8" t="s">
        <v>187</v>
      </c>
      <c r="K128" s="9" t="s">
        <v>949</v>
      </c>
      <c r="L128" s="255" t="s">
        <v>188</v>
      </c>
      <c r="M128" s="46"/>
    </row>
    <row r="129" spans="1:13" s="3" customFormat="1">
      <c r="A129" s="46"/>
      <c r="B129" s="6" t="s">
        <v>656</v>
      </c>
      <c r="C129" s="7" t="s">
        <v>1115</v>
      </c>
      <c r="D129" s="8" t="s">
        <v>994</v>
      </c>
      <c r="E129" s="9" t="s">
        <v>679</v>
      </c>
      <c r="F129" s="244" t="s">
        <v>155</v>
      </c>
      <c r="G129" s="46"/>
      <c r="H129" s="26" t="s">
        <v>656</v>
      </c>
      <c r="I129" s="7" t="s">
        <v>689</v>
      </c>
      <c r="J129" s="8" t="s">
        <v>186</v>
      </c>
      <c r="K129" s="9" t="s">
        <v>770</v>
      </c>
      <c r="L129" s="255" t="s">
        <v>189</v>
      </c>
      <c r="M129" s="46"/>
    </row>
    <row r="130" spans="1:13" s="3" customFormat="1">
      <c r="A130" s="46"/>
      <c r="B130" s="6" t="s">
        <v>657</v>
      </c>
      <c r="C130" s="7" t="s">
        <v>850</v>
      </c>
      <c r="D130" s="8" t="s">
        <v>156</v>
      </c>
      <c r="E130" s="9" t="s">
        <v>770</v>
      </c>
      <c r="F130" s="244" t="s">
        <v>157</v>
      </c>
      <c r="G130" s="46"/>
      <c r="H130" s="26" t="s">
        <v>657</v>
      </c>
      <c r="I130" s="7" t="s">
        <v>1143</v>
      </c>
      <c r="J130" s="8" t="s">
        <v>831</v>
      </c>
      <c r="K130" s="9" t="s">
        <v>675</v>
      </c>
      <c r="L130" s="255" t="s">
        <v>190</v>
      </c>
      <c r="M130" s="46"/>
    </row>
    <row r="131" spans="1:13" s="3" customFormat="1">
      <c r="A131" s="46"/>
      <c r="B131" s="6" t="s">
        <v>658</v>
      </c>
      <c r="C131" s="7" t="s">
        <v>766</v>
      </c>
      <c r="D131" s="8" t="s">
        <v>1343</v>
      </c>
      <c r="E131" s="9" t="s">
        <v>675</v>
      </c>
      <c r="F131" s="244" t="s">
        <v>158</v>
      </c>
      <c r="G131" s="46"/>
      <c r="H131" s="26" t="s">
        <v>658</v>
      </c>
      <c r="I131" s="7" t="s">
        <v>1144</v>
      </c>
      <c r="J131" s="8" t="s">
        <v>191</v>
      </c>
      <c r="K131" s="9" t="s">
        <v>949</v>
      </c>
      <c r="L131" s="255" t="s">
        <v>2526</v>
      </c>
      <c r="M131" s="46"/>
    </row>
    <row r="132" spans="1:13" s="3" customFormat="1">
      <c r="A132" s="46"/>
      <c r="B132" s="6" t="s">
        <v>659</v>
      </c>
      <c r="C132" s="7" t="s">
        <v>714</v>
      </c>
      <c r="D132" s="8" t="s">
        <v>1126</v>
      </c>
      <c r="E132" s="9" t="s">
        <v>675</v>
      </c>
      <c r="F132" s="244" t="s">
        <v>159</v>
      </c>
      <c r="G132" s="46"/>
      <c r="H132" s="26" t="s">
        <v>659</v>
      </c>
      <c r="I132" s="7" t="s">
        <v>1264</v>
      </c>
      <c r="J132" s="8" t="s">
        <v>1200</v>
      </c>
      <c r="K132" s="9" t="s">
        <v>950</v>
      </c>
      <c r="L132" s="255" t="s">
        <v>192</v>
      </c>
      <c r="M132" s="46"/>
    </row>
    <row r="133" spans="1:13" s="3" customFormat="1">
      <c r="A133" s="46"/>
      <c r="B133" s="6" t="s">
        <v>660</v>
      </c>
      <c r="C133" s="7" t="s">
        <v>698</v>
      </c>
      <c r="D133" s="8" t="s">
        <v>160</v>
      </c>
      <c r="E133" s="9" t="s">
        <v>770</v>
      </c>
      <c r="F133" s="244" t="s">
        <v>161</v>
      </c>
      <c r="G133" s="46"/>
      <c r="H133" s="26" t="s">
        <v>660</v>
      </c>
      <c r="I133" s="7" t="s">
        <v>759</v>
      </c>
      <c r="J133" s="8" t="s">
        <v>2476</v>
      </c>
      <c r="K133" s="9" t="s">
        <v>675</v>
      </c>
      <c r="L133" s="255" t="s">
        <v>193</v>
      </c>
      <c r="M133" s="46"/>
    </row>
    <row r="134" spans="1:13" s="3" customFormat="1">
      <c r="A134" s="46"/>
      <c r="B134" s="6" t="s">
        <v>661</v>
      </c>
      <c r="C134" s="7" t="s">
        <v>1587</v>
      </c>
      <c r="D134" s="8" t="s">
        <v>332</v>
      </c>
      <c r="E134" s="9" t="s">
        <v>948</v>
      </c>
      <c r="F134" s="244" t="s">
        <v>162</v>
      </c>
      <c r="G134" s="46"/>
      <c r="H134" s="26" t="s">
        <v>661</v>
      </c>
      <c r="I134" s="7" t="s">
        <v>194</v>
      </c>
      <c r="J134" s="8" t="s">
        <v>1053</v>
      </c>
      <c r="K134" s="9" t="s">
        <v>949</v>
      </c>
      <c r="L134" s="255" t="s">
        <v>195</v>
      </c>
      <c r="M134" s="46"/>
    </row>
    <row r="135" spans="1:13" s="3" customFormat="1">
      <c r="A135" s="46"/>
      <c r="B135" s="6" t="s">
        <v>664</v>
      </c>
      <c r="C135" s="7" t="s">
        <v>1231</v>
      </c>
      <c r="D135" s="8" t="s">
        <v>946</v>
      </c>
      <c r="E135" s="9" t="s">
        <v>948</v>
      </c>
      <c r="F135" s="244" t="s">
        <v>2487</v>
      </c>
      <c r="G135" s="46"/>
      <c r="H135" s="26" t="s">
        <v>664</v>
      </c>
      <c r="I135" s="7" t="s">
        <v>815</v>
      </c>
      <c r="J135" s="8" t="s">
        <v>889</v>
      </c>
      <c r="K135" s="9" t="s">
        <v>949</v>
      </c>
      <c r="L135" s="255" t="s">
        <v>168</v>
      </c>
      <c r="M135" s="46"/>
    </row>
    <row r="136" spans="1:13" s="3" customFormat="1">
      <c r="A136" s="46"/>
      <c r="B136" s="6" t="s">
        <v>665</v>
      </c>
      <c r="C136" s="7" t="s">
        <v>1054</v>
      </c>
      <c r="D136" s="8" t="s">
        <v>333</v>
      </c>
      <c r="E136" s="9" t="s">
        <v>948</v>
      </c>
      <c r="F136" s="244" t="s">
        <v>2488</v>
      </c>
      <c r="G136" s="46"/>
      <c r="H136" s="26" t="s">
        <v>665</v>
      </c>
      <c r="I136" s="7" t="s">
        <v>689</v>
      </c>
      <c r="J136" s="8" t="s">
        <v>1533</v>
      </c>
      <c r="K136" s="9" t="s">
        <v>770</v>
      </c>
      <c r="L136" s="255" t="s">
        <v>196</v>
      </c>
      <c r="M136" s="46"/>
    </row>
    <row r="137" spans="1:13" s="3" customFormat="1">
      <c r="A137" s="46"/>
      <c r="B137" s="6" t="s">
        <v>666</v>
      </c>
      <c r="C137" s="7" t="s">
        <v>995</v>
      </c>
      <c r="D137" s="8" t="s">
        <v>163</v>
      </c>
      <c r="E137" s="9" t="s">
        <v>770</v>
      </c>
      <c r="F137" s="244" t="s">
        <v>164</v>
      </c>
      <c r="G137" s="46"/>
      <c r="H137" s="26" t="s">
        <v>666</v>
      </c>
      <c r="I137" s="7" t="s">
        <v>717</v>
      </c>
      <c r="J137" s="8" t="s">
        <v>2569</v>
      </c>
      <c r="K137" s="9" t="s">
        <v>770</v>
      </c>
      <c r="L137" s="255" t="s">
        <v>2529</v>
      </c>
      <c r="M137" s="46"/>
    </row>
    <row r="138" spans="1:13" s="3" customFormat="1">
      <c r="A138" s="46"/>
      <c r="B138" s="6" t="s">
        <v>667</v>
      </c>
      <c r="C138" s="7" t="s">
        <v>1346</v>
      </c>
      <c r="D138" s="8" t="s">
        <v>334</v>
      </c>
      <c r="E138" s="9" t="s">
        <v>948</v>
      </c>
      <c r="F138" s="244" t="s">
        <v>2490</v>
      </c>
      <c r="G138" s="46"/>
      <c r="H138" s="26" t="s">
        <v>667</v>
      </c>
      <c r="I138" s="7" t="s">
        <v>719</v>
      </c>
      <c r="J138" s="8" t="s">
        <v>197</v>
      </c>
      <c r="K138" s="9" t="s">
        <v>950</v>
      </c>
      <c r="L138" s="255" t="s">
        <v>133</v>
      </c>
      <c r="M138" s="46"/>
    </row>
    <row r="139" spans="1:13" s="3" customFormat="1">
      <c r="A139" s="46"/>
      <c r="B139" s="6" t="s">
        <v>668</v>
      </c>
      <c r="C139" s="7" t="s">
        <v>942</v>
      </c>
      <c r="D139" s="8" t="s">
        <v>701</v>
      </c>
      <c r="E139" s="9" t="s">
        <v>675</v>
      </c>
      <c r="F139" s="244" t="s">
        <v>165</v>
      </c>
      <c r="G139" s="46"/>
      <c r="H139" s="26" t="s">
        <v>668</v>
      </c>
      <c r="I139" s="7" t="s">
        <v>1266</v>
      </c>
      <c r="J139" s="8" t="s">
        <v>198</v>
      </c>
      <c r="K139" s="9" t="s">
        <v>949</v>
      </c>
      <c r="L139" s="255" t="s">
        <v>199</v>
      </c>
      <c r="M139" s="46"/>
    </row>
    <row r="140" spans="1:13" s="3" customFormat="1">
      <c r="A140" s="46"/>
      <c r="B140" s="6" t="s">
        <v>669</v>
      </c>
      <c r="C140" s="58" t="s">
        <v>708</v>
      </c>
      <c r="D140" s="62" t="s">
        <v>335</v>
      </c>
      <c r="E140" s="9" t="s">
        <v>948</v>
      </c>
      <c r="F140" s="246" t="s">
        <v>166</v>
      </c>
      <c r="G140" s="46"/>
      <c r="H140" s="26" t="s">
        <v>669</v>
      </c>
      <c r="I140" s="58" t="s">
        <v>685</v>
      </c>
      <c r="J140" s="62" t="s">
        <v>200</v>
      </c>
      <c r="K140" s="60" t="s">
        <v>948</v>
      </c>
      <c r="L140" s="255" t="s">
        <v>201</v>
      </c>
      <c r="M140" s="46"/>
    </row>
    <row r="141" spans="1:13" s="3" customFormat="1">
      <c r="A141" s="46"/>
      <c r="B141" s="6" t="s">
        <v>918</v>
      </c>
      <c r="C141" s="58" t="s">
        <v>1233</v>
      </c>
      <c r="D141" s="62" t="s">
        <v>1588</v>
      </c>
      <c r="E141" s="60" t="s">
        <v>675</v>
      </c>
      <c r="F141" s="246" t="s">
        <v>167</v>
      </c>
      <c r="G141" s="46"/>
      <c r="H141" s="26" t="s">
        <v>918</v>
      </c>
      <c r="I141" s="58" t="s">
        <v>1266</v>
      </c>
      <c r="J141" s="62" t="s">
        <v>202</v>
      </c>
      <c r="K141" s="60" t="s">
        <v>948</v>
      </c>
      <c r="L141" s="257" t="s">
        <v>175</v>
      </c>
      <c r="M141" s="46"/>
    </row>
    <row r="142" spans="1:13" s="3" customFormat="1">
      <c r="A142" s="46"/>
      <c r="B142" s="6" t="s">
        <v>919</v>
      </c>
      <c r="C142" s="58" t="s">
        <v>1121</v>
      </c>
      <c r="D142" s="62" t="s">
        <v>1431</v>
      </c>
      <c r="E142" s="9" t="s">
        <v>948</v>
      </c>
      <c r="F142" s="246" t="s">
        <v>168</v>
      </c>
      <c r="G142" s="46"/>
      <c r="H142" s="26" t="s">
        <v>919</v>
      </c>
      <c r="I142" s="58" t="s">
        <v>682</v>
      </c>
      <c r="J142" s="62" t="s">
        <v>809</v>
      </c>
      <c r="K142" s="60" t="s">
        <v>1704</v>
      </c>
      <c r="L142" s="257" t="s">
        <v>203</v>
      </c>
      <c r="M142" s="46"/>
    </row>
    <row r="143" spans="1:13" s="3" customFormat="1">
      <c r="A143" s="46"/>
      <c r="B143" s="6" t="s">
        <v>920</v>
      </c>
      <c r="C143" s="58" t="s">
        <v>1239</v>
      </c>
      <c r="D143" s="62" t="s">
        <v>336</v>
      </c>
      <c r="E143" s="9" t="s">
        <v>948</v>
      </c>
      <c r="F143" s="246" t="s">
        <v>169</v>
      </c>
      <c r="G143" s="46"/>
      <c r="H143" s="26" t="s">
        <v>920</v>
      </c>
      <c r="I143" s="58" t="s">
        <v>1438</v>
      </c>
      <c r="J143" s="62" t="s">
        <v>204</v>
      </c>
      <c r="K143" s="9" t="s">
        <v>949</v>
      </c>
      <c r="L143" s="257" t="s">
        <v>178</v>
      </c>
      <c r="M143" s="46"/>
    </row>
    <row r="144" spans="1:13" s="3" customFormat="1">
      <c r="A144" s="46"/>
      <c r="B144" s="6" t="s">
        <v>921</v>
      </c>
      <c r="C144" s="58" t="s">
        <v>1128</v>
      </c>
      <c r="D144" s="62" t="s">
        <v>337</v>
      </c>
      <c r="E144" s="9" t="s">
        <v>950</v>
      </c>
      <c r="F144" s="246" t="s">
        <v>171</v>
      </c>
      <c r="G144" s="46"/>
      <c r="H144" s="26" t="s">
        <v>921</v>
      </c>
      <c r="I144" s="58" t="s">
        <v>1538</v>
      </c>
      <c r="J144" s="62" t="s">
        <v>170</v>
      </c>
      <c r="K144" s="9" t="s">
        <v>949</v>
      </c>
      <c r="L144" s="257" t="s">
        <v>205</v>
      </c>
      <c r="M144" s="46"/>
    </row>
    <row r="145" spans="1:13" s="3" customFormat="1">
      <c r="A145" s="46"/>
      <c r="B145" s="6" t="s">
        <v>922</v>
      </c>
      <c r="C145" s="58" t="s">
        <v>1231</v>
      </c>
      <c r="D145" s="62" t="s">
        <v>1431</v>
      </c>
      <c r="E145" s="9" t="s">
        <v>950</v>
      </c>
      <c r="F145" s="246" t="s">
        <v>134</v>
      </c>
      <c r="G145" s="46"/>
      <c r="H145" s="26" t="s">
        <v>922</v>
      </c>
      <c r="I145" s="58" t="s">
        <v>1269</v>
      </c>
      <c r="J145" s="62" t="s">
        <v>206</v>
      </c>
      <c r="K145" s="60" t="s">
        <v>948</v>
      </c>
      <c r="L145" s="257" t="s">
        <v>207</v>
      </c>
      <c r="M145" s="46"/>
    </row>
    <row r="146" spans="1:13" s="3" customFormat="1">
      <c r="A146" s="46"/>
      <c r="B146" s="6" t="s">
        <v>1153</v>
      </c>
      <c r="C146" s="58" t="s">
        <v>172</v>
      </c>
      <c r="D146" s="62" t="s">
        <v>338</v>
      </c>
      <c r="E146" s="9" t="s">
        <v>950</v>
      </c>
      <c r="F146" s="246" t="s">
        <v>174</v>
      </c>
      <c r="G146" s="46"/>
      <c r="H146" s="26" t="s">
        <v>1153</v>
      </c>
      <c r="I146" s="58" t="s">
        <v>682</v>
      </c>
      <c r="J146" s="62" t="s">
        <v>2469</v>
      </c>
      <c r="K146" s="60" t="s">
        <v>681</v>
      </c>
      <c r="L146" s="257" t="s">
        <v>208</v>
      </c>
      <c r="M146" s="46"/>
    </row>
    <row r="147" spans="1:13" s="3" customFormat="1">
      <c r="A147" s="46"/>
      <c r="B147" s="6" t="s">
        <v>1154</v>
      </c>
      <c r="C147" s="58" t="s">
        <v>986</v>
      </c>
      <c r="D147" s="62" t="s">
        <v>1498</v>
      </c>
      <c r="E147" s="60" t="s">
        <v>647</v>
      </c>
      <c r="F147" s="246" t="s">
        <v>175</v>
      </c>
      <c r="G147" s="46"/>
      <c r="H147" s="26" t="s">
        <v>1154</v>
      </c>
      <c r="I147" s="58" t="s">
        <v>1456</v>
      </c>
      <c r="J147" s="62" t="s">
        <v>198</v>
      </c>
      <c r="K147" s="60" t="s">
        <v>948</v>
      </c>
      <c r="L147" s="257" t="s">
        <v>209</v>
      </c>
      <c r="M147" s="46"/>
    </row>
    <row r="148" spans="1:13" s="3" customFormat="1">
      <c r="A148" s="46"/>
      <c r="B148" s="6" t="s">
        <v>1155</v>
      </c>
      <c r="C148" s="58" t="s">
        <v>1138</v>
      </c>
      <c r="D148" s="62" t="s">
        <v>1139</v>
      </c>
      <c r="E148" s="60" t="s">
        <v>675</v>
      </c>
      <c r="F148" s="246" t="s">
        <v>176</v>
      </c>
      <c r="G148" s="46"/>
      <c r="H148" s="26" t="s">
        <v>1155</v>
      </c>
      <c r="I148" s="58" t="s">
        <v>210</v>
      </c>
      <c r="J148" s="62" t="s">
        <v>1450</v>
      </c>
      <c r="K148" s="9" t="s">
        <v>949</v>
      </c>
      <c r="L148" s="257" t="s">
        <v>211</v>
      </c>
      <c r="M148" s="46"/>
    </row>
    <row r="149" spans="1:13" s="3" customFormat="1">
      <c r="A149" s="46"/>
      <c r="B149" s="6" t="s">
        <v>1156</v>
      </c>
      <c r="C149" s="58" t="s">
        <v>177</v>
      </c>
      <c r="D149" s="62" t="s">
        <v>1567</v>
      </c>
      <c r="E149" s="60" t="s">
        <v>675</v>
      </c>
      <c r="F149" s="246" t="s">
        <v>178</v>
      </c>
      <c r="G149" s="46"/>
      <c r="H149" s="26" t="s">
        <v>1156</v>
      </c>
      <c r="I149" s="58" t="s">
        <v>1143</v>
      </c>
      <c r="J149" s="62" t="s">
        <v>212</v>
      </c>
      <c r="K149" s="60" t="s">
        <v>770</v>
      </c>
      <c r="L149" s="257" t="s">
        <v>213</v>
      </c>
      <c r="M149" s="46"/>
    </row>
    <row r="150" spans="1:13" s="3" customFormat="1" ht="12.75">
      <c r="A150" s="46"/>
      <c r="B150" s="6"/>
      <c r="C150" s="58"/>
      <c r="D150" s="259"/>
      <c r="E150" s="60"/>
      <c r="F150" s="246"/>
      <c r="G150" s="46"/>
      <c r="H150" s="26" t="s">
        <v>1157</v>
      </c>
      <c r="I150" s="58" t="s">
        <v>1150</v>
      </c>
      <c r="J150" s="62" t="s">
        <v>214</v>
      </c>
      <c r="K150" s="60" t="s">
        <v>675</v>
      </c>
      <c r="L150" s="257" t="s">
        <v>215</v>
      </c>
      <c r="M150" s="46"/>
    </row>
    <row r="151" spans="1:13" s="3" customFormat="1" ht="12.75">
      <c r="A151" s="46"/>
      <c r="B151" s="6"/>
      <c r="C151" s="58"/>
      <c r="D151" s="259"/>
      <c r="E151" s="60"/>
      <c r="F151" s="246"/>
      <c r="G151" s="46"/>
      <c r="H151" s="26" t="s">
        <v>1158</v>
      </c>
      <c r="I151" s="58" t="s">
        <v>2371</v>
      </c>
      <c r="J151" s="62" t="s">
        <v>1055</v>
      </c>
      <c r="K151" s="9" t="s">
        <v>950</v>
      </c>
      <c r="L151" s="257" t="s">
        <v>216</v>
      </c>
      <c r="M151" s="46"/>
    </row>
    <row r="152" spans="1:13" s="3" customFormat="1" ht="12.75">
      <c r="A152" s="46"/>
      <c r="B152" s="6"/>
      <c r="C152" s="58"/>
      <c r="D152" s="259"/>
      <c r="E152" s="60"/>
      <c r="F152" s="246"/>
      <c r="G152" s="46"/>
      <c r="H152" s="26" t="s">
        <v>1159</v>
      </c>
      <c r="I152" s="58" t="s">
        <v>866</v>
      </c>
      <c r="J152" s="62" t="s">
        <v>691</v>
      </c>
      <c r="K152" s="9" t="s">
        <v>950</v>
      </c>
      <c r="L152" s="257" t="s">
        <v>217</v>
      </c>
      <c r="M152" s="46"/>
    </row>
    <row r="153" spans="1:13" s="3" customFormat="1" ht="12.75">
      <c r="A153" s="46"/>
      <c r="B153" s="6"/>
      <c r="C153" s="58"/>
      <c r="D153" s="259"/>
      <c r="E153" s="60"/>
      <c r="F153" s="246"/>
      <c r="G153" s="46"/>
      <c r="H153" s="26" t="s">
        <v>1160</v>
      </c>
      <c r="I153" s="58" t="s">
        <v>861</v>
      </c>
      <c r="J153" s="62" t="s">
        <v>218</v>
      </c>
      <c r="K153" s="60" t="s">
        <v>647</v>
      </c>
      <c r="L153" s="257" t="s">
        <v>219</v>
      </c>
      <c r="M153" s="46"/>
    </row>
    <row r="154" spans="1:13" s="3" customFormat="1" ht="12.75">
      <c r="A154" s="46"/>
      <c r="B154" s="6"/>
      <c r="C154" s="58"/>
      <c r="D154" s="259"/>
      <c r="E154" s="60"/>
      <c r="F154" s="246"/>
      <c r="G154" s="46"/>
      <c r="H154" s="26" t="s">
        <v>1161</v>
      </c>
      <c r="I154" s="58" t="s">
        <v>876</v>
      </c>
      <c r="J154" s="62" t="s">
        <v>858</v>
      </c>
      <c r="K154" s="9" t="s">
        <v>949</v>
      </c>
      <c r="L154" s="257" t="s">
        <v>220</v>
      </c>
      <c r="M154" s="46"/>
    </row>
    <row r="155" spans="1:13" s="3" customFormat="1" ht="12.75">
      <c r="A155" s="46"/>
      <c r="B155" s="6"/>
      <c r="C155" s="58"/>
      <c r="D155" s="259"/>
      <c r="E155" s="60"/>
      <c r="F155" s="246"/>
      <c r="G155" s="46"/>
      <c r="H155" s="26" t="s">
        <v>1162</v>
      </c>
      <c r="I155" s="58" t="s">
        <v>1199</v>
      </c>
      <c r="J155" s="62" t="s">
        <v>173</v>
      </c>
      <c r="K155" s="9" t="s">
        <v>950</v>
      </c>
      <c r="L155" s="257" t="s">
        <v>221</v>
      </c>
      <c r="M155" s="46"/>
    </row>
    <row r="156" spans="1:13" s="3" customFormat="1" ht="12.75">
      <c r="A156" s="46"/>
      <c r="B156" s="6"/>
      <c r="C156" s="58"/>
      <c r="D156" s="259"/>
      <c r="E156" s="60"/>
      <c r="F156" s="246"/>
      <c r="G156" s="46"/>
      <c r="H156" s="26" t="s">
        <v>1163</v>
      </c>
      <c r="I156" s="58" t="s">
        <v>1148</v>
      </c>
      <c r="J156" s="62" t="s">
        <v>688</v>
      </c>
      <c r="K156" s="60" t="s">
        <v>647</v>
      </c>
      <c r="L156" s="257" t="s">
        <v>2543</v>
      </c>
      <c r="M156" s="46"/>
    </row>
    <row r="157" spans="1:13" s="3" customFormat="1" ht="12.75">
      <c r="A157" s="46"/>
      <c r="B157" s="6"/>
      <c r="C157" s="58"/>
      <c r="D157" s="259"/>
      <c r="E157" s="60"/>
      <c r="F157" s="246"/>
      <c r="G157" s="46"/>
      <c r="H157" s="26" t="s">
        <v>1579</v>
      </c>
      <c r="I157" s="58" t="s">
        <v>815</v>
      </c>
      <c r="J157" s="62" t="s">
        <v>222</v>
      </c>
      <c r="K157" s="60" t="s">
        <v>675</v>
      </c>
      <c r="L157" s="257" t="s">
        <v>223</v>
      </c>
      <c r="M157" s="46"/>
    </row>
    <row r="158" spans="1:13" s="3" customFormat="1" ht="12.75">
      <c r="A158" s="46"/>
      <c r="B158" s="6"/>
      <c r="C158" s="58"/>
      <c r="D158" s="259"/>
      <c r="E158" s="60"/>
      <c r="F158" s="246"/>
      <c r="G158" s="46"/>
      <c r="H158" s="26" t="s">
        <v>1580</v>
      </c>
      <c r="I158" s="58" t="s">
        <v>1144</v>
      </c>
      <c r="J158" s="62" t="s">
        <v>224</v>
      </c>
      <c r="K158" s="9" t="s">
        <v>949</v>
      </c>
      <c r="L158" s="257" t="s">
        <v>225</v>
      </c>
      <c r="M158" s="46"/>
    </row>
    <row r="159" spans="1:13" s="3" customFormat="1" ht="13.5" thickBot="1">
      <c r="A159" s="46"/>
      <c r="B159" s="6"/>
      <c r="C159" s="58"/>
      <c r="D159" s="259"/>
      <c r="E159" s="60"/>
      <c r="F159" s="246"/>
      <c r="G159" s="46"/>
      <c r="H159" s="26" t="s">
        <v>1581</v>
      </c>
      <c r="I159" s="58" t="s">
        <v>1273</v>
      </c>
      <c r="J159" s="62" t="s">
        <v>206</v>
      </c>
      <c r="K159" s="60" t="s">
        <v>948</v>
      </c>
      <c r="L159" s="257" t="s">
        <v>226</v>
      </c>
      <c r="M159" s="46"/>
    </row>
    <row r="160" spans="1:13" s="3" customFormat="1" ht="12.75" thickTop="1">
      <c r="A160" s="46"/>
      <c r="B160" s="47"/>
      <c r="C160" s="47"/>
      <c r="D160" s="47"/>
      <c r="E160" s="47"/>
      <c r="F160" s="47"/>
      <c r="G160" s="46"/>
      <c r="H160" s="48"/>
      <c r="I160" s="48"/>
      <c r="J160" s="48"/>
      <c r="K160" s="48"/>
      <c r="L160" s="48"/>
      <c r="M160" s="46"/>
    </row>
    <row r="161" spans="1:13" ht="34.5" customHeight="1" thickBot="1">
      <c r="A161" s="35"/>
      <c r="B161" s="784" t="s">
        <v>788</v>
      </c>
      <c r="C161" s="784"/>
      <c r="D161" s="35"/>
      <c r="E161" s="211" t="s">
        <v>732</v>
      </c>
      <c r="F161" s="781" t="s">
        <v>1679</v>
      </c>
      <c r="G161" s="781"/>
      <c r="H161" s="781"/>
      <c r="I161" s="781"/>
      <c r="J161" s="35"/>
      <c r="K161" s="784" t="s">
        <v>917</v>
      </c>
      <c r="L161" s="784"/>
      <c r="M161" s="35"/>
    </row>
    <row r="162" spans="1:13" ht="5.25" customHeight="1" thickTop="1" thickBot="1">
      <c r="A162" s="35"/>
      <c r="B162" s="790" t="s">
        <v>639</v>
      </c>
      <c r="C162" s="791"/>
      <c r="D162" s="43"/>
      <c r="E162" s="44"/>
      <c r="F162" s="44"/>
      <c r="G162" s="35"/>
      <c r="H162" s="785" t="s">
        <v>670</v>
      </c>
      <c r="I162" s="786"/>
      <c r="J162" s="45"/>
      <c r="K162" s="45"/>
      <c r="L162" s="45"/>
      <c r="M162" s="35"/>
    </row>
    <row r="163" spans="1:13" s="3" customFormat="1" ht="16.5" thickTop="1" thickBot="1">
      <c r="A163" s="46"/>
      <c r="B163" s="792"/>
      <c r="C163" s="793"/>
      <c r="D163" s="14"/>
      <c r="E163" s="12" t="s">
        <v>663</v>
      </c>
      <c r="F163" s="13">
        <f>COUNTA(D165:D186)</f>
        <v>15</v>
      </c>
      <c r="G163" s="46"/>
      <c r="H163" s="787"/>
      <c r="I163" s="788"/>
      <c r="J163" s="32"/>
      <c r="K163" s="33" t="s">
        <v>663</v>
      </c>
      <c r="L163" s="34">
        <f>COUNTA(J165:J186)</f>
        <v>10</v>
      </c>
      <c r="M163" s="46"/>
    </row>
    <row r="164" spans="1:13" s="3" customFormat="1">
      <c r="A164" s="46"/>
      <c r="B164" s="15" t="s">
        <v>644</v>
      </c>
      <c r="C164" s="16" t="s">
        <v>640</v>
      </c>
      <c r="D164" s="4" t="s">
        <v>641</v>
      </c>
      <c r="E164" s="4" t="s">
        <v>642</v>
      </c>
      <c r="F164" s="5" t="s">
        <v>662</v>
      </c>
      <c r="G164" s="46"/>
      <c r="H164" s="24" t="s">
        <v>644</v>
      </c>
      <c r="I164" s="23" t="s">
        <v>640</v>
      </c>
      <c r="J164" s="4" t="s">
        <v>641</v>
      </c>
      <c r="K164" s="4" t="s">
        <v>642</v>
      </c>
      <c r="L164" s="25" t="s">
        <v>662</v>
      </c>
      <c r="M164" s="46"/>
    </row>
    <row r="165" spans="1:13" s="3" customFormat="1">
      <c r="A165" s="46"/>
      <c r="B165" s="93" t="s">
        <v>648</v>
      </c>
      <c r="C165" s="94" t="s">
        <v>698</v>
      </c>
      <c r="D165" s="95" t="s">
        <v>2545</v>
      </c>
      <c r="E165" s="96" t="s">
        <v>2535</v>
      </c>
      <c r="F165" s="241" t="s">
        <v>227</v>
      </c>
      <c r="G165" s="46"/>
      <c r="H165" s="111" t="s">
        <v>648</v>
      </c>
      <c r="I165" s="94" t="s">
        <v>685</v>
      </c>
      <c r="J165" s="95" t="s">
        <v>1335</v>
      </c>
      <c r="K165" s="96" t="s">
        <v>1704</v>
      </c>
      <c r="L165" s="252" t="s">
        <v>241</v>
      </c>
      <c r="M165" s="46"/>
    </row>
    <row r="166" spans="1:13" s="3" customFormat="1">
      <c r="A166" s="46"/>
      <c r="B166" s="98" t="s">
        <v>649</v>
      </c>
      <c r="C166" s="99" t="s">
        <v>1182</v>
      </c>
      <c r="D166" s="100" t="s">
        <v>2504</v>
      </c>
      <c r="E166" s="101" t="s">
        <v>2535</v>
      </c>
      <c r="F166" s="242" t="s">
        <v>228</v>
      </c>
      <c r="G166" s="46"/>
      <c r="H166" s="113" t="s">
        <v>649</v>
      </c>
      <c r="I166" s="99" t="s">
        <v>131</v>
      </c>
      <c r="J166" s="100" t="s">
        <v>1259</v>
      </c>
      <c r="K166" s="101" t="s">
        <v>948</v>
      </c>
      <c r="L166" s="253" t="s">
        <v>242</v>
      </c>
      <c r="M166" s="46"/>
    </row>
    <row r="167" spans="1:13" s="3" customFormat="1">
      <c r="A167" s="46"/>
      <c r="B167" s="103" t="s">
        <v>650</v>
      </c>
      <c r="C167" s="104" t="s">
        <v>1365</v>
      </c>
      <c r="D167" s="105" t="s">
        <v>1366</v>
      </c>
      <c r="E167" s="106" t="s">
        <v>770</v>
      </c>
      <c r="F167" s="243" t="s">
        <v>229</v>
      </c>
      <c r="G167" s="46"/>
      <c r="H167" s="115" t="s">
        <v>650</v>
      </c>
      <c r="I167" s="104" t="s">
        <v>1568</v>
      </c>
      <c r="J167" s="105" t="s">
        <v>243</v>
      </c>
      <c r="K167" s="106" t="s">
        <v>948</v>
      </c>
      <c r="L167" s="254" t="s">
        <v>244</v>
      </c>
      <c r="M167" s="46"/>
    </row>
    <row r="168" spans="1:13" s="3" customFormat="1">
      <c r="A168" s="46"/>
      <c r="B168" s="6" t="s">
        <v>651</v>
      </c>
      <c r="C168" s="7" t="s">
        <v>671</v>
      </c>
      <c r="D168" s="8" t="s">
        <v>943</v>
      </c>
      <c r="E168" s="9" t="s">
        <v>754</v>
      </c>
      <c r="F168" s="244" t="s">
        <v>230</v>
      </c>
      <c r="G168" s="46"/>
      <c r="H168" s="26" t="s">
        <v>651</v>
      </c>
      <c r="I168" s="7" t="s">
        <v>725</v>
      </c>
      <c r="J168" s="8" t="s">
        <v>1209</v>
      </c>
      <c r="K168" s="9" t="s">
        <v>770</v>
      </c>
      <c r="L168" s="255" t="s">
        <v>245</v>
      </c>
      <c r="M168" s="46"/>
    </row>
    <row r="169" spans="1:13" s="3" customFormat="1">
      <c r="A169" s="46"/>
      <c r="B169" s="6" t="s">
        <v>652</v>
      </c>
      <c r="C169" s="7" t="s">
        <v>2506</v>
      </c>
      <c r="D169" s="8" t="s">
        <v>2507</v>
      </c>
      <c r="E169" s="9" t="s">
        <v>770</v>
      </c>
      <c r="F169" s="244" t="s">
        <v>231</v>
      </c>
      <c r="G169" s="46"/>
      <c r="H169" s="26" t="s">
        <v>652</v>
      </c>
      <c r="I169" s="7" t="s">
        <v>1295</v>
      </c>
      <c r="J169" s="8" t="s">
        <v>246</v>
      </c>
      <c r="K169" s="9" t="s">
        <v>950</v>
      </c>
      <c r="L169" s="255" t="s">
        <v>247</v>
      </c>
      <c r="M169" s="46"/>
    </row>
    <row r="170" spans="1:13" s="3" customFormat="1">
      <c r="A170" s="46"/>
      <c r="B170" s="6" t="s">
        <v>653</v>
      </c>
      <c r="C170" s="7" t="s">
        <v>991</v>
      </c>
      <c r="D170" s="8" t="s">
        <v>332</v>
      </c>
      <c r="E170" s="9" t="s">
        <v>948</v>
      </c>
      <c r="F170" s="244" t="s">
        <v>232</v>
      </c>
      <c r="G170" s="46"/>
      <c r="H170" s="26" t="s">
        <v>653</v>
      </c>
      <c r="I170" s="7" t="s">
        <v>1077</v>
      </c>
      <c r="J170" s="8" t="s">
        <v>1540</v>
      </c>
      <c r="K170" s="9" t="s">
        <v>770</v>
      </c>
      <c r="L170" s="255" t="s">
        <v>248</v>
      </c>
      <c r="M170" s="46"/>
    </row>
    <row r="171" spans="1:13" s="3" customFormat="1">
      <c r="A171" s="46"/>
      <c r="B171" s="6" t="s">
        <v>654</v>
      </c>
      <c r="C171" s="7" t="s">
        <v>671</v>
      </c>
      <c r="D171" s="8" t="s">
        <v>943</v>
      </c>
      <c r="E171" s="9" t="s">
        <v>675</v>
      </c>
      <c r="F171" s="244" t="s">
        <v>233</v>
      </c>
      <c r="G171" s="46"/>
      <c r="H171" s="26" t="s">
        <v>654</v>
      </c>
      <c r="I171" s="7" t="s">
        <v>685</v>
      </c>
      <c r="J171" s="8" t="s">
        <v>1569</v>
      </c>
      <c r="K171" s="9" t="s">
        <v>770</v>
      </c>
      <c r="L171" s="255" t="s">
        <v>249</v>
      </c>
      <c r="M171" s="46"/>
    </row>
    <row r="172" spans="1:13" s="3" customFormat="1">
      <c r="A172" s="46"/>
      <c r="B172" s="6" t="s">
        <v>655</v>
      </c>
      <c r="C172" s="7" t="s">
        <v>1372</v>
      </c>
      <c r="D172" s="8" t="s">
        <v>711</v>
      </c>
      <c r="E172" s="9" t="s">
        <v>948</v>
      </c>
      <c r="F172" s="244" t="s">
        <v>175</v>
      </c>
      <c r="G172" s="46"/>
      <c r="H172" s="26" t="s">
        <v>655</v>
      </c>
      <c r="I172" s="7" t="s">
        <v>723</v>
      </c>
      <c r="J172" s="8" t="s">
        <v>250</v>
      </c>
      <c r="K172" s="9" t="s">
        <v>770</v>
      </c>
      <c r="L172" s="255" t="s">
        <v>251</v>
      </c>
      <c r="M172" s="46"/>
    </row>
    <row r="173" spans="1:13" s="3" customFormat="1">
      <c r="A173" s="46"/>
      <c r="B173" s="6" t="s">
        <v>656</v>
      </c>
      <c r="C173" s="7" t="s">
        <v>708</v>
      </c>
      <c r="D173" s="8" t="s">
        <v>939</v>
      </c>
      <c r="E173" s="9" t="s">
        <v>695</v>
      </c>
      <c r="F173" s="244" t="s">
        <v>2557</v>
      </c>
      <c r="G173" s="46"/>
      <c r="H173" s="26" t="s">
        <v>656</v>
      </c>
      <c r="I173" s="7" t="s">
        <v>685</v>
      </c>
      <c r="J173" s="8" t="s">
        <v>252</v>
      </c>
      <c r="K173" s="9" t="s">
        <v>770</v>
      </c>
      <c r="L173" s="255" t="s">
        <v>253</v>
      </c>
      <c r="M173" s="46"/>
    </row>
    <row r="174" spans="1:13" s="3" customFormat="1">
      <c r="A174" s="46"/>
      <c r="B174" s="6" t="s">
        <v>657</v>
      </c>
      <c r="C174" s="7" t="s">
        <v>714</v>
      </c>
      <c r="D174" s="8" t="s">
        <v>2509</v>
      </c>
      <c r="E174" s="9" t="s">
        <v>770</v>
      </c>
      <c r="F174" s="244" t="s">
        <v>234</v>
      </c>
      <c r="G174" s="46"/>
      <c r="H174" s="26" t="s">
        <v>657</v>
      </c>
      <c r="I174" s="7" t="s">
        <v>1174</v>
      </c>
      <c r="J174" s="8" t="s">
        <v>1087</v>
      </c>
      <c r="K174" s="9" t="s">
        <v>770</v>
      </c>
      <c r="L174" s="255" t="s">
        <v>254</v>
      </c>
      <c r="M174" s="46"/>
    </row>
    <row r="175" spans="1:13" s="3" customFormat="1">
      <c r="A175" s="46"/>
      <c r="B175" s="6" t="s">
        <v>658</v>
      </c>
      <c r="C175" s="7" t="s">
        <v>172</v>
      </c>
      <c r="D175" s="8" t="s">
        <v>331</v>
      </c>
      <c r="E175" s="9" t="s">
        <v>948</v>
      </c>
      <c r="F175" s="244" t="s">
        <v>235</v>
      </c>
      <c r="G175" s="46"/>
      <c r="H175" s="26"/>
      <c r="I175" s="7"/>
      <c r="J175" s="8"/>
      <c r="K175" s="9"/>
      <c r="L175" s="255"/>
      <c r="M175" s="46"/>
    </row>
    <row r="176" spans="1:13" s="3" customFormat="1" ht="12" customHeight="1">
      <c r="A176" s="46"/>
      <c r="B176" s="6" t="s">
        <v>659</v>
      </c>
      <c r="C176" s="7" t="s">
        <v>708</v>
      </c>
      <c r="D176" s="8" t="s">
        <v>2360</v>
      </c>
      <c r="E176" s="9" t="s">
        <v>1704</v>
      </c>
      <c r="F176" s="244" t="s">
        <v>236</v>
      </c>
      <c r="G176" s="46"/>
      <c r="H176" s="26"/>
      <c r="I176" s="7"/>
      <c r="J176" s="8"/>
      <c r="K176" s="9"/>
      <c r="L176" s="255"/>
      <c r="M176" s="46"/>
    </row>
    <row r="177" spans="1:13" s="3" customFormat="1">
      <c r="A177" s="46"/>
      <c r="B177" s="6" t="s">
        <v>660</v>
      </c>
      <c r="C177" s="7" t="s">
        <v>995</v>
      </c>
      <c r="D177" s="8" t="s">
        <v>3</v>
      </c>
      <c r="E177" s="9" t="s">
        <v>770</v>
      </c>
      <c r="F177" s="244" t="s">
        <v>237</v>
      </c>
      <c r="G177" s="46"/>
      <c r="H177" s="26"/>
      <c r="I177" s="7"/>
      <c r="J177" s="8"/>
      <c r="K177" s="9"/>
      <c r="L177" s="255"/>
      <c r="M177" s="46"/>
    </row>
    <row r="178" spans="1:13" s="3" customFormat="1">
      <c r="A178" s="46"/>
      <c r="B178" s="6" t="s">
        <v>661</v>
      </c>
      <c r="C178" s="7" t="s">
        <v>1245</v>
      </c>
      <c r="D178" s="8" t="s">
        <v>1431</v>
      </c>
      <c r="E178" s="9" t="s">
        <v>948</v>
      </c>
      <c r="F178" s="244" t="s">
        <v>238</v>
      </c>
      <c r="G178" s="46"/>
      <c r="H178" s="26"/>
      <c r="I178" s="7"/>
      <c r="J178" s="8"/>
      <c r="K178" s="9"/>
      <c r="L178" s="255"/>
      <c r="M178" s="46"/>
    </row>
    <row r="179" spans="1:13" s="3" customFormat="1" ht="12.75" thickBot="1">
      <c r="A179" s="46"/>
      <c r="B179" s="19" t="s">
        <v>664</v>
      </c>
      <c r="C179" s="10" t="s">
        <v>239</v>
      </c>
      <c r="D179" s="207" t="s">
        <v>58</v>
      </c>
      <c r="E179" s="11" t="s">
        <v>675</v>
      </c>
      <c r="F179" s="245" t="s">
        <v>240</v>
      </c>
      <c r="G179" s="46"/>
      <c r="H179" s="28"/>
      <c r="I179" s="29"/>
      <c r="J179" s="92"/>
      <c r="K179" s="30"/>
      <c r="L179" s="256"/>
      <c r="M179" s="46"/>
    </row>
    <row r="180" spans="1:13" s="3" customFormat="1" ht="14.25" hidden="1" thickTop="1" thickBot="1">
      <c r="A180" s="46"/>
      <c r="B180" s="365"/>
      <c r="C180" s="366"/>
      <c r="D180" s="372"/>
      <c r="E180" s="368"/>
      <c r="F180" s="369"/>
      <c r="G180" s="46"/>
      <c r="H180" s="381"/>
      <c r="I180" s="366"/>
      <c r="J180" s="371"/>
      <c r="K180" s="368"/>
      <c r="L180" s="382"/>
      <c r="M180" s="46"/>
    </row>
    <row r="181" spans="1:13" s="3" customFormat="1" ht="12.75" hidden="1">
      <c r="A181" s="46"/>
      <c r="B181" s="6"/>
      <c r="C181" s="7"/>
      <c r="D181" s="21"/>
      <c r="E181" s="9"/>
      <c r="F181" s="244"/>
      <c r="G181" s="46"/>
      <c r="H181" s="26"/>
      <c r="I181" s="7"/>
      <c r="J181" s="8"/>
      <c r="K181" s="9"/>
      <c r="L181" s="255"/>
      <c r="M181" s="46"/>
    </row>
    <row r="182" spans="1:13" s="3" customFormat="1" ht="12.75" hidden="1">
      <c r="A182" s="46"/>
      <c r="B182" s="6"/>
      <c r="C182" s="7"/>
      <c r="D182" s="21"/>
      <c r="E182" s="9"/>
      <c r="F182" s="244"/>
      <c r="G182" s="46"/>
      <c r="H182" s="26"/>
      <c r="I182" s="7"/>
      <c r="J182" s="7"/>
      <c r="K182" s="9"/>
      <c r="L182" s="255"/>
      <c r="M182" s="46"/>
    </row>
    <row r="183" spans="1:13" s="3" customFormat="1" ht="12.75" hidden="1">
      <c r="A183" s="46"/>
      <c r="B183" s="6"/>
      <c r="C183" s="7"/>
      <c r="D183" s="21"/>
      <c r="E183" s="9"/>
      <c r="F183" s="244"/>
      <c r="G183" s="46"/>
      <c r="H183" s="26"/>
      <c r="I183" s="7"/>
      <c r="J183" s="7"/>
      <c r="K183" s="9"/>
      <c r="L183" s="255"/>
      <c r="M183" s="46"/>
    </row>
    <row r="184" spans="1:13" s="3" customFormat="1" ht="12.75" hidden="1">
      <c r="A184" s="46"/>
      <c r="B184" s="6"/>
      <c r="C184" s="7"/>
      <c r="D184" s="21"/>
      <c r="E184" s="9"/>
      <c r="F184" s="244"/>
      <c r="G184" s="46"/>
      <c r="H184" s="26"/>
      <c r="I184" s="7"/>
      <c r="J184" s="7"/>
      <c r="K184" s="9"/>
      <c r="L184" s="255"/>
      <c r="M184" s="46"/>
    </row>
    <row r="185" spans="1:13" s="3" customFormat="1" ht="12.75" hidden="1">
      <c r="A185" s="46"/>
      <c r="B185" s="6"/>
      <c r="C185" s="7"/>
      <c r="D185" s="21"/>
      <c r="E185" s="9"/>
      <c r="F185" s="244"/>
      <c r="G185" s="46"/>
      <c r="H185" s="26"/>
      <c r="I185" s="7"/>
      <c r="J185" s="7"/>
      <c r="K185" s="9"/>
      <c r="L185" s="255"/>
      <c r="M185" s="46"/>
    </row>
    <row r="186" spans="1:13" s="3" customFormat="1" ht="13.5" hidden="1" thickBot="1">
      <c r="A186" s="46"/>
      <c r="B186" s="19"/>
      <c r="C186" s="10"/>
      <c r="D186" s="22"/>
      <c r="E186" s="11"/>
      <c r="F186" s="245"/>
      <c r="G186" s="46"/>
      <c r="H186" s="28"/>
      <c r="I186" s="29"/>
      <c r="J186" s="29"/>
      <c r="K186" s="30"/>
      <c r="L186" s="256"/>
      <c r="M186" s="46"/>
    </row>
    <row r="187" spans="1:13" s="3" customFormat="1" ht="12.75" thickTop="1">
      <c r="A187" s="46"/>
      <c r="B187" s="47"/>
      <c r="C187" s="47"/>
      <c r="D187" s="47"/>
      <c r="E187" s="47"/>
      <c r="F187" s="47"/>
      <c r="G187" s="46"/>
      <c r="H187" s="48"/>
      <c r="I187" s="48"/>
      <c r="J187" s="48"/>
      <c r="K187" s="48"/>
      <c r="L187" s="48"/>
      <c r="M187" s="46"/>
    </row>
    <row r="188" spans="1:13" ht="34.5" customHeight="1" thickBot="1">
      <c r="B188" s="784" t="s">
        <v>789</v>
      </c>
      <c r="C188" s="784"/>
      <c r="D188" s="35"/>
      <c r="E188" s="211" t="s">
        <v>917</v>
      </c>
      <c r="F188" s="781" t="s">
        <v>734</v>
      </c>
      <c r="G188" s="781"/>
      <c r="H188" s="781"/>
      <c r="I188" s="781"/>
      <c r="J188" s="35"/>
      <c r="K188" s="784" t="s">
        <v>744</v>
      </c>
      <c r="L188" s="784"/>
      <c r="M188" s="35"/>
    </row>
    <row r="189" spans="1:13" ht="5.25" customHeight="1" thickTop="1" thickBot="1">
      <c r="B189" s="790" t="s">
        <v>1653</v>
      </c>
      <c r="C189" s="791"/>
      <c r="D189" s="43"/>
      <c r="E189" s="44"/>
      <c r="F189" s="44"/>
      <c r="G189" s="35"/>
      <c r="H189" s="785" t="s">
        <v>1654</v>
      </c>
      <c r="I189" s="786"/>
      <c r="J189" s="45"/>
      <c r="K189" s="45"/>
      <c r="L189" s="45"/>
      <c r="M189" s="35"/>
    </row>
    <row r="190" spans="1:13" ht="16.5" thickTop="1" thickBot="1">
      <c r="B190" s="792"/>
      <c r="C190" s="793"/>
      <c r="D190" s="14"/>
      <c r="E190" s="12" t="s">
        <v>663</v>
      </c>
      <c r="F190" s="13">
        <f>COUNTA(D192:D211)</f>
        <v>4</v>
      </c>
      <c r="G190" s="46"/>
      <c r="H190" s="787"/>
      <c r="I190" s="788"/>
      <c r="J190" s="32"/>
      <c r="K190" s="33" t="s">
        <v>663</v>
      </c>
      <c r="L190" s="34">
        <f>COUNTA(J192:J211)</f>
        <v>14</v>
      </c>
      <c r="M190" s="35"/>
    </row>
    <row r="191" spans="1:13">
      <c r="B191" s="15" t="s">
        <v>644</v>
      </c>
      <c r="C191" s="16" t="s">
        <v>640</v>
      </c>
      <c r="D191" s="4" t="s">
        <v>641</v>
      </c>
      <c r="E191" s="4" t="s">
        <v>642</v>
      </c>
      <c r="F191" s="5" t="s">
        <v>662</v>
      </c>
      <c r="G191" s="46"/>
      <c r="H191" s="24" t="s">
        <v>644</v>
      </c>
      <c r="I191" s="23" t="s">
        <v>640</v>
      </c>
      <c r="J191" s="4" t="s">
        <v>641</v>
      </c>
      <c r="K191" s="4" t="s">
        <v>642</v>
      </c>
      <c r="L191" s="25" t="s">
        <v>662</v>
      </c>
      <c r="M191" s="35"/>
    </row>
    <row r="192" spans="1:13">
      <c r="B192" s="93" t="s">
        <v>648</v>
      </c>
      <c r="C192" s="94" t="s">
        <v>772</v>
      </c>
      <c r="D192" s="95" t="s">
        <v>1582</v>
      </c>
      <c r="E192" s="96" t="s">
        <v>770</v>
      </c>
      <c r="F192" s="241" t="s">
        <v>255</v>
      </c>
      <c r="G192" s="46"/>
      <c r="H192" s="111" t="s">
        <v>648</v>
      </c>
      <c r="I192" s="94" t="s">
        <v>748</v>
      </c>
      <c r="J192" s="95" t="s">
        <v>2569</v>
      </c>
      <c r="K192" s="96" t="s">
        <v>770</v>
      </c>
      <c r="L192" s="252" t="s">
        <v>260</v>
      </c>
      <c r="M192" s="35"/>
    </row>
    <row r="193" spans="2:13">
      <c r="B193" s="98" t="s">
        <v>649</v>
      </c>
      <c r="C193" s="99" t="s">
        <v>705</v>
      </c>
      <c r="D193" s="100" t="s">
        <v>1430</v>
      </c>
      <c r="E193" s="101" t="s">
        <v>770</v>
      </c>
      <c r="F193" s="242" t="s">
        <v>256</v>
      </c>
      <c r="G193" s="46"/>
      <c r="H193" s="113" t="s">
        <v>649</v>
      </c>
      <c r="I193" s="99" t="s">
        <v>1086</v>
      </c>
      <c r="J193" s="100" t="s">
        <v>261</v>
      </c>
      <c r="K193" s="101" t="s">
        <v>770</v>
      </c>
      <c r="L193" s="253" t="s">
        <v>262</v>
      </c>
      <c r="M193" s="35"/>
    </row>
    <row r="194" spans="2:13">
      <c r="B194" s="103" t="s">
        <v>650</v>
      </c>
      <c r="C194" s="104" t="s">
        <v>693</v>
      </c>
      <c r="D194" s="105" t="s">
        <v>257</v>
      </c>
      <c r="E194" s="106" t="s">
        <v>770</v>
      </c>
      <c r="F194" s="243" t="s">
        <v>258</v>
      </c>
      <c r="G194" s="46"/>
      <c r="H194" s="115" t="s">
        <v>650</v>
      </c>
      <c r="I194" s="104" t="s">
        <v>748</v>
      </c>
      <c r="J194" s="105" t="s">
        <v>263</v>
      </c>
      <c r="K194" s="106" t="s">
        <v>770</v>
      </c>
      <c r="L194" s="254" t="s">
        <v>264</v>
      </c>
      <c r="M194" s="35"/>
    </row>
    <row r="195" spans="2:13">
      <c r="B195" s="6" t="s">
        <v>651</v>
      </c>
      <c r="C195" s="7" t="s">
        <v>1131</v>
      </c>
      <c r="D195" s="8" t="s">
        <v>1603</v>
      </c>
      <c r="E195" s="9" t="s">
        <v>770</v>
      </c>
      <c r="F195" s="244" t="s">
        <v>259</v>
      </c>
      <c r="G195" s="46"/>
      <c r="H195" s="26" t="s">
        <v>651</v>
      </c>
      <c r="I195" s="7" t="s">
        <v>1409</v>
      </c>
      <c r="J195" s="8" t="s">
        <v>1410</v>
      </c>
      <c r="K195" s="9" t="s">
        <v>948</v>
      </c>
      <c r="L195" s="255" t="s">
        <v>265</v>
      </c>
      <c r="M195" s="35"/>
    </row>
    <row r="196" spans="2:13" ht="12.75">
      <c r="B196" s="6"/>
      <c r="C196" s="7"/>
      <c r="D196" s="20"/>
      <c r="E196" s="9"/>
      <c r="F196" s="244"/>
      <c r="G196" s="46"/>
      <c r="H196" s="26" t="s">
        <v>652</v>
      </c>
      <c r="I196" s="7" t="s">
        <v>1273</v>
      </c>
      <c r="J196" s="8" t="s">
        <v>1173</v>
      </c>
      <c r="K196" s="9" t="s">
        <v>948</v>
      </c>
      <c r="L196" s="255" t="s">
        <v>266</v>
      </c>
      <c r="M196" s="35"/>
    </row>
    <row r="197" spans="2:13" ht="12.75">
      <c r="B197" s="6"/>
      <c r="C197" s="7"/>
      <c r="D197" s="20"/>
      <c r="E197" s="9"/>
      <c r="F197" s="244"/>
      <c r="G197" s="46"/>
      <c r="H197" s="26" t="s">
        <v>653</v>
      </c>
      <c r="I197" s="7" t="s">
        <v>1199</v>
      </c>
      <c r="J197" s="8" t="s">
        <v>1253</v>
      </c>
      <c r="K197" s="9" t="s">
        <v>948</v>
      </c>
      <c r="L197" s="255" t="s">
        <v>267</v>
      </c>
      <c r="M197" s="35"/>
    </row>
    <row r="198" spans="2:13" ht="12.75">
      <c r="B198" s="6"/>
      <c r="C198" s="7"/>
      <c r="D198" s="20"/>
      <c r="E198" s="9"/>
      <c r="F198" s="244"/>
      <c r="G198" s="46"/>
      <c r="H198" s="26" t="s">
        <v>654</v>
      </c>
      <c r="I198" s="7" t="s">
        <v>1409</v>
      </c>
      <c r="J198" s="8" t="s">
        <v>1292</v>
      </c>
      <c r="K198" s="9" t="s">
        <v>948</v>
      </c>
      <c r="L198" s="255" t="s">
        <v>268</v>
      </c>
      <c r="M198" s="35"/>
    </row>
    <row r="199" spans="2:13" ht="12.75">
      <c r="B199" s="6"/>
      <c r="C199" s="7"/>
      <c r="D199" s="20"/>
      <c r="E199" s="9"/>
      <c r="F199" s="244"/>
      <c r="G199" s="46"/>
      <c r="H199" s="26" t="s">
        <v>655</v>
      </c>
      <c r="I199" s="7" t="s">
        <v>748</v>
      </c>
      <c r="J199" s="8" t="s">
        <v>1209</v>
      </c>
      <c r="K199" s="9" t="s">
        <v>770</v>
      </c>
      <c r="L199" s="255" t="s">
        <v>269</v>
      </c>
      <c r="M199" s="35"/>
    </row>
    <row r="200" spans="2:13" ht="12.75">
      <c r="B200" s="6"/>
      <c r="C200" s="7"/>
      <c r="D200" s="20"/>
      <c r="E200" s="9"/>
      <c r="F200" s="244"/>
      <c r="G200" s="46"/>
      <c r="H200" s="26" t="s">
        <v>656</v>
      </c>
      <c r="I200" s="7" t="s">
        <v>810</v>
      </c>
      <c r="J200" s="8" t="s">
        <v>270</v>
      </c>
      <c r="K200" s="9" t="s">
        <v>770</v>
      </c>
      <c r="L200" s="255" t="s">
        <v>271</v>
      </c>
      <c r="M200" s="35"/>
    </row>
    <row r="201" spans="2:13" ht="12.75">
      <c r="B201" s="6"/>
      <c r="C201" s="7"/>
      <c r="D201" s="20"/>
      <c r="E201" s="9"/>
      <c r="F201" s="244"/>
      <c r="G201" s="46"/>
      <c r="H201" s="26" t="s">
        <v>657</v>
      </c>
      <c r="I201" s="7" t="s">
        <v>1541</v>
      </c>
      <c r="J201" s="8" t="s">
        <v>869</v>
      </c>
      <c r="K201" s="9" t="s">
        <v>948</v>
      </c>
      <c r="L201" s="255" t="s">
        <v>272</v>
      </c>
      <c r="M201" s="35"/>
    </row>
    <row r="202" spans="2:13" ht="12.75">
      <c r="B202" s="6"/>
      <c r="C202" s="7"/>
      <c r="D202" s="20"/>
      <c r="E202" s="9"/>
      <c r="F202" s="244"/>
      <c r="G202" s="46"/>
      <c r="H202" s="26" t="s">
        <v>658</v>
      </c>
      <c r="I202" s="7" t="s">
        <v>1174</v>
      </c>
      <c r="J202" s="8" t="s">
        <v>273</v>
      </c>
      <c r="K202" s="9" t="s">
        <v>770</v>
      </c>
      <c r="L202" s="255" t="s">
        <v>274</v>
      </c>
      <c r="M202" s="35"/>
    </row>
    <row r="203" spans="2:13" ht="12.75">
      <c r="B203" s="6"/>
      <c r="C203" s="7"/>
      <c r="D203" s="20"/>
      <c r="E203" s="9"/>
      <c r="F203" s="244"/>
      <c r="G203" s="46"/>
      <c r="H203" s="26" t="s">
        <v>659</v>
      </c>
      <c r="I203" s="7" t="s">
        <v>717</v>
      </c>
      <c r="J203" s="8" t="s">
        <v>275</v>
      </c>
      <c r="K203" s="9" t="s">
        <v>276</v>
      </c>
      <c r="L203" s="255" t="s">
        <v>277</v>
      </c>
      <c r="M203" s="35"/>
    </row>
    <row r="204" spans="2:13" ht="12.75">
      <c r="B204" s="6"/>
      <c r="C204" s="7"/>
      <c r="D204" s="20"/>
      <c r="E204" s="9"/>
      <c r="F204" s="244"/>
      <c r="G204" s="46"/>
      <c r="H204" s="26" t="s">
        <v>660</v>
      </c>
      <c r="I204" s="7" t="s">
        <v>1143</v>
      </c>
      <c r="J204" s="8" t="s">
        <v>2573</v>
      </c>
      <c r="K204" s="9" t="s">
        <v>647</v>
      </c>
      <c r="L204" s="255" t="s">
        <v>278</v>
      </c>
      <c r="M204" s="35"/>
    </row>
    <row r="205" spans="2:13" ht="13.5" thickBot="1">
      <c r="B205" s="19"/>
      <c r="C205" s="10"/>
      <c r="D205" s="370"/>
      <c r="E205" s="11"/>
      <c r="F205" s="245"/>
      <c r="G205" s="46"/>
      <c r="H205" s="28" t="s">
        <v>661</v>
      </c>
      <c r="I205" s="29" t="s">
        <v>279</v>
      </c>
      <c r="J205" s="92" t="s">
        <v>975</v>
      </c>
      <c r="K205" s="30" t="s">
        <v>948</v>
      </c>
      <c r="L205" s="256" t="s">
        <v>280</v>
      </c>
      <c r="M205" s="35"/>
    </row>
    <row r="206" spans="2:13" ht="14.25" hidden="1" thickTop="1" thickBot="1">
      <c r="B206" s="365"/>
      <c r="C206" s="366"/>
      <c r="D206" s="372"/>
      <c r="E206" s="368"/>
      <c r="F206" s="369"/>
      <c r="G206" s="46"/>
      <c r="H206" s="381"/>
      <c r="I206" s="366"/>
      <c r="J206" s="366"/>
      <c r="K206" s="368"/>
      <c r="L206" s="382"/>
      <c r="M206" s="35"/>
    </row>
    <row r="207" spans="2:13" ht="12.75" hidden="1">
      <c r="B207" s="6"/>
      <c r="C207" s="7"/>
      <c r="D207" s="21"/>
      <c r="E207" s="9"/>
      <c r="F207" s="244"/>
      <c r="G207" s="46"/>
      <c r="H207" s="26"/>
      <c r="I207" s="7"/>
      <c r="J207" s="7"/>
      <c r="K207" s="9"/>
      <c r="L207" s="255"/>
      <c r="M207" s="35"/>
    </row>
    <row r="208" spans="2:13" ht="12.75" hidden="1">
      <c r="B208" s="6"/>
      <c r="C208" s="7"/>
      <c r="D208" s="21"/>
      <c r="E208" s="9"/>
      <c r="F208" s="244"/>
      <c r="G208" s="46"/>
      <c r="H208" s="26"/>
      <c r="I208" s="7"/>
      <c r="J208" s="7"/>
      <c r="K208" s="9"/>
      <c r="L208" s="255"/>
      <c r="M208" s="35"/>
    </row>
    <row r="209" spans="1:13" ht="12.75" hidden="1">
      <c r="B209" s="6"/>
      <c r="C209" s="7"/>
      <c r="D209" s="21"/>
      <c r="E209" s="9"/>
      <c r="F209" s="244"/>
      <c r="G209" s="46"/>
      <c r="H209" s="26"/>
      <c r="I209" s="7"/>
      <c r="J209" s="7"/>
      <c r="K209" s="9"/>
      <c r="L209" s="255"/>
      <c r="M209" s="35"/>
    </row>
    <row r="210" spans="1:13" ht="12.75" hidden="1">
      <c r="B210" s="6"/>
      <c r="C210" s="7"/>
      <c r="D210" s="21"/>
      <c r="E210" s="9"/>
      <c r="F210" s="244"/>
      <c r="G210" s="46"/>
      <c r="H210" s="26"/>
      <c r="I210" s="7"/>
      <c r="J210" s="7"/>
      <c r="K210" s="9"/>
      <c r="L210" s="255"/>
      <c r="M210" s="35"/>
    </row>
    <row r="211" spans="1:13" ht="13.5" hidden="1" thickBot="1">
      <c r="B211" s="19"/>
      <c r="C211" s="10"/>
      <c r="D211" s="22"/>
      <c r="E211" s="11"/>
      <c r="F211" s="245"/>
      <c r="G211" s="46"/>
      <c r="H211" s="28"/>
      <c r="I211" s="29"/>
      <c r="J211" s="29"/>
      <c r="K211" s="30"/>
      <c r="L211" s="256"/>
      <c r="M211" s="35"/>
    </row>
    <row r="212" spans="1:13" ht="12.75" thickTop="1">
      <c r="B212" s="47"/>
      <c r="C212" s="47"/>
      <c r="D212" s="47"/>
      <c r="E212" s="47"/>
      <c r="F212" s="47"/>
      <c r="G212" s="46"/>
      <c r="H212" s="48"/>
      <c r="I212" s="48"/>
      <c r="J212" s="48"/>
      <c r="K212" s="48"/>
      <c r="L212" s="48"/>
      <c r="M212" s="35"/>
    </row>
    <row r="213" spans="1:13" s="3" customFormat="1" ht="34.5" customHeight="1" thickBot="1">
      <c r="A213" s="35"/>
      <c r="B213" s="784" t="s">
        <v>789</v>
      </c>
      <c r="C213" s="784"/>
      <c r="D213" s="35"/>
      <c r="E213" s="211" t="s">
        <v>744</v>
      </c>
      <c r="F213" s="781" t="s">
        <v>1680</v>
      </c>
      <c r="G213" s="781"/>
      <c r="H213" s="781"/>
      <c r="I213" s="781"/>
      <c r="J213" s="35"/>
      <c r="K213" s="784" t="s">
        <v>744</v>
      </c>
      <c r="L213" s="784"/>
      <c r="M213" s="46"/>
    </row>
    <row r="214" spans="1:13" s="3" customFormat="1" ht="5.25" customHeight="1" thickTop="1" thickBot="1">
      <c r="A214" s="35"/>
      <c r="B214" s="790" t="s">
        <v>735</v>
      </c>
      <c r="C214" s="791"/>
      <c r="D214" s="43"/>
      <c r="E214" s="44"/>
      <c r="F214" s="44"/>
      <c r="G214" s="35"/>
      <c r="H214" s="785" t="s">
        <v>736</v>
      </c>
      <c r="I214" s="786"/>
      <c r="J214" s="45"/>
      <c r="K214" s="45"/>
      <c r="L214" s="45"/>
      <c r="M214" s="46"/>
    </row>
    <row r="215" spans="1:13" s="3" customFormat="1" ht="16.5" thickTop="1" thickBot="1">
      <c r="A215" s="46"/>
      <c r="B215" s="792"/>
      <c r="C215" s="793"/>
      <c r="D215" s="14"/>
      <c r="E215" s="12" t="s">
        <v>663</v>
      </c>
      <c r="F215" s="13">
        <f>COUNTA(D217:D236)</f>
        <v>2</v>
      </c>
      <c r="G215" s="46"/>
      <c r="H215" s="787"/>
      <c r="I215" s="788"/>
      <c r="J215" s="32"/>
      <c r="K215" s="33" t="s">
        <v>663</v>
      </c>
      <c r="L215" s="34">
        <f>COUNTA(J217:J236)</f>
        <v>1</v>
      </c>
      <c r="M215" s="46"/>
    </row>
    <row r="216" spans="1:13" s="3" customFormat="1">
      <c r="A216" s="46"/>
      <c r="B216" s="15" t="s">
        <v>644</v>
      </c>
      <c r="C216" s="16" t="s">
        <v>640</v>
      </c>
      <c r="D216" s="4" t="s">
        <v>641</v>
      </c>
      <c r="E216" s="4" t="s">
        <v>642</v>
      </c>
      <c r="F216" s="5" t="s">
        <v>662</v>
      </c>
      <c r="G216" s="46"/>
      <c r="H216" s="24" t="s">
        <v>644</v>
      </c>
      <c r="I216" s="23" t="s">
        <v>640</v>
      </c>
      <c r="J216" s="4" t="s">
        <v>641</v>
      </c>
      <c r="K216" s="4" t="s">
        <v>642</v>
      </c>
      <c r="L216" s="25" t="s">
        <v>662</v>
      </c>
      <c r="M216" s="46"/>
    </row>
    <row r="217" spans="1:13" s="3" customFormat="1">
      <c r="A217" s="46"/>
      <c r="B217" s="93" t="s">
        <v>648</v>
      </c>
      <c r="C217" s="94" t="s">
        <v>1389</v>
      </c>
      <c r="D217" s="95" t="s">
        <v>2586</v>
      </c>
      <c r="E217" s="96" t="s">
        <v>2535</v>
      </c>
      <c r="F217" s="241" t="s">
        <v>284</v>
      </c>
      <c r="G217" s="46"/>
      <c r="H217" s="111" t="s">
        <v>648</v>
      </c>
      <c r="I217" s="94" t="s">
        <v>1086</v>
      </c>
      <c r="J217" s="95" t="s">
        <v>281</v>
      </c>
      <c r="K217" s="96" t="s">
        <v>276</v>
      </c>
      <c r="L217" s="252" t="s">
        <v>282</v>
      </c>
      <c r="M217" s="46"/>
    </row>
    <row r="218" spans="1:13" s="3" customFormat="1">
      <c r="A218" s="46"/>
      <c r="B218" s="98" t="s">
        <v>649</v>
      </c>
      <c r="C218" s="99" t="s">
        <v>698</v>
      </c>
      <c r="D218" s="100" t="s">
        <v>672</v>
      </c>
      <c r="E218" s="101" t="s">
        <v>647</v>
      </c>
      <c r="F218" s="242" t="s">
        <v>285</v>
      </c>
      <c r="G218" s="46"/>
      <c r="H218" s="113"/>
      <c r="I218" s="99"/>
      <c r="J218" s="100"/>
      <c r="K218" s="101"/>
      <c r="L218" s="253"/>
      <c r="M218" s="46"/>
    </row>
    <row r="219" spans="1:13" s="3" customFormat="1" ht="12.75" thickBot="1">
      <c r="A219" s="46"/>
      <c r="B219" s="373"/>
      <c r="C219" s="374"/>
      <c r="D219" s="375"/>
      <c r="E219" s="376"/>
      <c r="F219" s="377"/>
      <c r="G219" s="46"/>
      <c r="H219" s="115"/>
      <c r="I219" s="104"/>
      <c r="J219" s="105"/>
      <c r="K219" s="106"/>
      <c r="L219" s="254"/>
      <c r="M219" s="46"/>
    </row>
    <row r="220" spans="1:13" s="3" customFormat="1" ht="13.5" hidden="1" thickBot="1">
      <c r="A220" s="46"/>
      <c r="B220" s="365"/>
      <c r="C220" s="366"/>
      <c r="D220" s="367"/>
      <c r="E220" s="368"/>
      <c r="F220" s="369"/>
      <c r="G220" s="46"/>
      <c r="H220" s="26"/>
      <c r="I220" s="7"/>
      <c r="J220" s="8"/>
      <c r="K220" s="9"/>
      <c r="L220" s="255"/>
      <c r="M220" s="46"/>
    </row>
    <row r="221" spans="1:13" s="3" customFormat="1" ht="12.75" hidden="1">
      <c r="A221" s="46"/>
      <c r="B221" s="6"/>
      <c r="C221" s="7"/>
      <c r="D221" s="20"/>
      <c r="E221" s="9"/>
      <c r="F221" s="244"/>
      <c r="G221" s="46"/>
      <c r="H221" s="26"/>
      <c r="I221" s="7"/>
      <c r="J221" s="8"/>
      <c r="K221" s="9"/>
      <c r="L221" s="255"/>
      <c r="M221" s="46"/>
    </row>
    <row r="222" spans="1:13" s="3" customFormat="1" ht="12.75" hidden="1">
      <c r="A222" s="46"/>
      <c r="B222" s="6"/>
      <c r="C222" s="7"/>
      <c r="D222" s="20"/>
      <c r="E222" s="9"/>
      <c r="F222" s="244"/>
      <c r="G222" s="46"/>
      <c r="H222" s="26"/>
      <c r="I222" s="7"/>
      <c r="J222" s="8"/>
      <c r="K222" s="9"/>
      <c r="L222" s="255"/>
      <c r="M222" s="46"/>
    </row>
    <row r="223" spans="1:13" s="3" customFormat="1" ht="12.75" hidden="1">
      <c r="A223" s="46"/>
      <c r="B223" s="6"/>
      <c r="C223" s="7"/>
      <c r="D223" s="20"/>
      <c r="E223" s="9"/>
      <c r="F223" s="244"/>
      <c r="G223" s="46"/>
      <c r="H223" s="26"/>
      <c r="I223" s="7"/>
      <c r="J223" s="8"/>
      <c r="K223" s="9"/>
      <c r="L223" s="255"/>
      <c r="M223" s="46"/>
    </row>
    <row r="224" spans="1:13" s="3" customFormat="1" ht="12.75" hidden="1">
      <c r="A224" s="46"/>
      <c r="B224" s="6"/>
      <c r="C224" s="7"/>
      <c r="D224" s="20"/>
      <c r="E224" s="9"/>
      <c r="F224" s="244"/>
      <c r="G224" s="46"/>
      <c r="H224" s="26"/>
      <c r="I224" s="7"/>
      <c r="J224" s="8"/>
      <c r="K224" s="9"/>
      <c r="L224" s="255"/>
      <c r="M224" s="46"/>
    </row>
    <row r="225" spans="1:13" s="3" customFormat="1" ht="12.75" hidden="1">
      <c r="A225" s="46"/>
      <c r="B225" s="6"/>
      <c r="C225" s="7"/>
      <c r="D225" s="20"/>
      <c r="E225" s="9"/>
      <c r="F225" s="244"/>
      <c r="G225" s="46"/>
      <c r="H225" s="26"/>
      <c r="I225" s="7"/>
      <c r="J225" s="8"/>
      <c r="K225" s="9"/>
      <c r="L225" s="255"/>
      <c r="M225" s="46"/>
    </row>
    <row r="226" spans="1:13" s="3" customFormat="1" ht="12.75" hidden="1">
      <c r="A226" s="46"/>
      <c r="B226" s="6"/>
      <c r="C226" s="7"/>
      <c r="D226" s="20"/>
      <c r="E226" s="9"/>
      <c r="F226" s="244"/>
      <c r="G226" s="46"/>
      <c r="H226" s="26"/>
      <c r="I226" s="7"/>
      <c r="J226" s="8"/>
      <c r="K226" s="9"/>
      <c r="L226" s="255"/>
      <c r="M226" s="46"/>
    </row>
    <row r="227" spans="1:13" s="3" customFormat="1" ht="12.75" hidden="1">
      <c r="A227" s="46"/>
      <c r="B227" s="6"/>
      <c r="C227" s="7"/>
      <c r="D227" s="20"/>
      <c r="E227" s="9"/>
      <c r="F227" s="244"/>
      <c r="G227" s="46"/>
      <c r="H227" s="26"/>
      <c r="I227" s="7"/>
      <c r="J227" s="8"/>
      <c r="K227" s="9"/>
      <c r="L227" s="255"/>
      <c r="M227" s="46"/>
    </row>
    <row r="228" spans="1:13" s="3" customFormat="1" ht="12.75" hidden="1">
      <c r="A228" s="46"/>
      <c r="B228" s="6"/>
      <c r="C228" s="7"/>
      <c r="D228" s="20"/>
      <c r="E228" s="9"/>
      <c r="F228" s="244"/>
      <c r="G228" s="46"/>
      <c r="H228" s="26"/>
      <c r="I228" s="7"/>
      <c r="J228" s="8"/>
      <c r="K228" s="9"/>
      <c r="L228" s="255"/>
      <c r="M228" s="46"/>
    </row>
    <row r="229" spans="1:13" s="3" customFormat="1" ht="12.75" hidden="1">
      <c r="A229" s="46"/>
      <c r="B229" s="6"/>
      <c r="C229" s="7"/>
      <c r="D229" s="20"/>
      <c r="E229" s="9"/>
      <c r="F229" s="244"/>
      <c r="G229" s="46"/>
      <c r="H229" s="26"/>
      <c r="I229" s="7"/>
      <c r="J229" s="8"/>
      <c r="K229" s="9"/>
      <c r="L229" s="255"/>
      <c r="M229" s="46"/>
    </row>
    <row r="230" spans="1:13" s="3" customFormat="1" ht="12.75" hidden="1">
      <c r="A230" s="46"/>
      <c r="B230" s="6"/>
      <c r="C230" s="7"/>
      <c r="D230" s="20"/>
      <c r="E230" s="9"/>
      <c r="F230" s="244"/>
      <c r="G230" s="46"/>
      <c r="H230" s="26"/>
      <c r="I230" s="7"/>
      <c r="J230" s="8"/>
      <c r="K230" s="9"/>
      <c r="L230" s="255"/>
      <c r="M230" s="46"/>
    </row>
    <row r="231" spans="1:13" s="3" customFormat="1" ht="12.75" hidden="1">
      <c r="A231" s="46"/>
      <c r="B231" s="6"/>
      <c r="C231" s="7"/>
      <c r="D231" s="21"/>
      <c r="E231" s="9"/>
      <c r="F231" s="244"/>
      <c r="G231" s="46"/>
      <c r="H231" s="26"/>
      <c r="I231" s="7"/>
      <c r="J231" s="7"/>
      <c r="K231" s="9"/>
      <c r="L231" s="255"/>
      <c r="M231" s="46"/>
    </row>
    <row r="232" spans="1:13" s="3" customFormat="1" ht="12.75" hidden="1">
      <c r="A232" s="46"/>
      <c r="B232" s="6"/>
      <c r="C232" s="7"/>
      <c r="D232" s="21"/>
      <c r="E232" s="9"/>
      <c r="F232" s="244"/>
      <c r="G232" s="46"/>
      <c r="H232" s="26"/>
      <c r="I232" s="7"/>
      <c r="J232" s="7"/>
      <c r="K232" s="9"/>
      <c r="L232" s="255"/>
      <c r="M232" s="46"/>
    </row>
    <row r="233" spans="1:13" s="3" customFormat="1" ht="12.75" hidden="1">
      <c r="A233" s="46"/>
      <c r="B233" s="6"/>
      <c r="C233" s="7"/>
      <c r="D233" s="21"/>
      <c r="E233" s="9"/>
      <c r="F233" s="244"/>
      <c r="G233" s="46"/>
      <c r="H233" s="26"/>
      <c r="I233" s="7"/>
      <c r="J233" s="7"/>
      <c r="K233" s="9"/>
      <c r="L233" s="255"/>
      <c r="M233" s="46"/>
    </row>
    <row r="234" spans="1:13" s="3" customFormat="1" ht="12.75" hidden="1">
      <c r="A234" s="46"/>
      <c r="B234" s="6"/>
      <c r="C234" s="7"/>
      <c r="D234" s="21"/>
      <c r="E234" s="9"/>
      <c r="F234" s="244"/>
      <c r="G234" s="46"/>
      <c r="H234" s="26"/>
      <c r="I234" s="7"/>
      <c r="J234" s="7"/>
      <c r="K234" s="9"/>
      <c r="L234" s="255"/>
      <c r="M234" s="46"/>
    </row>
    <row r="235" spans="1:13" s="3" customFormat="1" ht="12.75" hidden="1">
      <c r="A235" s="46"/>
      <c r="B235" s="6"/>
      <c r="C235" s="7"/>
      <c r="D235" s="21"/>
      <c r="E235" s="9"/>
      <c r="F235" s="244"/>
      <c r="G235" s="46"/>
      <c r="H235" s="26"/>
      <c r="I235" s="7"/>
      <c r="J235" s="7"/>
      <c r="K235" s="9"/>
      <c r="L235" s="255"/>
      <c r="M235" s="46"/>
    </row>
    <row r="236" spans="1:13" s="3" customFormat="1" ht="13.5" hidden="1" thickBot="1">
      <c r="A236" s="46"/>
      <c r="B236" s="19"/>
      <c r="C236" s="10"/>
      <c r="D236" s="22"/>
      <c r="E236" s="11"/>
      <c r="F236" s="245"/>
      <c r="G236" s="46"/>
      <c r="H236" s="28"/>
      <c r="I236" s="29"/>
      <c r="J236" s="29"/>
      <c r="K236" s="30"/>
      <c r="L236" s="256"/>
      <c r="M236" s="46"/>
    </row>
    <row r="237" spans="1:13" s="3" customFormat="1" ht="12.75" thickTop="1">
      <c r="A237" s="46"/>
      <c r="B237" s="47"/>
      <c r="C237" s="47"/>
      <c r="D237" s="47"/>
      <c r="E237" s="47"/>
      <c r="F237" s="47"/>
      <c r="G237" s="46"/>
      <c r="H237" s="48"/>
      <c r="I237" s="48"/>
      <c r="J237" s="48"/>
      <c r="K237" s="48"/>
      <c r="L237" s="48"/>
      <c r="M237" s="46"/>
    </row>
    <row r="238" spans="1:13" s="3" customFormat="1" ht="34.5" customHeight="1" thickBot="1">
      <c r="A238" s="35"/>
      <c r="B238" s="213" t="s">
        <v>790</v>
      </c>
      <c r="C238" s="211"/>
      <c r="D238" s="35"/>
      <c r="E238" s="211" t="s">
        <v>743</v>
      </c>
      <c r="F238" s="781" t="s">
        <v>1681</v>
      </c>
      <c r="G238" s="781"/>
      <c r="H238" s="781"/>
      <c r="I238" s="781"/>
      <c r="J238" s="35"/>
      <c r="K238" s="211" t="s">
        <v>741</v>
      </c>
      <c r="L238" s="211"/>
      <c r="M238" s="46"/>
    </row>
    <row r="239" spans="1:13" s="3" customFormat="1" ht="5.25" customHeight="1" thickTop="1" thickBot="1">
      <c r="A239" s="35"/>
      <c r="B239" s="810" t="s">
        <v>737</v>
      </c>
      <c r="C239" s="811"/>
      <c r="D239" s="43"/>
      <c r="E239" s="44"/>
      <c r="F239" s="44"/>
      <c r="G239" s="35"/>
      <c r="H239" s="814" t="s">
        <v>738</v>
      </c>
      <c r="I239" s="815"/>
      <c r="J239" s="45"/>
      <c r="K239" s="45"/>
      <c r="L239" s="45"/>
      <c r="M239" s="46"/>
    </row>
    <row r="240" spans="1:13" s="3" customFormat="1" ht="16.5" thickTop="1" thickBot="1">
      <c r="A240" s="46"/>
      <c r="B240" s="812"/>
      <c r="C240" s="813"/>
      <c r="D240" s="14"/>
      <c r="E240" s="12" t="s">
        <v>663</v>
      </c>
      <c r="F240" s="13">
        <f>COUNTA(D242:D261)</f>
        <v>3</v>
      </c>
      <c r="G240" s="46"/>
      <c r="H240" s="816"/>
      <c r="I240" s="817"/>
      <c r="J240" s="32"/>
      <c r="K240" s="33" t="s">
        <v>663</v>
      </c>
      <c r="L240" s="34">
        <f>COUNTA(J242:J261)</f>
        <v>13</v>
      </c>
      <c r="M240" s="46"/>
    </row>
    <row r="241" spans="1:13" s="3" customFormat="1">
      <c r="A241" s="46"/>
      <c r="B241" s="15" t="s">
        <v>644</v>
      </c>
      <c r="C241" s="16" t="s">
        <v>640</v>
      </c>
      <c r="D241" s="4" t="s">
        <v>641</v>
      </c>
      <c r="E241" s="4" t="s">
        <v>1617</v>
      </c>
      <c r="F241" s="5" t="s">
        <v>662</v>
      </c>
      <c r="G241" s="46"/>
      <c r="H241" s="24" t="s">
        <v>644</v>
      </c>
      <c r="I241" s="23" t="s">
        <v>640</v>
      </c>
      <c r="J241" s="4" t="s">
        <v>641</v>
      </c>
      <c r="K241" s="4" t="s">
        <v>1617</v>
      </c>
      <c r="L241" s="25" t="s">
        <v>662</v>
      </c>
      <c r="M241" s="46"/>
    </row>
    <row r="242" spans="1:13" s="3" customFormat="1">
      <c r="A242" s="46"/>
      <c r="B242" s="93" t="s">
        <v>648</v>
      </c>
      <c r="C242" s="94" t="s">
        <v>772</v>
      </c>
      <c r="D242" s="95" t="s">
        <v>1275</v>
      </c>
      <c r="E242" s="96" t="s">
        <v>647</v>
      </c>
      <c r="F242" s="241" t="s">
        <v>286</v>
      </c>
      <c r="G242" s="46"/>
      <c r="H242" s="111" t="s">
        <v>648</v>
      </c>
      <c r="I242" s="94" t="s">
        <v>295</v>
      </c>
      <c r="J242" s="95" t="s">
        <v>296</v>
      </c>
      <c r="K242" s="96" t="s">
        <v>1627</v>
      </c>
      <c r="L242" s="252" t="s">
        <v>297</v>
      </c>
      <c r="M242" s="46"/>
    </row>
    <row r="243" spans="1:13" s="3" customFormat="1">
      <c r="A243" s="46"/>
      <c r="B243" s="98" t="s">
        <v>649</v>
      </c>
      <c r="C243" s="99" t="s">
        <v>693</v>
      </c>
      <c r="D243" s="100" t="s">
        <v>1553</v>
      </c>
      <c r="E243" s="101" t="s">
        <v>770</v>
      </c>
      <c r="F243" s="242" t="s">
        <v>287</v>
      </c>
      <c r="G243" s="46"/>
      <c r="H243" s="113" t="s">
        <v>649</v>
      </c>
      <c r="I243" s="99" t="s">
        <v>748</v>
      </c>
      <c r="J243" s="100" t="s">
        <v>1631</v>
      </c>
      <c r="K243" s="101" t="s">
        <v>770</v>
      </c>
      <c r="L243" s="253" t="s">
        <v>298</v>
      </c>
      <c r="M243" s="46"/>
    </row>
    <row r="244" spans="1:13" s="3" customFormat="1">
      <c r="A244" s="46"/>
      <c r="B244" s="103" t="s">
        <v>650</v>
      </c>
      <c r="C244" s="104" t="s">
        <v>940</v>
      </c>
      <c r="D244" s="105" t="s">
        <v>1643</v>
      </c>
      <c r="E244" s="106" t="s">
        <v>770</v>
      </c>
      <c r="F244" s="243" t="s">
        <v>288</v>
      </c>
      <c r="G244" s="46"/>
      <c r="H244" s="115" t="s">
        <v>650</v>
      </c>
      <c r="I244" s="104" t="s">
        <v>759</v>
      </c>
      <c r="J244" s="105" t="s">
        <v>299</v>
      </c>
      <c r="K244" s="106" t="s">
        <v>300</v>
      </c>
      <c r="L244" s="254" t="s">
        <v>301</v>
      </c>
      <c r="M244" s="46"/>
    </row>
    <row r="245" spans="1:13" s="3" customFormat="1" ht="12.75">
      <c r="A245" s="46"/>
      <c r="B245" s="6"/>
      <c r="C245" s="7"/>
      <c r="D245" s="20"/>
      <c r="E245" s="9"/>
      <c r="F245" s="244"/>
      <c r="G245" s="46"/>
      <c r="H245" s="26" t="s">
        <v>651</v>
      </c>
      <c r="I245" s="7" t="s">
        <v>845</v>
      </c>
      <c r="J245" s="8" t="s">
        <v>1632</v>
      </c>
      <c r="K245" s="9" t="s">
        <v>1628</v>
      </c>
      <c r="L245" s="255" t="s">
        <v>302</v>
      </c>
      <c r="M245" s="46"/>
    </row>
    <row r="246" spans="1:13" s="3" customFormat="1" ht="12.75">
      <c r="A246" s="46"/>
      <c r="B246" s="6"/>
      <c r="C246" s="7"/>
      <c r="D246" s="20"/>
      <c r="E246" s="9"/>
      <c r="F246" s="244"/>
      <c r="G246" s="46"/>
      <c r="H246" s="26" t="s">
        <v>652</v>
      </c>
      <c r="I246" s="7" t="s">
        <v>1086</v>
      </c>
      <c r="J246" s="8" t="s">
        <v>844</v>
      </c>
      <c r="K246" s="9" t="s">
        <v>695</v>
      </c>
      <c r="L246" s="255" t="s">
        <v>303</v>
      </c>
      <c r="M246" s="46"/>
    </row>
    <row r="247" spans="1:13" s="3" customFormat="1" ht="12.75">
      <c r="A247" s="46"/>
      <c r="B247" s="6"/>
      <c r="C247" s="7"/>
      <c r="D247" s="20"/>
      <c r="E247" s="9"/>
      <c r="F247" s="244"/>
      <c r="G247" s="46"/>
      <c r="H247" s="26" t="s">
        <v>653</v>
      </c>
      <c r="I247" s="7" t="s">
        <v>728</v>
      </c>
      <c r="J247" s="8" t="s">
        <v>304</v>
      </c>
      <c r="K247" s="9" t="s">
        <v>770</v>
      </c>
      <c r="L247" s="255" t="s">
        <v>305</v>
      </c>
      <c r="M247" s="46"/>
    </row>
    <row r="248" spans="1:13" s="3" customFormat="1" ht="12.75">
      <c r="A248" s="46"/>
      <c r="B248" s="6"/>
      <c r="C248" s="7"/>
      <c r="D248" s="20"/>
      <c r="E248" s="9"/>
      <c r="F248" s="244"/>
      <c r="G248" s="46"/>
      <c r="H248" s="26" t="s">
        <v>654</v>
      </c>
      <c r="I248" s="7" t="s">
        <v>3010</v>
      </c>
      <c r="J248" s="8" t="s">
        <v>306</v>
      </c>
      <c r="K248" s="9" t="s">
        <v>1628</v>
      </c>
      <c r="L248" s="255" t="s">
        <v>307</v>
      </c>
      <c r="M248" s="46"/>
    </row>
    <row r="249" spans="1:13" s="3" customFormat="1" ht="12.75">
      <c r="A249" s="46"/>
      <c r="B249" s="6"/>
      <c r="C249" s="7"/>
      <c r="D249" s="20"/>
      <c r="E249" s="9"/>
      <c r="F249" s="244"/>
      <c r="G249" s="46"/>
      <c r="H249" s="26" t="s">
        <v>655</v>
      </c>
      <c r="I249" s="7" t="s">
        <v>1302</v>
      </c>
      <c r="J249" s="8" t="s">
        <v>1306</v>
      </c>
      <c r="K249" s="9" t="s">
        <v>965</v>
      </c>
      <c r="L249" s="255" t="s">
        <v>308</v>
      </c>
      <c r="M249" s="46"/>
    </row>
    <row r="250" spans="1:13" s="3" customFormat="1" ht="12.75">
      <c r="A250" s="46"/>
      <c r="B250" s="6"/>
      <c r="C250" s="7"/>
      <c r="D250" s="20"/>
      <c r="E250" s="9"/>
      <c r="F250" s="244"/>
      <c r="G250" s="46"/>
      <c r="H250" s="26" t="s">
        <v>656</v>
      </c>
      <c r="I250" s="7" t="s">
        <v>1073</v>
      </c>
      <c r="J250" s="8" t="s">
        <v>1074</v>
      </c>
      <c r="K250" s="9" t="s">
        <v>747</v>
      </c>
      <c r="L250" s="255" t="s">
        <v>309</v>
      </c>
      <c r="M250" s="46"/>
    </row>
    <row r="251" spans="1:13" s="3" customFormat="1" ht="12.75">
      <c r="A251" s="46"/>
      <c r="B251" s="6"/>
      <c r="C251" s="7"/>
      <c r="D251" s="20"/>
      <c r="E251" s="9"/>
      <c r="F251" s="244"/>
      <c r="G251" s="46"/>
      <c r="H251" s="26" t="s">
        <v>657</v>
      </c>
      <c r="I251" s="7" t="s">
        <v>810</v>
      </c>
      <c r="J251" s="8" t="s">
        <v>2628</v>
      </c>
      <c r="K251" s="9" t="s">
        <v>770</v>
      </c>
      <c r="L251" s="255" t="s">
        <v>310</v>
      </c>
      <c r="M251" s="46"/>
    </row>
    <row r="252" spans="1:13" s="3" customFormat="1" ht="12.75">
      <c r="A252" s="46"/>
      <c r="B252" s="6"/>
      <c r="C252" s="7"/>
      <c r="D252" s="20"/>
      <c r="E252" s="9"/>
      <c r="F252" s="244"/>
      <c r="G252" s="46"/>
      <c r="H252" s="26" t="s">
        <v>658</v>
      </c>
      <c r="I252" s="7" t="s">
        <v>725</v>
      </c>
      <c r="J252" s="8" t="s">
        <v>306</v>
      </c>
      <c r="K252" s="9" t="s">
        <v>2323</v>
      </c>
      <c r="L252" s="255" t="s">
        <v>311</v>
      </c>
      <c r="M252" s="46"/>
    </row>
    <row r="253" spans="1:13" s="3" customFormat="1" ht="12.75">
      <c r="A253" s="46"/>
      <c r="B253" s="6"/>
      <c r="C253" s="7"/>
      <c r="D253" s="20"/>
      <c r="E253" s="9"/>
      <c r="F253" s="244"/>
      <c r="G253" s="46"/>
      <c r="H253" s="26" t="s">
        <v>659</v>
      </c>
      <c r="I253" s="7" t="s">
        <v>748</v>
      </c>
      <c r="J253" s="8" t="s">
        <v>312</v>
      </c>
      <c r="K253" s="9" t="s">
        <v>313</v>
      </c>
      <c r="L253" s="255" t="s">
        <v>314</v>
      </c>
      <c r="M253" s="46"/>
    </row>
    <row r="254" spans="1:13" s="3" customFormat="1" ht="13.5" thickBot="1">
      <c r="A254" s="46"/>
      <c r="B254" s="19"/>
      <c r="C254" s="10"/>
      <c r="D254" s="370"/>
      <c r="E254" s="11"/>
      <c r="F254" s="245"/>
      <c r="G254" s="46"/>
      <c r="H254" s="28" t="s">
        <v>660</v>
      </c>
      <c r="I254" s="29" t="s">
        <v>810</v>
      </c>
      <c r="J254" s="92" t="s">
        <v>831</v>
      </c>
      <c r="K254" s="30" t="s">
        <v>675</v>
      </c>
      <c r="L254" s="256" t="s">
        <v>315</v>
      </c>
      <c r="M254" s="46"/>
    </row>
    <row r="255" spans="1:13" s="3" customFormat="1" ht="14.25" hidden="1" thickTop="1" thickBot="1">
      <c r="A255" s="46"/>
      <c r="B255" s="365"/>
      <c r="C255" s="366"/>
      <c r="D255" s="367"/>
      <c r="E255" s="368"/>
      <c r="F255" s="369"/>
      <c r="G255" s="46"/>
      <c r="H255" s="381"/>
      <c r="I255" s="366"/>
      <c r="J255" s="371"/>
      <c r="K255" s="368"/>
      <c r="L255" s="382"/>
      <c r="M255" s="46"/>
    </row>
    <row r="256" spans="1:13" s="3" customFormat="1" ht="12.75" hidden="1">
      <c r="A256" s="46"/>
      <c r="B256" s="6"/>
      <c r="C256" s="7"/>
      <c r="D256" s="21"/>
      <c r="E256" s="9"/>
      <c r="F256" s="244"/>
      <c r="G256" s="46"/>
      <c r="H256" s="26"/>
      <c r="I256" s="7"/>
      <c r="J256" s="8"/>
      <c r="K256" s="9"/>
      <c r="L256" s="255"/>
      <c r="M256" s="46"/>
    </row>
    <row r="257" spans="1:13" s="3" customFormat="1" ht="12.75" hidden="1">
      <c r="A257" s="46"/>
      <c r="B257" s="6"/>
      <c r="C257" s="7"/>
      <c r="D257" s="21"/>
      <c r="E257" s="9"/>
      <c r="F257" s="244"/>
      <c r="G257" s="46"/>
      <c r="H257" s="26"/>
      <c r="I257" s="7"/>
      <c r="J257" s="7"/>
      <c r="K257" s="9"/>
      <c r="L257" s="255"/>
      <c r="M257" s="46"/>
    </row>
    <row r="258" spans="1:13" s="3" customFormat="1" ht="12.75" hidden="1">
      <c r="A258" s="46"/>
      <c r="B258" s="6"/>
      <c r="C258" s="7"/>
      <c r="D258" s="21"/>
      <c r="E258" s="9"/>
      <c r="F258" s="244"/>
      <c r="G258" s="46"/>
      <c r="H258" s="26"/>
      <c r="I258" s="7"/>
      <c r="J258" s="7"/>
      <c r="K258" s="9"/>
      <c r="L258" s="255"/>
      <c r="M258" s="46"/>
    </row>
    <row r="259" spans="1:13" s="3" customFormat="1" ht="12.75" hidden="1">
      <c r="A259" s="46"/>
      <c r="B259" s="6"/>
      <c r="C259" s="7"/>
      <c r="D259" s="21"/>
      <c r="E259" s="9"/>
      <c r="F259" s="244"/>
      <c r="G259" s="46"/>
      <c r="H259" s="26"/>
      <c r="I259" s="7"/>
      <c r="J259" s="7"/>
      <c r="K259" s="9"/>
      <c r="L259" s="255"/>
      <c r="M259" s="46"/>
    </row>
    <row r="260" spans="1:13" s="3" customFormat="1" ht="12.75" hidden="1">
      <c r="A260" s="46"/>
      <c r="B260" s="6"/>
      <c r="C260" s="7"/>
      <c r="D260" s="21"/>
      <c r="E260" s="9"/>
      <c r="F260" s="244"/>
      <c r="G260" s="46"/>
      <c r="H260" s="26"/>
      <c r="I260" s="7"/>
      <c r="J260" s="7"/>
      <c r="K260" s="9"/>
      <c r="L260" s="255"/>
      <c r="M260" s="46"/>
    </row>
    <row r="261" spans="1:13" s="3" customFormat="1" ht="13.5" hidden="1" thickBot="1">
      <c r="A261" s="46"/>
      <c r="B261" s="19"/>
      <c r="C261" s="10"/>
      <c r="D261" s="22"/>
      <c r="E261" s="11"/>
      <c r="F261" s="245"/>
      <c r="G261" s="46"/>
      <c r="H261" s="28"/>
      <c r="I261" s="29"/>
      <c r="J261" s="29"/>
      <c r="K261" s="30"/>
      <c r="L261" s="256"/>
      <c r="M261" s="46"/>
    </row>
    <row r="262" spans="1:13" s="3" customFormat="1" ht="12.75" thickTop="1">
      <c r="A262" s="46"/>
      <c r="B262" s="47"/>
      <c r="C262" s="47"/>
      <c r="D262" s="47"/>
      <c r="E262" s="47"/>
      <c r="F262" s="47"/>
      <c r="G262" s="46"/>
      <c r="H262" s="48"/>
      <c r="I262" s="48"/>
      <c r="J262" s="48"/>
      <c r="K262" s="48"/>
      <c r="L262" s="48"/>
      <c r="M262" s="46"/>
    </row>
    <row r="263" spans="1:13" s="3" customFormat="1" ht="34.5" customHeight="1" thickBot="1">
      <c r="A263" s="35"/>
      <c r="B263" s="213" t="s">
        <v>791</v>
      </c>
      <c r="C263" s="211"/>
      <c r="D263" s="35"/>
      <c r="E263" s="211" t="s">
        <v>743</v>
      </c>
      <c r="F263" s="781" t="s">
        <v>740</v>
      </c>
      <c r="G263" s="781"/>
      <c r="H263" s="781"/>
      <c r="I263" s="781"/>
      <c r="K263" s="211" t="s">
        <v>741</v>
      </c>
      <c r="L263" s="211"/>
      <c r="M263" s="46"/>
    </row>
    <row r="264" spans="1:13" s="3" customFormat="1" ht="5.25" customHeight="1" thickTop="1" thickBot="1">
      <c r="A264" s="35"/>
      <c r="B264" s="810" t="s">
        <v>1646</v>
      </c>
      <c r="C264" s="811"/>
      <c r="D264" s="43"/>
      <c r="E264" s="44"/>
      <c r="F264" s="44"/>
      <c r="G264" s="35"/>
      <c r="H264" s="814" t="s">
        <v>739</v>
      </c>
      <c r="I264" s="815"/>
      <c r="J264" s="45"/>
      <c r="K264" s="45"/>
      <c r="L264" s="45"/>
      <c r="M264" s="46"/>
    </row>
    <row r="265" spans="1:13" s="3" customFormat="1" ht="16.5" thickTop="1" thickBot="1">
      <c r="A265" s="46"/>
      <c r="B265" s="812"/>
      <c r="C265" s="813"/>
      <c r="D265" s="14"/>
      <c r="E265" s="12" t="s">
        <v>663</v>
      </c>
      <c r="F265" s="13">
        <f>COUNTA(D267:D286)</f>
        <v>2</v>
      </c>
      <c r="G265" s="46"/>
      <c r="H265" s="816"/>
      <c r="I265" s="817"/>
      <c r="J265" s="32"/>
      <c r="K265" s="33" t="s">
        <v>663</v>
      </c>
      <c r="L265" s="34">
        <f>COUNTA(J267:J286)</f>
        <v>9</v>
      </c>
      <c r="M265" s="46"/>
    </row>
    <row r="266" spans="1:13" s="3" customFormat="1">
      <c r="A266" s="46"/>
      <c r="B266" s="15" t="s">
        <v>644</v>
      </c>
      <c r="C266" s="16" t="s">
        <v>640</v>
      </c>
      <c r="D266" s="4" t="s">
        <v>641</v>
      </c>
      <c r="E266" s="4" t="s">
        <v>1617</v>
      </c>
      <c r="F266" s="5" t="s">
        <v>662</v>
      </c>
      <c r="G266" s="46"/>
      <c r="H266" s="24" t="s">
        <v>644</v>
      </c>
      <c r="I266" s="23" t="s">
        <v>640</v>
      </c>
      <c r="J266" s="4" t="s">
        <v>641</v>
      </c>
      <c r="K266" s="4" t="s">
        <v>1617</v>
      </c>
      <c r="L266" s="25" t="s">
        <v>662</v>
      </c>
      <c r="M266" s="46"/>
    </row>
    <row r="267" spans="1:13" s="3" customFormat="1">
      <c r="A267" s="46"/>
      <c r="B267" s="93" t="s">
        <v>648</v>
      </c>
      <c r="C267" s="94" t="s">
        <v>1649</v>
      </c>
      <c r="D267" s="95" t="s">
        <v>1650</v>
      </c>
      <c r="E267" s="96" t="s">
        <v>770</v>
      </c>
      <c r="F267" s="241" t="s">
        <v>289</v>
      </c>
      <c r="G267" s="46"/>
      <c r="H267" s="111" t="s">
        <v>648</v>
      </c>
      <c r="I267" s="94" t="s">
        <v>1145</v>
      </c>
      <c r="J267" s="95" t="s">
        <v>2645</v>
      </c>
      <c r="K267" s="96" t="s">
        <v>747</v>
      </c>
      <c r="L267" s="252" t="s">
        <v>316</v>
      </c>
      <c r="M267" s="46"/>
    </row>
    <row r="268" spans="1:13" s="3" customFormat="1">
      <c r="A268" s="46"/>
      <c r="B268" s="98" t="s">
        <v>649</v>
      </c>
      <c r="C268" s="99" t="s">
        <v>990</v>
      </c>
      <c r="D268" s="100" t="s">
        <v>1513</v>
      </c>
      <c r="E268" s="101" t="s">
        <v>770</v>
      </c>
      <c r="F268" s="242" t="s">
        <v>290</v>
      </c>
      <c r="G268" s="46"/>
      <c r="H268" s="113" t="s">
        <v>649</v>
      </c>
      <c r="I268" s="99" t="s">
        <v>717</v>
      </c>
      <c r="J268" s="100" t="s">
        <v>716</v>
      </c>
      <c r="K268" s="101" t="s">
        <v>687</v>
      </c>
      <c r="L268" s="253" t="s">
        <v>317</v>
      </c>
      <c r="M268" s="46"/>
    </row>
    <row r="269" spans="1:13" s="3" customFormat="1">
      <c r="A269" s="46"/>
      <c r="B269" s="103"/>
      <c r="C269" s="104"/>
      <c r="D269" s="105"/>
      <c r="E269" s="106"/>
      <c r="F269" s="243"/>
      <c r="G269" s="46"/>
      <c r="H269" s="115" t="s">
        <v>650</v>
      </c>
      <c r="I269" s="104" t="s">
        <v>1110</v>
      </c>
      <c r="J269" s="105" t="s">
        <v>318</v>
      </c>
      <c r="K269" s="106" t="s">
        <v>747</v>
      </c>
      <c r="L269" s="254" t="s">
        <v>319</v>
      </c>
      <c r="M269" s="46"/>
    </row>
    <row r="270" spans="1:13" s="3" customFormat="1" ht="12.75">
      <c r="A270" s="46"/>
      <c r="B270" s="6"/>
      <c r="C270" s="7"/>
      <c r="D270" s="20"/>
      <c r="E270" s="9"/>
      <c r="F270" s="244"/>
      <c r="G270" s="46"/>
      <c r="H270" s="26" t="s">
        <v>651</v>
      </c>
      <c r="I270" s="7" t="s">
        <v>807</v>
      </c>
      <c r="J270" s="8" t="s">
        <v>814</v>
      </c>
      <c r="K270" s="9" t="s">
        <v>695</v>
      </c>
      <c r="L270" s="255" t="s">
        <v>320</v>
      </c>
      <c r="M270" s="46"/>
    </row>
    <row r="271" spans="1:13" s="3" customFormat="1" ht="12.75">
      <c r="A271" s="46"/>
      <c r="B271" s="6"/>
      <c r="C271" s="7"/>
      <c r="D271" s="20"/>
      <c r="E271" s="9"/>
      <c r="F271" s="244"/>
      <c r="G271" s="46"/>
      <c r="H271" s="26" t="s">
        <v>652</v>
      </c>
      <c r="I271" s="7" t="s">
        <v>883</v>
      </c>
      <c r="J271" s="8" t="s">
        <v>1088</v>
      </c>
      <c r="K271" s="9" t="s">
        <v>770</v>
      </c>
      <c r="L271" s="255" t="s">
        <v>321</v>
      </c>
      <c r="M271" s="46"/>
    </row>
    <row r="272" spans="1:13" s="3" customFormat="1" ht="12.75">
      <c r="A272" s="46"/>
      <c r="B272" s="6"/>
      <c r="C272" s="7"/>
      <c r="D272" s="20"/>
      <c r="E272" s="9"/>
      <c r="F272" s="244"/>
      <c r="G272" s="46"/>
      <c r="H272" s="26" t="s">
        <v>653</v>
      </c>
      <c r="I272" s="7" t="s">
        <v>682</v>
      </c>
      <c r="J272" s="8" t="s">
        <v>1318</v>
      </c>
      <c r="K272" s="9" t="s">
        <v>2677</v>
      </c>
      <c r="L272" s="255" t="s">
        <v>322</v>
      </c>
      <c r="M272" s="46"/>
    </row>
    <row r="273" spans="1:13" s="3" customFormat="1" ht="12.75">
      <c r="A273" s="46"/>
      <c r="B273" s="6"/>
      <c r="C273" s="7"/>
      <c r="D273" s="20"/>
      <c r="E273" s="9"/>
      <c r="F273" s="244"/>
      <c r="G273" s="46"/>
      <c r="H273" s="26" t="s">
        <v>654</v>
      </c>
      <c r="I273" s="7" t="s">
        <v>728</v>
      </c>
      <c r="J273" s="8" t="s">
        <v>323</v>
      </c>
      <c r="K273" s="9" t="s">
        <v>1628</v>
      </c>
      <c r="L273" s="255" t="s">
        <v>324</v>
      </c>
      <c r="M273" s="46"/>
    </row>
    <row r="274" spans="1:13" s="3" customFormat="1" ht="12.75">
      <c r="A274" s="46"/>
      <c r="B274" s="6"/>
      <c r="C274" s="7"/>
      <c r="D274" s="20"/>
      <c r="E274" s="9"/>
      <c r="F274" s="244"/>
      <c r="G274" s="46"/>
      <c r="H274" s="26" t="s">
        <v>655</v>
      </c>
      <c r="I274" s="7" t="s">
        <v>1625</v>
      </c>
      <c r="J274" s="8" t="s">
        <v>1611</v>
      </c>
      <c r="K274" s="9" t="s">
        <v>630</v>
      </c>
      <c r="L274" s="255" t="s">
        <v>325</v>
      </c>
      <c r="M274" s="46"/>
    </row>
    <row r="275" spans="1:13" s="3" customFormat="1" ht="13.5" thickBot="1">
      <c r="A275" s="46"/>
      <c r="B275" s="19"/>
      <c r="C275" s="10"/>
      <c r="D275" s="370"/>
      <c r="E275" s="11"/>
      <c r="F275" s="245"/>
      <c r="G275" s="46"/>
      <c r="H275" s="28" t="s">
        <v>656</v>
      </c>
      <c r="I275" s="29" t="s">
        <v>1070</v>
      </c>
      <c r="J275" s="92" t="s">
        <v>326</v>
      </c>
      <c r="K275" s="30" t="s">
        <v>770</v>
      </c>
      <c r="L275" s="256" t="s">
        <v>327</v>
      </c>
      <c r="M275" s="46"/>
    </row>
    <row r="276" spans="1:13" s="3" customFormat="1" ht="14.25" hidden="1" thickTop="1" thickBot="1">
      <c r="A276" s="46"/>
      <c r="B276" s="365"/>
      <c r="C276" s="366"/>
      <c r="D276" s="367"/>
      <c r="E276" s="368"/>
      <c r="F276" s="369"/>
      <c r="G276" s="46"/>
      <c r="H276" s="381"/>
      <c r="I276" s="366"/>
      <c r="J276" s="371"/>
      <c r="K276" s="368"/>
      <c r="L276" s="382"/>
      <c r="M276" s="46"/>
    </row>
    <row r="277" spans="1:13" s="3" customFormat="1" ht="12.75" hidden="1">
      <c r="A277" s="46"/>
      <c r="B277" s="6"/>
      <c r="C277" s="7"/>
      <c r="D277" s="20"/>
      <c r="E277" s="9"/>
      <c r="F277" s="244"/>
      <c r="G277" s="46"/>
      <c r="H277" s="26"/>
      <c r="I277" s="7"/>
      <c r="J277" s="8"/>
      <c r="K277" s="9"/>
      <c r="L277" s="255"/>
      <c r="M277" s="46"/>
    </row>
    <row r="278" spans="1:13" s="3" customFormat="1" ht="12.75" hidden="1">
      <c r="A278" s="46"/>
      <c r="B278" s="6"/>
      <c r="C278" s="7"/>
      <c r="D278" s="20"/>
      <c r="E278" s="9"/>
      <c r="F278" s="244"/>
      <c r="G278" s="46"/>
      <c r="H278" s="26"/>
      <c r="I278" s="7"/>
      <c r="J278" s="8"/>
      <c r="K278" s="9"/>
      <c r="L278" s="255"/>
      <c r="M278" s="46"/>
    </row>
    <row r="279" spans="1:13" s="3" customFormat="1" ht="12.75" hidden="1">
      <c r="A279" s="46"/>
      <c r="B279" s="6"/>
      <c r="C279" s="7"/>
      <c r="D279" s="20"/>
      <c r="E279" s="9"/>
      <c r="F279" s="244"/>
      <c r="G279" s="46"/>
      <c r="H279" s="26"/>
      <c r="I279" s="7"/>
      <c r="J279" s="8"/>
      <c r="K279" s="9"/>
      <c r="L279" s="255"/>
      <c r="M279" s="46"/>
    </row>
    <row r="280" spans="1:13" s="3" customFormat="1" ht="12.75" hidden="1">
      <c r="A280" s="46"/>
      <c r="B280" s="6"/>
      <c r="C280" s="7"/>
      <c r="D280" s="20"/>
      <c r="E280" s="9"/>
      <c r="F280" s="244"/>
      <c r="G280" s="46"/>
      <c r="H280" s="26"/>
      <c r="I280" s="7"/>
      <c r="J280" s="8"/>
      <c r="K280" s="9"/>
      <c r="L280" s="255"/>
      <c r="M280" s="46"/>
    </row>
    <row r="281" spans="1:13" s="3" customFormat="1" ht="12.75" hidden="1">
      <c r="A281" s="46"/>
      <c r="B281" s="6"/>
      <c r="C281" s="7"/>
      <c r="D281" s="21"/>
      <c r="E281" s="9"/>
      <c r="F281" s="244"/>
      <c r="G281" s="46"/>
      <c r="H281" s="26"/>
      <c r="I281" s="7"/>
      <c r="J281" s="7"/>
      <c r="K281" s="9"/>
      <c r="L281" s="255"/>
      <c r="M281" s="46"/>
    </row>
    <row r="282" spans="1:13" s="3" customFormat="1" ht="12.75" hidden="1">
      <c r="A282" s="46"/>
      <c r="B282" s="6"/>
      <c r="C282" s="7"/>
      <c r="D282" s="21"/>
      <c r="E282" s="9"/>
      <c r="F282" s="244"/>
      <c r="G282" s="46"/>
      <c r="H282" s="26"/>
      <c r="I282" s="7"/>
      <c r="J282" s="7"/>
      <c r="K282" s="9"/>
      <c r="L282" s="255"/>
      <c r="M282" s="46"/>
    </row>
    <row r="283" spans="1:13" s="3" customFormat="1" ht="12.75" hidden="1">
      <c r="A283" s="46"/>
      <c r="B283" s="6"/>
      <c r="C283" s="7"/>
      <c r="D283" s="21"/>
      <c r="E283" s="9"/>
      <c r="F283" s="244"/>
      <c r="G283" s="46"/>
      <c r="H283" s="26"/>
      <c r="I283" s="7"/>
      <c r="J283" s="7"/>
      <c r="K283" s="9"/>
      <c r="L283" s="255"/>
      <c r="M283" s="46"/>
    </row>
    <row r="284" spans="1:13" s="3" customFormat="1" ht="12.75" hidden="1">
      <c r="A284" s="46"/>
      <c r="B284" s="6"/>
      <c r="C284" s="7"/>
      <c r="D284" s="21"/>
      <c r="E284" s="9"/>
      <c r="F284" s="244"/>
      <c r="G284" s="46"/>
      <c r="H284" s="26"/>
      <c r="I284" s="7"/>
      <c r="J284" s="7"/>
      <c r="K284" s="9"/>
      <c r="L284" s="255"/>
      <c r="M284" s="46"/>
    </row>
    <row r="285" spans="1:13" s="3" customFormat="1" ht="12.75" hidden="1">
      <c r="A285" s="46"/>
      <c r="B285" s="6"/>
      <c r="C285" s="7"/>
      <c r="D285" s="21"/>
      <c r="E285" s="9"/>
      <c r="F285" s="244"/>
      <c r="G285" s="46"/>
      <c r="H285" s="26"/>
      <c r="I285" s="7"/>
      <c r="J285" s="7"/>
      <c r="K285" s="9"/>
      <c r="L285" s="255"/>
      <c r="M285" s="46"/>
    </row>
    <row r="286" spans="1:13" s="3" customFormat="1" ht="13.5" hidden="1" thickBot="1">
      <c r="A286" s="46"/>
      <c r="B286" s="19"/>
      <c r="C286" s="10"/>
      <c r="D286" s="22"/>
      <c r="E286" s="11"/>
      <c r="F286" s="245"/>
      <c r="G286" s="46"/>
      <c r="H286" s="28"/>
      <c r="I286" s="29"/>
      <c r="J286" s="29"/>
      <c r="K286" s="30"/>
      <c r="L286" s="256"/>
      <c r="M286" s="46"/>
    </row>
    <row r="287" spans="1:13" s="3" customFormat="1" ht="6.75" customHeight="1" thickTop="1">
      <c r="A287" s="46"/>
      <c r="B287" s="47"/>
      <c r="C287" s="47"/>
      <c r="D287" s="47"/>
      <c r="E287" s="47"/>
      <c r="F287" s="47"/>
      <c r="G287" s="46"/>
      <c r="H287" s="48"/>
      <c r="I287" s="48"/>
      <c r="J287" s="48"/>
      <c r="K287" s="48"/>
      <c r="L287" s="48"/>
      <c r="M287" s="46"/>
    </row>
    <row r="288" spans="1:13" s="3" customFormat="1" ht="34.5" customHeight="1" thickBot="1">
      <c r="A288" s="35"/>
      <c r="B288" s="213" t="s">
        <v>931</v>
      </c>
      <c r="C288" s="211"/>
      <c r="D288" s="211" t="s">
        <v>741</v>
      </c>
      <c r="E288" s="781" t="s">
        <v>933</v>
      </c>
      <c r="F288" s="781"/>
      <c r="G288" s="42"/>
      <c r="H288" s="211" t="s">
        <v>792</v>
      </c>
      <c r="I288" s="211"/>
      <c r="J288" s="211" t="s">
        <v>741</v>
      </c>
      <c r="K288" s="781" t="s">
        <v>932</v>
      </c>
      <c r="L288" s="781"/>
      <c r="M288" s="46"/>
    </row>
    <row r="289" spans="1:13" s="3" customFormat="1" ht="5.25" customHeight="1" thickTop="1" thickBot="1">
      <c r="A289" s="35"/>
      <c r="B289" s="818" t="s">
        <v>923</v>
      </c>
      <c r="C289" s="819"/>
      <c r="D289" s="45"/>
      <c r="E289" s="45"/>
      <c r="F289" s="45"/>
      <c r="G289" s="35"/>
      <c r="H289" s="814" t="s">
        <v>739</v>
      </c>
      <c r="I289" s="815"/>
      <c r="J289" s="45"/>
      <c r="K289" s="45"/>
      <c r="L289" s="45"/>
      <c r="M289" s="46"/>
    </row>
    <row r="290" spans="1:13" s="3" customFormat="1" ht="16.5" thickTop="1" thickBot="1">
      <c r="A290" s="46"/>
      <c r="B290" s="820"/>
      <c r="C290" s="821"/>
      <c r="D290" s="64"/>
      <c r="E290" s="65" t="s">
        <v>663</v>
      </c>
      <c r="F290" s="66">
        <f>COUNTA(D292:D311)</f>
        <v>6</v>
      </c>
      <c r="G290" s="46"/>
      <c r="H290" s="816"/>
      <c r="I290" s="817"/>
      <c r="J290" s="32"/>
      <c r="K290" s="33" t="s">
        <v>663</v>
      </c>
      <c r="L290" s="34">
        <f>COUNTA(J292:J311)</f>
        <v>5</v>
      </c>
      <c r="M290" s="46"/>
    </row>
    <row r="291" spans="1:13" s="3" customFormat="1" ht="409.6">
      <c r="A291" s="46"/>
      <c r="B291" s="67" t="s">
        <v>644</v>
      </c>
      <c r="C291" s="4" t="s">
        <v>640</v>
      </c>
      <c r="D291" s="4" t="s">
        <v>641</v>
      </c>
      <c r="E291" s="4" t="s">
        <v>1617</v>
      </c>
      <c r="F291" s="68" t="s">
        <v>662</v>
      </c>
      <c r="G291" s="46"/>
      <c r="H291" s="24" t="s">
        <v>644</v>
      </c>
      <c r="I291" s="23" t="s">
        <v>640</v>
      </c>
      <c r="J291" s="4" t="s">
        <v>641</v>
      </c>
      <c r="K291" s="4" t="s">
        <v>1617</v>
      </c>
      <c r="L291" s="25" t="s">
        <v>662</v>
      </c>
      <c r="M291" s="46"/>
    </row>
    <row r="292" spans="1:13" s="3" customFormat="1" ht="409.6">
      <c r="A292" s="46"/>
      <c r="B292" s="108" t="s">
        <v>648</v>
      </c>
      <c r="C292" s="94" t="s">
        <v>1110</v>
      </c>
      <c r="D292" s="95" t="s">
        <v>328</v>
      </c>
      <c r="E292" s="96" t="s">
        <v>329</v>
      </c>
      <c r="F292" s="247" t="s">
        <v>330</v>
      </c>
      <c r="G292" s="46"/>
      <c r="H292" s="111" t="s">
        <v>648</v>
      </c>
      <c r="I292" s="94" t="s">
        <v>1086</v>
      </c>
      <c r="J292" s="95" t="s">
        <v>318</v>
      </c>
      <c r="K292" s="96" t="s">
        <v>747</v>
      </c>
      <c r="L292" s="252" t="s">
        <v>622</v>
      </c>
      <c r="M292" s="46"/>
    </row>
    <row r="293" spans="1:13" s="3" customFormat="1">
      <c r="A293" s="46"/>
      <c r="B293" s="109" t="s">
        <v>649</v>
      </c>
      <c r="C293" s="99" t="s">
        <v>1468</v>
      </c>
      <c r="D293" s="100" t="s">
        <v>909</v>
      </c>
      <c r="E293" s="101" t="s">
        <v>679</v>
      </c>
      <c r="F293" s="248" t="s">
        <v>617</v>
      </c>
      <c r="G293" s="46"/>
      <c r="H293" s="113" t="s">
        <v>649</v>
      </c>
      <c r="I293" s="99" t="s">
        <v>1105</v>
      </c>
      <c r="J293" s="100" t="s">
        <v>1106</v>
      </c>
      <c r="K293" s="101" t="s">
        <v>770</v>
      </c>
      <c r="L293" s="253" t="s">
        <v>623</v>
      </c>
      <c r="M293" s="46"/>
    </row>
    <row r="294" spans="1:13" s="3" customFormat="1">
      <c r="A294" s="46"/>
      <c r="B294" s="110" t="s">
        <v>650</v>
      </c>
      <c r="C294" s="104" t="s">
        <v>1070</v>
      </c>
      <c r="D294" s="105" t="s">
        <v>2661</v>
      </c>
      <c r="E294" s="106" t="s">
        <v>770</v>
      </c>
      <c r="F294" s="249" t="s">
        <v>618</v>
      </c>
      <c r="G294" s="46"/>
      <c r="H294" s="115" t="s">
        <v>650</v>
      </c>
      <c r="I294" s="104" t="s">
        <v>835</v>
      </c>
      <c r="J294" s="105" t="s">
        <v>624</v>
      </c>
      <c r="K294" s="106" t="s">
        <v>625</v>
      </c>
      <c r="L294" s="254" t="s">
        <v>626</v>
      </c>
      <c r="M294" s="46"/>
    </row>
    <row r="295" spans="1:13" s="3" customFormat="1" ht="12.75">
      <c r="A295" s="46"/>
      <c r="B295" s="69" t="s">
        <v>651</v>
      </c>
      <c r="C295" s="7" t="s">
        <v>883</v>
      </c>
      <c r="D295" s="20" t="s">
        <v>1329</v>
      </c>
      <c r="E295" s="9" t="s">
        <v>902</v>
      </c>
      <c r="F295" s="250" t="s">
        <v>619</v>
      </c>
      <c r="G295" s="46"/>
      <c r="H295" s="26" t="s">
        <v>651</v>
      </c>
      <c r="I295" s="7" t="s">
        <v>883</v>
      </c>
      <c r="J295" s="8" t="s">
        <v>1319</v>
      </c>
      <c r="K295" s="9" t="s">
        <v>900</v>
      </c>
      <c r="L295" s="255" t="s">
        <v>627</v>
      </c>
      <c r="M295" s="46"/>
    </row>
    <row r="296" spans="1:13" s="3" customFormat="1" ht="12.75">
      <c r="A296" s="46"/>
      <c r="B296" s="69" t="s">
        <v>652</v>
      </c>
      <c r="C296" s="7" t="s">
        <v>761</v>
      </c>
      <c r="D296" s="20" t="s">
        <v>1111</v>
      </c>
      <c r="E296" s="9" t="s">
        <v>965</v>
      </c>
      <c r="F296" s="250" t="s">
        <v>620</v>
      </c>
      <c r="G296" s="46"/>
      <c r="H296" s="26" t="s">
        <v>652</v>
      </c>
      <c r="I296" s="7" t="s">
        <v>1174</v>
      </c>
      <c r="J296" s="8" t="s">
        <v>628</v>
      </c>
      <c r="K296" s="9" t="s">
        <v>770</v>
      </c>
      <c r="L296" s="255" t="s">
        <v>629</v>
      </c>
      <c r="M296" s="46"/>
    </row>
    <row r="297" spans="1:13" s="3" customFormat="1" ht="13.5" thickBot="1">
      <c r="A297" s="46"/>
      <c r="B297" s="71" t="s">
        <v>653</v>
      </c>
      <c r="C297" s="72" t="s">
        <v>1105</v>
      </c>
      <c r="D297" s="380" t="s">
        <v>1616</v>
      </c>
      <c r="E297" s="74" t="s">
        <v>770</v>
      </c>
      <c r="F297" s="251" t="s">
        <v>621</v>
      </c>
      <c r="G297" s="46"/>
      <c r="H297" s="28"/>
      <c r="I297" s="29"/>
      <c r="J297" s="92"/>
      <c r="K297" s="30"/>
      <c r="L297" s="256"/>
      <c r="M297" s="46"/>
    </row>
    <row r="298" spans="1:13" s="3" customFormat="1" ht="14.25" hidden="1" thickTop="1" thickBot="1">
      <c r="A298" s="46"/>
      <c r="B298" s="378"/>
      <c r="C298" s="366"/>
      <c r="D298" s="367"/>
      <c r="E298" s="368"/>
      <c r="F298" s="379"/>
      <c r="G298" s="46"/>
      <c r="H298" s="381"/>
      <c r="I298" s="366"/>
      <c r="J298" s="371"/>
      <c r="K298" s="368"/>
      <c r="L298" s="382"/>
      <c r="M298" s="46"/>
    </row>
    <row r="299" spans="1:13" s="3" customFormat="1" ht="13.5" hidden="1" thickBot="1">
      <c r="A299" s="46"/>
      <c r="B299" s="69"/>
      <c r="C299" s="7"/>
      <c r="D299" s="20"/>
      <c r="E299" s="9"/>
      <c r="F299" s="250"/>
      <c r="G299" s="46"/>
      <c r="H299" s="26"/>
      <c r="I299" s="7"/>
      <c r="J299" s="8"/>
      <c r="K299" s="9"/>
      <c r="L299" s="255"/>
      <c r="M299" s="46"/>
    </row>
    <row r="300" spans="1:13" s="3" customFormat="1" ht="12.75" hidden="1">
      <c r="A300" s="46"/>
      <c r="B300" s="69"/>
      <c r="C300" s="7"/>
      <c r="D300" s="20"/>
      <c r="E300" s="9"/>
      <c r="F300" s="250"/>
      <c r="G300" s="46"/>
      <c r="H300" s="26"/>
      <c r="I300" s="7"/>
      <c r="J300" s="8"/>
      <c r="K300" s="9"/>
      <c r="L300" s="255"/>
      <c r="M300" s="46"/>
    </row>
    <row r="301" spans="1:13" s="3" customFormat="1" ht="12.75" hidden="1">
      <c r="A301" s="46"/>
      <c r="B301" s="69"/>
      <c r="C301" s="7"/>
      <c r="D301" s="20"/>
      <c r="E301" s="9"/>
      <c r="F301" s="250"/>
      <c r="G301" s="46"/>
      <c r="H301" s="26"/>
      <c r="I301" s="7"/>
      <c r="J301" s="8"/>
      <c r="K301" s="9"/>
      <c r="L301" s="255"/>
      <c r="M301" s="46"/>
    </row>
    <row r="302" spans="1:13" s="3" customFormat="1" ht="12.75" hidden="1">
      <c r="A302" s="46"/>
      <c r="B302" s="69"/>
      <c r="C302" s="7"/>
      <c r="D302" s="20"/>
      <c r="E302" s="9"/>
      <c r="F302" s="250"/>
      <c r="G302" s="46"/>
      <c r="H302" s="26"/>
      <c r="I302" s="7"/>
      <c r="J302" s="8"/>
      <c r="K302" s="9"/>
      <c r="L302" s="255"/>
      <c r="M302" s="46"/>
    </row>
    <row r="303" spans="1:13" s="3" customFormat="1" ht="12.75" hidden="1">
      <c r="A303" s="46"/>
      <c r="B303" s="69"/>
      <c r="C303" s="7"/>
      <c r="D303" s="20"/>
      <c r="E303" s="9"/>
      <c r="F303" s="250"/>
      <c r="G303" s="46"/>
      <c r="H303" s="26"/>
      <c r="I303" s="7"/>
      <c r="J303" s="8"/>
      <c r="K303" s="9"/>
      <c r="L303" s="255"/>
      <c r="M303" s="46"/>
    </row>
    <row r="304" spans="1:13" s="3" customFormat="1" ht="12.75" hidden="1">
      <c r="A304" s="46"/>
      <c r="B304" s="69"/>
      <c r="C304" s="7"/>
      <c r="D304" s="20"/>
      <c r="E304" s="9"/>
      <c r="F304" s="250"/>
      <c r="G304" s="46"/>
      <c r="H304" s="26"/>
      <c r="I304" s="7"/>
      <c r="J304" s="8"/>
      <c r="K304" s="9"/>
      <c r="L304" s="255"/>
      <c r="M304" s="46"/>
    </row>
    <row r="305" spans="1:13" s="3" customFormat="1" ht="12.75" hidden="1">
      <c r="A305" s="46"/>
      <c r="B305" s="69"/>
      <c r="C305" s="7"/>
      <c r="D305" s="20"/>
      <c r="E305" s="9"/>
      <c r="F305" s="250"/>
      <c r="G305" s="46"/>
      <c r="H305" s="26"/>
      <c r="I305" s="7"/>
      <c r="J305" s="8"/>
      <c r="K305" s="9"/>
      <c r="L305" s="255"/>
      <c r="M305" s="46"/>
    </row>
    <row r="306" spans="1:13" s="3" customFormat="1" ht="12.75" hidden="1">
      <c r="A306" s="46"/>
      <c r="B306" s="69"/>
      <c r="C306" s="7"/>
      <c r="D306" s="21"/>
      <c r="E306" s="9"/>
      <c r="F306" s="250"/>
      <c r="G306" s="46"/>
      <c r="H306" s="26"/>
      <c r="I306" s="7"/>
      <c r="J306" s="7"/>
      <c r="K306" s="9"/>
      <c r="L306" s="255"/>
      <c r="M306" s="46"/>
    </row>
    <row r="307" spans="1:13" s="3" customFormat="1" ht="12.75" hidden="1">
      <c r="A307" s="46"/>
      <c r="B307" s="69"/>
      <c r="C307" s="7"/>
      <c r="D307" s="21"/>
      <c r="E307" s="9"/>
      <c r="F307" s="250"/>
      <c r="G307" s="46"/>
      <c r="H307" s="26"/>
      <c r="I307" s="7"/>
      <c r="J307" s="7"/>
      <c r="K307" s="9"/>
      <c r="L307" s="255"/>
      <c r="M307" s="46"/>
    </row>
    <row r="308" spans="1:13" s="3" customFormat="1" ht="12.75" hidden="1">
      <c r="A308" s="46"/>
      <c r="B308" s="69"/>
      <c r="C308" s="7"/>
      <c r="D308" s="21"/>
      <c r="E308" s="9"/>
      <c r="F308" s="250"/>
      <c r="G308" s="46"/>
      <c r="H308" s="26"/>
      <c r="I308" s="7"/>
      <c r="J308" s="7"/>
      <c r="K308" s="9"/>
      <c r="L308" s="255"/>
      <c r="M308" s="46"/>
    </row>
    <row r="309" spans="1:13" s="3" customFormat="1" ht="12.75" hidden="1">
      <c r="A309" s="46"/>
      <c r="B309" s="69"/>
      <c r="C309" s="7"/>
      <c r="D309" s="21"/>
      <c r="E309" s="9"/>
      <c r="F309" s="250"/>
      <c r="G309" s="46"/>
      <c r="H309" s="26"/>
      <c r="I309" s="7"/>
      <c r="J309" s="7"/>
      <c r="K309" s="9"/>
      <c r="L309" s="255"/>
      <c r="M309" s="46"/>
    </row>
    <row r="310" spans="1:13" s="3" customFormat="1" ht="12.75" hidden="1">
      <c r="A310" s="46"/>
      <c r="B310" s="69"/>
      <c r="C310" s="7"/>
      <c r="D310" s="21"/>
      <c r="E310" s="9"/>
      <c r="F310" s="250"/>
      <c r="G310" s="46"/>
      <c r="H310" s="26"/>
      <c r="I310" s="7"/>
      <c r="J310" s="7"/>
      <c r="K310" s="9"/>
      <c r="L310" s="255"/>
      <c r="M310" s="46"/>
    </row>
    <row r="311" spans="1:13" s="3" customFormat="1" ht="13.5" hidden="1" thickBot="1">
      <c r="A311" s="46"/>
      <c r="B311" s="71"/>
      <c r="C311" s="72"/>
      <c r="D311" s="73"/>
      <c r="E311" s="74"/>
      <c r="F311" s="251"/>
      <c r="G311" s="46"/>
      <c r="H311" s="28"/>
      <c r="I311" s="29"/>
      <c r="J311" s="29"/>
      <c r="K311" s="30"/>
      <c r="L311" s="256"/>
      <c r="M311" s="46"/>
    </row>
    <row r="312" spans="1:13" s="3" customFormat="1" ht="12.75" hidden="1" thickTop="1">
      <c r="A312" s="46"/>
      <c r="B312" s="76"/>
      <c r="C312" s="76"/>
      <c r="D312" s="76"/>
      <c r="E312" s="76"/>
      <c r="F312" s="76"/>
      <c r="G312" s="46"/>
      <c r="H312" s="48"/>
      <c r="I312" s="48"/>
      <c r="J312" s="48"/>
      <c r="K312" s="48"/>
      <c r="L312" s="48"/>
      <c r="M312" s="46"/>
    </row>
    <row r="313" spans="1:13" s="3" customFormat="1" ht="12.75" thickTop="1">
      <c r="B313" s="278"/>
      <c r="C313" s="278"/>
      <c r="D313" s="278"/>
      <c r="E313" s="278"/>
      <c r="F313" s="278"/>
      <c r="H313" s="48"/>
      <c r="I313" s="48"/>
      <c r="J313" s="48"/>
      <c r="K313" s="48"/>
      <c r="L313" s="48"/>
    </row>
    <row r="314" spans="1:13" s="3" customFormat="1" ht="21" thickBot="1">
      <c r="H314" s="211" t="s">
        <v>2624</v>
      </c>
      <c r="I314" s="211"/>
      <c r="J314" s="211" t="s">
        <v>743</v>
      </c>
      <c r="K314" s="781" t="s">
        <v>2625</v>
      </c>
      <c r="L314" s="781"/>
    </row>
    <row r="315" spans="1:13" s="3" customFormat="1" ht="13.5" thickTop="1" thickBot="1">
      <c r="H315" s="814" t="s">
        <v>2625</v>
      </c>
      <c r="I315" s="815"/>
      <c r="J315" s="45"/>
      <c r="K315" s="45"/>
      <c r="L315" s="45"/>
    </row>
    <row r="316" spans="1:13" s="3" customFormat="1" ht="16.5" thickTop="1" thickBot="1">
      <c r="H316" s="816"/>
      <c r="I316" s="817"/>
      <c r="J316" s="32"/>
      <c r="K316" s="33" t="s">
        <v>663</v>
      </c>
      <c r="L316" s="34">
        <f>COUNTA(J318:J337)</f>
        <v>5</v>
      </c>
    </row>
    <row r="317" spans="1:13" s="3" customFormat="1">
      <c r="H317" s="24" t="s">
        <v>644</v>
      </c>
      <c r="I317" s="23" t="s">
        <v>640</v>
      </c>
      <c r="J317" s="4" t="s">
        <v>641</v>
      </c>
      <c r="K317" s="4" t="s">
        <v>1617</v>
      </c>
      <c r="L317" s="25" t="s">
        <v>662</v>
      </c>
    </row>
    <row r="318" spans="1:13" s="3" customFormat="1">
      <c r="H318" s="111" t="s">
        <v>648</v>
      </c>
      <c r="I318" s="94" t="s">
        <v>685</v>
      </c>
      <c r="J318" s="95" t="s">
        <v>722</v>
      </c>
      <c r="K318" s="96" t="s">
        <v>647</v>
      </c>
      <c r="L318" s="252" t="s">
        <v>291</v>
      </c>
    </row>
    <row r="319" spans="1:13" s="3" customFormat="1">
      <c r="H319" s="113" t="s">
        <v>649</v>
      </c>
      <c r="I319" s="99" t="s">
        <v>682</v>
      </c>
      <c r="J319" s="100" t="s">
        <v>722</v>
      </c>
      <c r="K319" s="101" t="s">
        <v>647</v>
      </c>
      <c r="L319" s="253" t="s">
        <v>292</v>
      </c>
    </row>
    <row r="320" spans="1:13" s="3" customFormat="1">
      <c r="H320" s="115" t="s">
        <v>650</v>
      </c>
      <c r="I320" s="104" t="s">
        <v>757</v>
      </c>
      <c r="J320" s="105" t="s">
        <v>2476</v>
      </c>
      <c r="K320" s="106" t="s">
        <v>647</v>
      </c>
      <c r="L320" s="254" t="s">
        <v>293</v>
      </c>
    </row>
    <row r="321" spans="8:12" s="3" customFormat="1">
      <c r="H321" s="26" t="s">
        <v>651</v>
      </c>
      <c r="I321" s="7" t="s">
        <v>854</v>
      </c>
      <c r="J321" s="8" t="s">
        <v>1256</v>
      </c>
      <c r="K321" s="9" t="s">
        <v>647</v>
      </c>
      <c r="L321" s="255" t="s">
        <v>294</v>
      </c>
    </row>
    <row r="322" spans="8:12" s="3" customFormat="1" ht="12.75" thickBot="1">
      <c r="H322" s="28" t="s">
        <v>652</v>
      </c>
      <c r="I322" s="29" t="s">
        <v>725</v>
      </c>
      <c r="J322" s="92" t="s">
        <v>828</v>
      </c>
      <c r="K322" s="30" t="s">
        <v>647</v>
      </c>
      <c r="L322" s="256" t="s">
        <v>294</v>
      </c>
    </row>
    <row r="323" spans="8:12" s="3" customFormat="1" ht="12.75" hidden="1" thickBot="1">
      <c r="H323" s="381"/>
      <c r="I323" s="366"/>
      <c r="J323" s="371"/>
      <c r="K323" s="368"/>
      <c r="L323" s="382"/>
    </row>
    <row r="324" spans="8:12" s="3" customFormat="1" ht="12.75" hidden="1" thickBot="1">
      <c r="H324" s="26"/>
      <c r="I324" s="7"/>
      <c r="J324" s="8"/>
      <c r="K324" s="9"/>
      <c r="L324" s="255"/>
    </row>
    <row r="325" spans="8:12" s="3" customFormat="1" ht="12.75" thickTop="1">
      <c r="H325" s="48"/>
      <c r="I325" s="48"/>
      <c r="J325" s="48"/>
      <c r="K325" s="48"/>
      <c r="L325" s="48"/>
    </row>
    <row r="326" spans="8:12" s="3" customFormat="1"/>
    <row r="327" spans="8:12" s="3" customFormat="1"/>
    <row r="328" spans="8:12" s="3" customFormat="1"/>
    <row r="329" spans="8:12" s="3" customFormat="1"/>
    <row r="330" spans="8:12" s="3" customFormat="1"/>
    <row r="331" spans="8:12" s="3" customFormat="1"/>
    <row r="332" spans="8:12" s="3" customFormat="1"/>
    <row r="333" spans="8:12" s="3" customFormat="1"/>
    <row r="334" spans="8:12" s="3" customFormat="1"/>
    <row r="335" spans="8:12" s="3" customFormat="1"/>
    <row r="336" spans="8:12" s="3" customFormat="1"/>
    <row r="337" s="3" customFormat="1"/>
    <row r="338" s="3" customFormat="1"/>
    <row r="339" s="3" customFormat="1"/>
    <row r="340" s="3" customFormat="1"/>
    <row r="341" s="3" customFormat="1"/>
    <row r="342" s="3" customFormat="1"/>
    <row r="343" s="3" customFormat="1"/>
    <row r="344" s="3" customFormat="1"/>
    <row r="345" s="3" customFormat="1"/>
    <row r="346" s="3" customFormat="1"/>
    <row r="347" s="3" customFormat="1"/>
    <row r="348" s="3" customFormat="1"/>
    <row r="349" s="3" customFormat="1"/>
    <row r="350" s="3" customFormat="1"/>
    <row r="351" s="3" customFormat="1"/>
    <row r="352" s="3" customFormat="1"/>
    <row r="353" s="3" customFormat="1"/>
    <row r="354" s="3" customFormat="1"/>
    <row r="355" s="3" customFormat="1"/>
    <row r="356" s="3" customFormat="1"/>
    <row r="357" s="3" customFormat="1"/>
    <row r="358" s="3" customFormat="1"/>
    <row r="359" s="3" customFormat="1"/>
    <row r="360" s="3" customFormat="1"/>
    <row r="361" s="3" customFormat="1"/>
    <row r="362" s="3" customFormat="1"/>
    <row r="363" s="3" customFormat="1"/>
    <row r="364" s="3" customFormat="1"/>
    <row r="365" s="3" customFormat="1"/>
    <row r="366" s="3" customFormat="1"/>
    <row r="367" s="3" customFormat="1"/>
    <row r="368" s="3" customFormat="1"/>
    <row r="369" s="3" customFormat="1"/>
    <row r="370" s="3" customFormat="1"/>
    <row r="371" s="3" customFormat="1"/>
    <row r="372" s="3" customFormat="1"/>
    <row r="373" s="3" customFormat="1"/>
    <row r="374" s="3" customFormat="1"/>
    <row r="375" s="3" customFormat="1"/>
    <row r="376" s="3" customFormat="1"/>
    <row r="377" s="3" customFormat="1"/>
    <row r="378" s="3" customFormat="1"/>
    <row r="379" s="3" customFormat="1"/>
    <row r="380" s="3" customFormat="1"/>
    <row r="381" s="3" customFormat="1"/>
    <row r="382" s="3" customFormat="1"/>
    <row r="383" s="3" customFormat="1"/>
    <row r="384" s="3" customFormat="1"/>
    <row r="385" s="3" customFormat="1"/>
    <row r="386" s="3" customFormat="1"/>
    <row r="387" s="3" customFormat="1"/>
    <row r="388" s="3" customFormat="1"/>
    <row r="389" s="3" customFormat="1"/>
    <row r="390" s="3" customFormat="1"/>
    <row r="391" s="3" customFormat="1"/>
    <row r="392" s="3" customFormat="1"/>
    <row r="393" s="3" customFormat="1"/>
    <row r="394" s="3" customFormat="1"/>
    <row r="395" s="3" customFormat="1"/>
    <row r="396" s="3" customFormat="1"/>
    <row r="397" s="3" customFormat="1"/>
    <row r="398" s="3" customFormat="1"/>
    <row r="399" s="3" customFormat="1"/>
    <row r="400" s="3" customFormat="1"/>
    <row r="401" s="3" customFormat="1"/>
    <row r="402" s="3" customFormat="1"/>
    <row r="403" s="3" customFormat="1"/>
    <row r="404" s="3" customFormat="1"/>
    <row r="405" s="3" customFormat="1"/>
    <row r="406" s="3" customFormat="1"/>
    <row r="407" s="3" customFormat="1"/>
    <row r="408" s="3" customFormat="1"/>
    <row r="409" s="3" customFormat="1"/>
    <row r="410" s="3" customFormat="1"/>
    <row r="411" s="3" customFormat="1"/>
    <row r="412" s="3" customFormat="1"/>
    <row r="413" s="3" customFormat="1"/>
    <row r="414" s="3" customFormat="1"/>
    <row r="415" s="3" customFormat="1"/>
    <row r="416" s="3" customFormat="1"/>
    <row r="417" s="3" customFormat="1"/>
    <row r="418" s="3" customFormat="1"/>
    <row r="419" s="3" customFormat="1"/>
    <row r="420" s="3" customFormat="1"/>
    <row r="421" s="3" customFormat="1"/>
    <row r="422" s="3" customFormat="1"/>
    <row r="423" s="3" customFormat="1"/>
    <row r="424" s="3" customFormat="1"/>
    <row r="425" s="3" customFormat="1"/>
    <row r="426" s="3" customFormat="1"/>
    <row r="427" s="3" customFormat="1"/>
    <row r="428" s="3" customFormat="1"/>
    <row r="429" s="3" customFormat="1"/>
    <row r="430" s="3" customFormat="1"/>
    <row r="431" s="3" customFormat="1"/>
    <row r="432" s="3" customFormat="1"/>
    <row r="433" s="3" customFormat="1"/>
    <row r="434" s="3" customFormat="1"/>
    <row r="435" s="3" customFormat="1"/>
    <row r="436" s="3" customFormat="1"/>
    <row r="437" s="3" customFormat="1"/>
    <row r="438" s="3" customFormat="1"/>
    <row r="439" s="3" customFormat="1"/>
    <row r="440" s="3" customFormat="1"/>
    <row r="441" s="3" customFormat="1"/>
    <row r="442" s="3" customFormat="1"/>
    <row r="443" s="3" customFormat="1"/>
    <row r="444" s="3" customFormat="1"/>
    <row r="445" s="3" customFormat="1"/>
    <row r="446" s="3" customFormat="1"/>
    <row r="447" s="3" customFormat="1"/>
    <row r="448" s="3" customFormat="1"/>
    <row r="449" s="3" customFormat="1"/>
    <row r="450" s="3" customFormat="1"/>
    <row r="451" s="3" customFormat="1"/>
    <row r="452" s="3" customFormat="1"/>
    <row r="453" s="3" customFormat="1"/>
    <row r="454" s="3" customFormat="1"/>
    <row r="455" s="3" customFormat="1"/>
    <row r="456" s="3" customFormat="1"/>
    <row r="457" s="3" customFormat="1"/>
    <row r="458" s="3" customFormat="1"/>
    <row r="459" s="3" customFormat="1"/>
    <row r="460" s="3" customFormat="1"/>
    <row r="461" s="3" customFormat="1"/>
    <row r="462" s="3" customFormat="1"/>
    <row r="463" s="3" customFormat="1"/>
    <row r="464" s="3" customFormat="1"/>
    <row r="465" s="3" customFormat="1"/>
    <row r="466" s="3" customFormat="1"/>
    <row r="467" s="3" customFormat="1"/>
    <row r="468" s="3" customFormat="1"/>
    <row r="469" s="3" customFormat="1"/>
    <row r="470" s="3" customFormat="1"/>
    <row r="471" s="3" customFormat="1"/>
    <row r="472" s="3" customFormat="1"/>
    <row r="473" s="3" customFormat="1"/>
    <row r="474" s="3" customFormat="1"/>
    <row r="475" s="3" customFormat="1"/>
    <row r="476" s="3" customFormat="1"/>
    <row r="477" s="3" customFormat="1"/>
    <row r="478" s="3" customFormat="1"/>
    <row r="479" s="3" customFormat="1"/>
    <row r="480" s="3" customFormat="1"/>
    <row r="481" s="3" customFormat="1"/>
    <row r="482" s="3" customFormat="1"/>
    <row r="483" s="3" customFormat="1"/>
    <row r="484" s="3" customFormat="1"/>
    <row r="485" s="3" customFormat="1"/>
    <row r="486" s="3" customFormat="1"/>
    <row r="487" s="3" customFormat="1"/>
    <row r="488" s="3" customFormat="1"/>
    <row r="489" s="3" customFormat="1"/>
    <row r="490" s="3" customFormat="1"/>
    <row r="491" s="3" customFormat="1"/>
    <row r="492" s="3" customFormat="1"/>
    <row r="493" s="3" customFormat="1"/>
    <row r="494" s="3" customFormat="1"/>
    <row r="495" s="3" customFormat="1"/>
    <row r="496" s="3" customFormat="1"/>
    <row r="497" s="3" customFormat="1"/>
    <row r="498" s="3" customFormat="1"/>
    <row r="499" s="3" customFormat="1"/>
    <row r="500" s="3" customFormat="1"/>
    <row r="501" s="3" customFormat="1"/>
    <row r="502" s="3" customFormat="1"/>
    <row r="503" s="3" customFormat="1"/>
    <row r="504" s="3" customFormat="1"/>
    <row r="505" s="3" customFormat="1"/>
    <row r="506" s="3" customFormat="1"/>
    <row r="507" s="3" customFormat="1"/>
    <row r="508" s="3" customFormat="1"/>
    <row r="509" s="3" customFormat="1"/>
    <row r="510" s="3" customFormat="1"/>
    <row r="511" s="3" customFormat="1"/>
    <row r="512" s="3" customFormat="1"/>
    <row r="513" s="3" customFormat="1"/>
    <row r="514" s="3" customFormat="1"/>
    <row r="515" s="3" customFormat="1"/>
    <row r="516" s="3" customFormat="1"/>
    <row r="517" s="3" customFormat="1"/>
    <row r="518" s="3" customFormat="1"/>
    <row r="519" s="3" customFormat="1"/>
    <row r="520" s="3" customFormat="1"/>
    <row r="521" s="3" customFormat="1"/>
    <row r="522" s="3" customFormat="1"/>
    <row r="523" s="3" customFormat="1"/>
    <row r="524" s="3" customFormat="1"/>
    <row r="525" s="3" customFormat="1"/>
    <row r="526" s="3" customFormat="1"/>
    <row r="527" s="3" customFormat="1"/>
    <row r="528" s="3" customFormat="1"/>
    <row r="529" s="3" customFormat="1"/>
    <row r="530" s="3" customFormat="1"/>
    <row r="531" s="3" customFormat="1"/>
    <row r="532" s="3" customFormat="1"/>
    <row r="533" s="3" customFormat="1"/>
    <row r="534" s="3" customFormat="1"/>
    <row r="535" s="3" customFormat="1"/>
    <row r="536" s="3" customFormat="1"/>
    <row r="537" s="3" customFormat="1"/>
    <row r="538" s="3" customFormat="1"/>
    <row r="539" s="3" customFormat="1"/>
  </sheetData>
  <mergeCells count="50">
    <mergeCell ref="H315:I316"/>
    <mergeCell ref="H214:I215"/>
    <mergeCell ref="B214:C215"/>
    <mergeCell ref="B188:C188"/>
    <mergeCell ref="B162:C163"/>
    <mergeCell ref="H162:I163"/>
    <mergeCell ref="F188:I188"/>
    <mergeCell ref="E288:F288"/>
    <mergeCell ref="F263:I263"/>
    <mergeCell ref="H264:I265"/>
    <mergeCell ref="B264:C265"/>
    <mergeCell ref="B117:C117"/>
    <mergeCell ref="B10:C10"/>
    <mergeCell ref="F10:I10"/>
    <mergeCell ref="B35:C35"/>
    <mergeCell ref="B11:C12"/>
    <mergeCell ref="H11:I12"/>
    <mergeCell ref="B72:C72"/>
    <mergeCell ref="F72:I72"/>
    <mergeCell ref="K314:L314"/>
    <mergeCell ref="B239:C240"/>
    <mergeCell ref="F238:I238"/>
    <mergeCell ref="H239:I240"/>
    <mergeCell ref="K161:L161"/>
    <mergeCell ref="K213:L213"/>
    <mergeCell ref="B161:C161"/>
    <mergeCell ref="F161:I161"/>
    <mergeCell ref="K188:L188"/>
    <mergeCell ref="B189:C190"/>
    <mergeCell ref="H189:I190"/>
    <mergeCell ref="B289:C290"/>
    <mergeCell ref="H289:I290"/>
    <mergeCell ref="B213:C213"/>
    <mergeCell ref="F213:I213"/>
    <mergeCell ref="K288:L288"/>
    <mergeCell ref="A1:M1"/>
    <mergeCell ref="F4:G5"/>
    <mergeCell ref="F6:G7"/>
    <mergeCell ref="B118:C119"/>
    <mergeCell ref="H118:I119"/>
    <mergeCell ref="F117:I117"/>
    <mergeCell ref="K117:L117"/>
    <mergeCell ref="K10:L10"/>
    <mergeCell ref="K35:L35"/>
    <mergeCell ref="B36:C37"/>
    <mergeCell ref="H36:I37"/>
    <mergeCell ref="F35:I35"/>
    <mergeCell ref="K72:L72"/>
    <mergeCell ref="B73:C74"/>
    <mergeCell ref="H73:I74"/>
  </mergeCells>
  <phoneticPr fontId="0" type="noConversion"/>
  <printOptions horizontalCentered="1" verticalCentered="1"/>
  <pageMargins left="0" right="0" top="0" bottom="0" header="0" footer="0"/>
  <pageSetup paperSize="9" orientation="portrait" horizontalDpi="300" verticalDpi="300" r:id="rId1"/>
  <headerFooter alignWithMargins="0"/>
  <rowBreaks count="3" manualBreakCount="3">
    <brk id="71" max="16383" man="1"/>
    <brk id="116" max="16383" man="1"/>
    <brk id="187"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39"/>
  <sheetViews>
    <sheetView workbookViewId="0">
      <selection activeCell="A3" sqref="A3:XFD6"/>
    </sheetView>
  </sheetViews>
  <sheetFormatPr defaultRowHeight="12"/>
  <cols>
    <col min="1" max="1" width="1.7109375" style="2" customWidth="1"/>
    <col min="2" max="2" width="3.7109375" style="2" customWidth="1"/>
    <col min="3" max="3" width="10.140625" style="2" customWidth="1"/>
    <col min="4" max="4" width="13.7109375" style="2" customWidth="1"/>
    <col min="5" max="5" width="15.7109375" style="2" customWidth="1"/>
    <col min="6" max="6" width="7.7109375" style="2" customWidth="1"/>
    <col min="7" max="7" width="9.140625" style="2"/>
    <col min="8" max="8" width="3.7109375" style="2" customWidth="1"/>
    <col min="9" max="9" width="9.7109375" style="2" customWidth="1"/>
    <col min="10" max="11" width="13.7109375" style="2" customWidth="1"/>
    <col min="12" max="12" width="7.7109375" style="2" customWidth="1"/>
    <col min="13" max="13" width="1.7109375" style="2" customWidth="1"/>
    <col min="14" max="16384" width="9.140625" style="2"/>
  </cols>
  <sheetData>
    <row r="1" spans="1:13" ht="29.25" customHeight="1">
      <c r="A1" s="782" t="s">
        <v>632</v>
      </c>
      <c r="B1" s="782"/>
      <c r="C1" s="782"/>
      <c r="D1" s="782"/>
      <c r="E1" s="782"/>
      <c r="F1" s="782"/>
      <c r="G1" s="782"/>
      <c r="H1" s="782"/>
      <c r="I1" s="782"/>
      <c r="J1" s="782"/>
      <c r="K1" s="782"/>
      <c r="L1" s="782"/>
      <c r="M1" s="782"/>
    </row>
    <row r="2" spans="1:13" ht="7.5" customHeight="1">
      <c r="A2" s="35"/>
      <c r="B2" s="35"/>
      <c r="C2" s="35"/>
      <c r="D2" s="35">
        <v>9</v>
      </c>
      <c r="E2" s="35"/>
      <c r="F2" s="35"/>
      <c r="G2" s="35"/>
      <c r="H2" s="35"/>
      <c r="I2" s="35"/>
      <c r="J2" s="35"/>
      <c r="K2" s="35"/>
      <c r="L2" s="35"/>
      <c r="M2" s="35"/>
    </row>
    <row r="3" spans="1:13" ht="7.5" customHeight="1">
      <c r="A3" s="36"/>
      <c r="B3" s="37"/>
      <c r="C3" s="37"/>
      <c r="D3" s="37"/>
      <c r="E3" s="37"/>
      <c r="F3" s="37"/>
      <c r="G3" s="37"/>
      <c r="H3" s="37"/>
      <c r="I3" s="37"/>
      <c r="J3" s="37"/>
      <c r="K3" s="37"/>
      <c r="L3" s="37"/>
      <c r="M3" s="35"/>
    </row>
    <row r="4" spans="1:13" ht="12.75" customHeight="1">
      <c r="A4" s="35"/>
      <c r="B4" s="38"/>
      <c r="C4" s="38"/>
      <c r="D4" s="38"/>
      <c r="E4" s="38"/>
      <c r="F4" s="803">
        <v>38094</v>
      </c>
      <c r="G4" s="803"/>
      <c r="H4" s="38"/>
      <c r="I4" s="38"/>
      <c r="J4" s="38"/>
      <c r="K4" s="38"/>
      <c r="L4" s="38"/>
      <c r="M4" s="35"/>
    </row>
    <row r="5" spans="1:13" ht="15">
      <c r="B5" s="208" t="s">
        <v>635</v>
      </c>
      <c r="C5" s="209"/>
      <c r="D5" s="209"/>
      <c r="E5" s="209"/>
      <c r="F5" s="803"/>
      <c r="G5" s="803"/>
      <c r="H5" s="35"/>
      <c r="I5" s="35"/>
      <c r="J5" s="35"/>
      <c r="K5" s="35"/>
      <c r="L5" s="35"/>
      <c r="M5" s="35"/>
    </row>
    <row r="6" spans="1:13">
      <c r="A6" s="209"/>
      <c r="B6" s="209"/>
      <c r="C6" s="209"/>
      <c r="D6" s="209"/>
      <c r="E6" s="209"/>
      <c r="F6" s="781">
        <v>264</v>
      </c>
      <c r="G6" s="781"/>
      <c r="H6" s="35"/>
      <c r="I6" s="35"/>
      <c r="J6" s="35"/>
      <c r="K6" s="35"/>
      <c r="L6" s="35"/>
      <c r="M6" s="35"/>
    </row>
    <row r="7" spans="1:13" ht="14.25">
      <c r="B7" s="210" t="s">
        <v>636</v>
      </c>
      <c r="C7" s="209"/>
      <c r="D7" s="209"/>
      <c r="E7" s="209"/>
      <c r="F7" s="781"/>
      <c r="G7" s="781"/>
      <c r="H7" s="35"/>
      <c r="I7" s="35"/>
      <c r="J7" s="209"/>
      <c r="K7" s="209"/>
      <c r="L7" s="209"/>
      <c r="M7" s="35"/>
    </row>
    <row r="8" spans="1:13" ht="6" customHeight="1">
      <c r="A8" s="209"/>
      <c r="B8" s="209"/>
      <c r="C8" s="209"/>
      <c r="D8" s="209"/>
      <c r="E8" s="209"/>
      <c r="F8" s="35"/>
      <c r="G8" s="35"/>
      <c r="H8" s="35"/>
      <c r="I8" s="35"/>
      <c r="J8" s="209"/>
      <c r="K8" s="209"/>
      <c r="L8" s="209"/>
      <c r="M8" s="35"/>
    </row>
    <row r="9" spans="1:13" ht="15">
      <c r="A9" s="208"/>
      <c r="B9" s="209"/>
      <c r="C9" s="209"/>
      <c r="D9" s="209"/>
      <c r="E9" s="209"/>
      <c r="F9" s="35"/>
      <c r="G9" s="35"/>
      <c r="H9" s="35"/>
      <c r="I9" s="35"/>
      <c r="J9" s="209"/>
      <c r="K9" s="209"/>
      <c r="L9" s="209"/>
      <c r="M9" s="35"/>
    </row>
    <row r="10" spans="1:13" ht="34.5" customHeight="1" thickBot="1">
      <c r="A10" s="209"/>
      <c r="B10" s="802" t="s">
        <v>928</v>
      </c>
      <c r="C10" s="802"/>
      <c r="D10" s="209"/>
      <c r="E10" s="211" t="s">
        <v>6</v>
      </c>
      <c r="F10" s="781" t="s">
        <v>925</v>
      </c>
      <c r="G10" s="781"/>
      <c r="H10" s="781"/>
      <c r="I10" s="781"/>
      <c r="J10" s="209"/>
      <c r="K10" s="784" t="s">
        <v>6</v>
      </c>
      <c r="L10" s="784"/>
      <c r="M10" s="35"/>
    </row>
    <row r="11" spans="1:13" ht="5.25" customHeight="1" thickTop="1" thickBot="1">
      <c r="A11" s="35"/>
      <c r="B11" s="810" t="s">
        <v>639</v>
      </c>
      <c r="C11" s="811"/>
      <c r="D11" s="43"/>
      <c r="E11" s="44"/>
      <c r="F11" s="44"/>
      <c r="G11" s="35"/>
      <c r="H11" s="814" t="s">
        <v>670</v>
      </c>
      <c r="I11" s="815"/>
      <c r="J11" s="45"/>
      <c r="K11" s="45"/>
      <c r="L11" s="45"/>
      <c r="M11" s="35"/>
    </row>
    <row r="12" spans="1:13" s="3" customFormat="1" ht="16.5" thickTop="1" thickBot="1">
      <c r="A12" s="46"/>
      <c r="B12" s="812"/>
      <c r="C12" s="813"/>
      <c r="D12" s="14"/>
      <c r="E12" s="12" t="s">
        <v>663</v>
      </c>
      <c r="F12" s="13">
        <f>COUNTA(D14:D33)</f>
        <v>4</v>
      </c>
      <c r="G12" s="46"/>
      <c r="H12" s="816"/>
      <c r="I12" s="817"/>
      <c r="J12" s="32"/>
      <c r="K12" s="33" t="s">
        <v>663</v>
      </c>
      <c r="L12" s="34">
        <f>COUNTA(J14:J33)</f>
        <v>14</v>
      </c>
      <c r="M12" s="46"/>
    </row>
    <row r="13" spans="1:13" s="3" customFormat="1">
      <c r="A13" s="46"/>
      <c r="B13" s="15" t="s">
        <v>644</v>
      </c>
      <c r="C13" s="16" t="s">
        <v>640</v>
      </c>
      <c r="D13" s="4" t="s">
        <v>641</v>
      </c>
      <c r="E13" s="4" t="s">
        <v>642</v>
      </c>
      <c r="F13" s="5" t="s">
        <v>662</v>
      </c>
      <c r="G13" s="46"/>
      <c r="H13" s="24" t="s">
        <v>644</v>
      </c>
      <c r="I13" s="23" t="s">
        <v>640</v>
      </c>
      <c r="J13" s="4" t="s">
        <v>641</v>
      </c>
      <c r="K13" s="4" t="s">
        <v>642</v>
      </c>
      <c r="L13" s="25" t="s">
        <v>662</v>
      </c>
      <c r="M13" s="46"/>
    </row>
    <row r="14" spans="1:13" s="3" customFormat="1">
      <c r="A14" s="46"/>
      <c r="B14" s="93" t="s">
        <v>648</v>
      </c>
      <c r="C14" s="94" t="s">
        <v>1131</v>
      </c>
      <c r="D14" s="95" t="s">
        <v>13</v>
      </c>
      <c r="E14" s="96" t="s">
        <v>770</v>
      </c>
      <c r="F14" s="285" t="s">
        <v>2362</v>
      </c>
      <c r="G14" s="46"/>
      <c r="H14" s="111" t="s">
        <v>648</v>
      </c>
      <c r="I14" s="94" t="s">
        <v>1001</v>
      </c>
      <c r="J14" s="95" t="s">
        <v>344</v>
      </c>
      <c r="K14" s="96" t="s">
        <v>695</v>
      </c>
      <c r="L14" s="289" t="s">
        <v>345</v>
      </c>
      <c r="M14" s="46"/>
    </row>
    <row r="15" spans="1:13" s="3" customFormat="1">
      <c r="A15" s="46"/>
      <c r="B15" s="98" t="s">
        <v>649</v>
      </c>
      <c r="C15" s="99" t="s">
        <v>708</v>
      </c>
      <c r="D15" s="100" t="s">
        <v>2384</v>
      </c>
      <c r="E15" s="101" t="s">
        <v>770</v>
      </c>
      <c r="F15" s="286" t="s">
        <v>341</v>
      </c>
      <c r="G15" s="46"/>
      <c r="H15" s="113" t="s">
        <v>649</v>
      </c>
      <c r="I15" s="99" t="s">
        <v>999</v>
      </c>
      <c r="J15" s="100" t="s">
        <v>346</v>
      </c>
      <c r="K15" s="101" t="s">
        <v>2392</v>
      </c>
      <c r="L15" s="290" t="s">
        <v>347</v>
      </c>
      <c r="M15" s="46"/>
    </row>
    <row r="16" spans="1:13" s="3" customFormat="1">
      <c r="A16" s="46"/>
      <c r="B16" s="103" t="s">
        <v>650</v>
      </c>
      <c r="C16" s="104" t="s">
        <v>1340</v>
      </c>
      <c r="D16" s="105" t="s">
        <v>2361</v>
      </c>
      <c r="E16" s="106" t="s">
        <v>2392</v>
      </c>
      <c r="F16" s="287" t="s">
        <v>14</v>
      </c>
      <c r="G16" s="46"/>
      <c r="H16" s="115" t="s">
        <v>650</v>
      </c>
      <c r="I16" s="104" t="s">
        <v>1001</v>
      </c>
      <c r="J16" s="105" t="s">
        <v>23</v>
      </c>
      <c r="K16" s="106" t="s">
        <v>647</v>
      </c>
      <c r="L16" s="291" t="s">
        <v>348</v>
      </c>
      <c r="M16" s="46"/>
    </row>
    <row r="17" spans="1:13" s="3" customFormat="1">
      <c r="A17" s="46"/>
      <c r="B17" s="206" t="s">
        <v>651</v>
      </c>
      <c r="C17" s="7" t="s">
        <v>1340</v>
      </c>
      <c r="D17" s="8" t="s">
        <v>342</v>
      </c>
      <c r="E17" s="9" t="s">
        <v>647</v>
      </c>
      <c r="F17" s="288" t="s">
        <v>343</v>
      </c>
      <c r="G17" s="46"/>
      <c r="H17" s="26" t="s">
        <v>651</v>
      </c>
      <c r="I17" s="7" t="s">
        <v>1070</v>
      </c>
      <c r="J17" s="8" t="s">
        <v>1015</v>
      </c>
      <c r="K17" s="9" t="s">
        <v>770</v>
      </c>
      <c r="L17" s="292" t="s">
        <v>349</v>
      </c>
      <c r="M17" s="46"/>
    </row>
    <row r="18" spans="1:13" s="3" customFormat="1">
      <c r="A18" s="46"/>
      <c r="B18" s="206"/>
      <c r="C18" s="7"/>
      <c r="D18" s="8"/>
      <c r="E18" s="9"/>
      <c r="F18" s="288"/>
      <c r="G18" s="46"/>
      <c r="H18" s="26" t="s">
        <v>652</v>
      </c>
      <c r="I18" s="7" t="s">
        <v>815</v>
      </c>
      <c r="J18" s="8" t="s">
        <v>1117</v>
      </c>
      <c r="K18" s="9" t="s">
        <v>647</v>
      </c>
      <c r="L18" s="292" t="s">
        <v>2362</v>
      </c>
      <c r="M18" s="46"/>
    </row>
    <row r="19" spans="1:13" s="3" customFormat="1">
      <c r="A19" s="46"/>
      <c r="B19" s="206"/>
      <c r="C19" s="7"/>
      <c r="D19" s="8"/>
      <c r="E19" s="9"/>
      <c r="F19" s="288"/>
      <c r="G19" s="46"/>
      <c r="H19" s="26" t="s">
        <v>653</v>
      </c>
      <c r="I19" s="7" t="s">
        <v>725</v>
      </c>
      <c r="J19" s="8" t="s">
        <v>350</v>
      </c>
      <c r="K19" s="9" t="s">
        <v>770</v>
      </c>
      <c r="L19" s="292" t="s">
        <v>351</v>
      </c>
      <c r="M19" s="46"/>
    </row>
    <row r="20" spans="1:13" s="3" customFormat="1">
      <c r="A20" s="46"/>
      <c r="B20" s="206"/>
      <c r="C20" s="7"/>
      <c r="D20" s="8"/>
      <c r="E20" s="9"/>
      <c r="F20" s="288"/>
      <c r="G20" s="46"/>
      <c r="H20" s="26" t="s">
        <v>654</v>
      </c>
      <c r="I20" s="7" t="s">
        <v>1001</v>
      </c>
      <c r="J20" s="8" t="s">
        <v>809</v>
      </c>
      <c r="K20" s="9" t="s">
        <v>695</v>
      </c>
      <c r="L20" s="292" t="s">
        <v>12</v>
      </c>
      <c r="M20" s="46"/>
    </row>
    <row r="21" spans="1:13" s="3" customFormat="1">
      <c r="A21" s="46"/>
      <c r="B21" s="206"/>
      <c r="C21" s="7"/>
      <c r="D21" s="8"/>
      <c r="E21" s="9"/>
      <c r="F21" s="288"/>
      <c r="G21" s="46"/>
      <c r="H21" s="26" t="s">
        <v>655</v>
      </c>
      <c r="I21" s="7" t="s">
        <v>685</v>
      </c>
      <c r="J21" s="8" t="s">
        <v>352</v>
      </c>
      <c r="K21" s="9" t="s">
        <v>684</v>
      </c>
      <c r="L21" s="292" t="s">
        <v>26</v>
      </c>
      <c r="M21" s="46"/>
    </row>
    <row r="22" spans="1:13" s="3" customFormat="1" ht="12.75">
      <c r="A22" s="46"/>
      <c r="B22" s="6"/>
      <c r="C22" s="7"/>
      <c r="D22" s="20"/>
      <c r="E22" s="9"/>
      <c r="F22" s="288"/>
      <c r="G22" s="46"/>
      <c r="H22" s="26" t="s">
        <v>656</v>
      </c>
      <c r="I22" s="7" t="s">
        <v>1001</v>
      </c>
      <c r="J22" s="8" t="s">
        <v>353</v>
      </c>
      <c r="K22" s="9" t="s">
        <v>770</v>
      </c>
      <c r="L22" s="292" t="s">
        <v>14</v>
      </c>
      <c r="M22" s="46"/>
    </row>
    <row r="23" spans="1:13" s="3" customFormat="1" ht="12.75">
      <c r="A23" s="46"/>
      <c r="B23" s="6"/>
      <c r="C23" s="7"/>
      <c r="D23" s="20"/>
      <c r="E23" s="9"/>
      <c r="F23" s="288"/>
      <c r="G23" s="46"/>
      <c r="H23" s="26" t="s">
        <v>657</v>
      </c>
      <c r="I23" s="7" t="s">
        <v>682</v>
      </c>
      <c r="J23" s="8" t="s">
        <v>1542</v>
      </c>
      <c r="K23" s="9" t="s">
        <v>675</v>
      </c>
      <c r="L23" s="292" t="s">
        <v>354</v>
      </c>
      <c r="M23" s="46"/>
    </row>
    <row r="24" spans="1:13" s="3" customFormat="1" ht="12.75">
      <c r="A24" s="46"/>
      <c r="B24" s="6"/>
      <c r="C24" s="7"/>
      <c r="D24" s="20"/>
      <c r="E24" s="9"/>
      <c r="F24" s="288"/>
      <c r="G24" s="46"/>
      <c r="H24" s="26" t="s">
        <v>658</v>
      </c>
      <c r="I24" s="7" t="s">
        <v>1451</v>
      </c>
      <c r="J24" s="8" t="s">
        <v>25</v>
      </c>
      <c r="K24" s="9" t="s">
        <v>647</v>
      </c>
      <c r="L24" s="292" t="s">
        <v>30</v>
      </c>
      <c r="M24" s="46"/>
    </row>
    <row r="25" spans="1:13" s="3" customFormat="1" ht="12.75">
      <c r="A25" s="46"/>
      <c r="B25" s="6"/>
      <c r="C25" s="7"/>
      <c r="D25" s="20"/>
      <c r="E25" s="9"/>
      <c r="F25" s="288"/>
      <c r="G25" s="46"/>
      <c r="H25" s="26" t="s">
        <v>659</v>
      </c>
      <c r="I25" s="7" t="s">
        <v>685</v>
      </c>
      <c r="J25" s="8" t="s">
        <v>355</v>
      </c>
      <c r="K25" s="9" t="s">
        <v>647</v>
      </c>
      <c r="L25" s="292" t="s">
        <v>356</v>
      </c>
      <c r="M25" s="46"/>
    </row>
    <row r="26" spans="1:13" s="3" customFormat="1" ht="12.75">
      <c r="A26" s="46"/>
      <c r="B26" s="6"/>
      <c r="C26" s="7"/>
      <c r="D26" s="20"/>
      <c r="E26" s="9"/>
      <c r="F26" s="288"/>
      <c r="G26" s="46"/>
      <c r="H26" s="26" t="s">
        <v>660</v>
      </c>
      <c r="I26" s="7" t="s">
        <v>723</v>
      </c>
      <c r="J26" s="8" t="s">
        <v>357</v>
      </c>
      <c r="K26" s="9" t="s">
        <v>684</v>
      </c>
      <c r="L26" s="292" t="s">
        <v>358</v>
      </c>
      <c r="M26" s="46"/>
    </row>
    <row r="27" spans="1:13" s="3" customFormat="1" ht="13.5" thickBot="1">
      <c r="A27" s="46"/>
      <c r="B27" s="6"/>
      <c r="C27" s="7"/>
      <c r="D27" s="20"/>
      <c r="E27" s="9"/>
      <c r="F27" s="288"/>
      <c r="G27" s="46"/>
      <c r="H27" s="26" t="s">
        <v>661</v>
      </c>
      <c r="I27" s="7" t="s">
        <v>1143</v>
      </c>
      <c r="J27" s="8" t="s">
        <v>359</v>
      </c>
      <c r="K27" s="9" t="s">
        <v>647</v>
      </c>
      <c r="L27" s="292" t="s">
        <v>360</v>
      </c>
      <c r="M27" s="46"/>
    </row>
    <row r="28" spans="1:13" s="3" customFormat="1" ht="12.75" hidden="1">
      <c r="A28" s="46"/>
      <c r="B28" s="6"/>
      <c r="C28" s="7"/>
      <c r="D28" s="21"/>
      <c r="E28" s="9"/>
      <c r="F28" s="288"/>
      <c r="G28" s="46"/>
      <c r="H28" s="26"/>
      <c r="I28" s="7"/>
      <c r="J28" s="7"/>
      <c r="K28" s="9"/>
      <c r="L28" s="292"/>
      <c r="M28" s="46"/>
    </row>
    <row r="29" spans="1:13" s="3" customFormat="1" ht="12.75" hidden="1">
      <c r="A29" s="46"/>
      <c r="B29" s="6"/>
      <c r="C29" s="7"/>
      <c r="D29" s="21"/>
      <c r="E29" s="9"/>
      <c r="F29" s="288"/>
      <c r="G29" s="46"/>
      <c r="H29" s="26"/>
      <c r="I29" s="7"/>
      <c r="J29" s="7"/>
      <c r="K29" s="9"/>
      <c r="L29" s="292"/>
      <c r="M29" s="46"/>
    </row>
    <row r="30" spans="1:13" s="3" customFormat="1" ht="12.75" hidden="1">
      <c r="A30" s="46"/>
      <c r="B30" s="6"/>
      <c r="C30" s="7"/>
      <c r="D30" s="21"/>
      <c r="E30" s="9"/>
      <c r="F30" s="288"/>
      <c r="G30" s="46"/>
      <c r="H30" s="26"/>
      <c r="I30" s="7"/>
      <c r="J30" s="7"/>
      <c r="K30" s="9"/>
      <c r="L30" s="292"/>
      <c r="M30" s="46"/>
    </row>
    <row r="31" spans="1:13" s="3" customFormat="1" ht="12.75" hidden="1">
      <c r="A31" s="46"/>
      <c r="B31" s="6"/>
      <c r="C31" s="7"/>
      <c r="D31" s="21"/>
      <c r="E31" s="9"/>
      <c r="F31" s="288"/>
      <c r="G31" s="46"/>
      <c r="H31" s="26"/>
      <c r="I31" s="7"/>
      <c r="J31" s="7"/>
      <c r="K31" s="9"/>
      <c r="L31" s="292"/>
      <c r="M31" s="46"/>
    </row>
    <row r="32" spans="1:13" s="3" customFormat="1" ht="12.75" hidden="1">
      <c r="A32" s="46"/>
      <c r="B32" s="6"/>
      <c r="C32" s="7"/>
      <c r="D32" s="21"/>
      <c r="E32" s="9"/>
      <c r="F32" s="288"/>
      <c r="G32" s="46"/>
      <c r="H32" s="26"/>
      <c r="I32" s="7"/>
      <c r="J32" s="7"/>
      <c r="K32" s="9"/>
      <c r="L32" s="292"/>
      <c r="M32" s="46"/>
    </row>
    <row r="33" spans="1:13" s="3" customFormat="1" ht="13.5" hidden="1" thickBot="1">
      <c r="A33" s="46"/>
      <c r="B33" s="19"/>
      <c r="C33" s="10"/>
      <c r="D33" s="22"/>
      <c r="E33" s="11"/>
      <c r="F33" s="386"/>
      <c r="G33" s="46"/>
      <c r="H33" s="26"/>
      <c r="I33" s="29"/>
      <c r="J33" s="29"/>
      <c r="K33" s="30"/>
      <c r="L33" s="387"/>
      <c r="M33" s="46"/>
    </row>
    <row r="34" spans="1:13" s="3" customFormat="1" ht="12.75" thickTop="1">
      <c r="A34" s="46"/>
      <c r="B34" s="47"/>
      <c r="C34" s="47"/>
      <c r="D34" s="47"/>
      <c r="E34" s="47"/>
      <c r="F34" s="47"/>
      <c r="G34" s="46"/>
      <c r="H34" s="48"/>
      <c r="I34" s="48"/>
      <c r="J34" s="48"/>
      <c r="K34" s="48"/>
      <c r="L34" s="48"/>
      <c r="M34" s="46"/>
    </row>
    <row r="35" spans="1:13" ht="34.5" customHeight="1" thickBot="1">
      <c r="A35" s="35"/>
      <c r="B35" s="802" t="s">
        <v>785</v>
      </c>
      <c r="C35" s="802"/>
      <c r="D35" s="209"/>
      <c r="E35" s="211" t="s">
        <v>643</v>
      </c>
      <c r="F35" s="781" t="s">
        <v>1676</v>
      </c>
      <c r="G35" s="781"/>
      <c r="H35" s="781"/>
      <c r="I35" s="781"/>
      <c r="J35" s="35"/>
      <c r="K35" s="784" t="s">
        <v>643</v>
      </c>
      <c r="L35" s="784"/>
      <c r="M35" s="35"/>
    </row>
    <row r="36" spans="1:13" ht="5.25" customHeight="1" thickTop="1" thickBot="1">
      <c r="A36" s="35"/>
      <c r="B36" s="810" t="s">
        <v>639</v>
      </c>
      <c r="C36" s="811"/>
      <c r="D36" s="43"/>
      <c r="E36" s="44"/>
      <c r="F36" s="44"/>
      <c r="G36" s="35"/>
      <c r="H36" s="814" t="s">
        <v>670</v>
      </c>
      <c r="I36" s="815"/>
      <c r="J36" s="45"/>
      <c r="K36" s="45"/>
      <c r="L36" s="45"/>
      <c r="M36" s="35"/>
    </row>
    <row r="37" spans="1:13" s="3" customFormat="1" ht="16.5" thickTop="1" thickBot="1">
      <c r="A37" s="46"/>
      <c r="B37" s="812"/>
      <c r="C37" s="813"/>
      <c r="D37" s="14"/>
      <c r="E37" s="12" t="s">
        <v>663</v>
      </c>
      <c r="F37" s="13">
        <f>COUNTA(D39:D70)</f>
        <v>19</v>
      </c>
      <c r="G37" s="46"/>
      <c r="H37" s="816"/>
      <c r="I37" s="817"/>
      <c r="J37" s="32"/>
      <c r="K37" s="33" t="s">
        <v>663</v>
      </c>
      <c r="L37" s="34">
        <f>COUNTA(J39:J70)</f>
        <v>18</v>
      </c>
      <c r="M37" s="46"/>
    </row>
    <row r="38" spans="1:13" s="3" customFormat="1">
      <c r="A38" s="46"/>
      <c r="B38" s="15" t="s">
        <v>644</v>
      </c>
      <c r="C38" s="16" t="s">
        <v>640</v>
      </c>
      <c r="D38" s="4" t="s">
        <v>641</v>
      </c>
      <c r="E38" s="4" t="s">
        <v>642</v>
      </c>
      <c r="F38" s="5" t="s">
        <v>662</v>
      </c>
      <c r="G38" s="46"/>
      <c r="H38" s="24" t="s">
        <v>644</v>
      </c>
      <c r="I38" s="23" t="s">
        <v>640</v>
      </c>
      <c r="J38" s="4" t="s">
        <v>641</v>
      </c>
      <c r="K38" s="4" t="s">
        <v>642</v>
      </c>
      <c r="L38" s="25" t="s">
        <v>662</v>
      </c>
      <c r="M38" s="46"/>
    </row>
    <row r="39" spans="1:13" s="3" customFormat="1">
      <c r="A39" s="46"/>
      <c r="B39" s="93" t="s">
        <v>648</v>
      </c>
      <c r="C39" s="94" t="s">
        <v>362</v>
      </c>
      <c r="D39" s="95" t="s">
        <v>363</v>
      </c>
      <c r="E39" s="96" t="s">
        <v>770</v>
      </c>
      <c r="F39" s="285" t="s">
        <v>87</v>
      </c>
      <c r="G39" s="46"/>
      <c r="H39" s="111" t="s">
        <v>648</v>
      </c>
      <c r="I39" s="94" t="s">
        <v>685</v>
      </c>
      <c r="J39" s="95" t="s">
        <v>2419</v>
      </c>
      <c r="K39" s="96" t="s">
        <v>770</v>
      </c>
      <c r="L39" s="289" t="s">
        <v>379</v>
      </c>
      <c r="M39" s="46"/>
    </row>
    <row r="40" spans="1:13" s="3" customFormat="1">
      <c r="A40" s="46"/>
      <c r="B40" s="98" t="s">
        <v>649</v>
      </c>
      <c r="C40" s="99" t="s">
        <v>944</v>
      </c>
      <c r="D40" s="100" t="s">
        <v>364</v>
      </c>
      <c r="E40" s="101" t="s">
        <v>695</v>
      </c>
      <c r="F40" s="286" t="s">
        <v>95</v>
      </c>
      <c r="G40" s="46"/>
      <c r="H40" s="113" t="s">
        <v>649</v>
      </c>
      <c r="I40" s="99" t="s">
        <v>829</v>
      </c>
      <c r="J40" s="100" t="s">
        <v>1332</v>
      </c>
      <c r="K40" s="101" t="s">
        <v>647</v>
      </c>
      <c r="L40" s="290" t="s">
        <v>38</v>
      </c>
      <c r="M40" s="46"/>
    </row>
    <row r="41" spans="1:13" s="3" customFormat="1">
      <c r="A41" s="46"/>
      <c r="B41" s="103" t="s">
        <v>650</v>
      </c>
      <c r="C41" s="104" t="s">
        <v>712</v>
      </c>
      <c r="D41" s="105" t="s">
        <v>53</v>
      </c>
      <c r="E41" s="106" t="s">
        <v>770</v>
      </c>
      <c r="F41" s="287" t="s">
        <v>365</v>
      </c>
      <c r="G41" s="46"/>
      <c r="H41" s="115" t="s">
        <v>650</v>
      </c>
      <c r="I41" s="104" t="s">
        <v>723</v>
      </c>
      <c r="J41" s="105" t="s">
        <v>809</v>
      </c>
      <c r="K41" s="106" t="s">
        <v>695</v>
      </c>
      <c r="L41" s="291" t="s">
        <v>380</v>
      </c>
      <c r="M41" s="46"/>
    </row>
    <row r="42" spans="1:13" s="3" customFormat="1">
      <c r="A42" s="46"/>
      <c r="B42" s="6" t="s">
        <v>651</v>
      </c>
      <c r="C42" s="7" t="s">
        <v>366</v>
      </c>
      <c r="D42" s="8" t="s">
        <v>1136</v>
      </c>
      <c r="E42" s="9" t="s">
        <v>675</v>
      </c>
      <c r="F42" s="288" t="s">
        <v>367</v>
      </c>
      <c r="G42" s="46"/>
      <c r="H42" s="26" t="s">
        <v>651</v>
      </c>
      <c r="I42" s="7" t="s">
        <v>727</v>
      </c>
      <c r="J42" s="8" t="s">
        <v>357</v>
      </c>
      <c r="K42" s="9" t="s">
        <v>684</v>
      </c>
      <c r="L42" s="292" t="s">
        <v>92</v>
      </c>
      <c r="M42" s="46"/>
    </row>
    <row r="43" spans="1:13" s="3" customFormat="1">
      <c r="A43" s="46"/>
      <c r="B43" s="6" t="s">
        <v>652</v>
      </c>
      <c r="C43" s="7" t="s">
        <v>714</v>
      </c>
      <c r="D43" s="8" t="s">
        <v>43</v>
      </c>
      <c r="E43" s="9" t="s">
        <v>754</v>
      </c>
      <c r="F43" s="288" t="s">
        <v>2453</v>
      </c>
      <c r="G43" s="46"/>
      <c r="H43" s="26" t="s">
        <v>652</v>
      </c>
      <c r="I43" s="7" t="s">
        <v>725</v>
      </c>
      <c r="J43" s="8" t="s">
        <v>346</v>
      </c>
      <c r="K43" s="9" t="s">
        <v>1704</v>
      </c>
      <c r="L43" s="292" t="s">
        <v>367</v>
      </c>
      <c r="M43" s="46"/>
    </row>
    <row r="44" spans="1:13" s="3" customFormat="1">
      <c r="A44" s="46"/>
      <c r="B44" s="6" t="s">
        <v>653</v>
      </c>
      <c r="C44" s="7" t="s">
        <v>780</v>
      </c>
      <c r="D44" s="8" t="s">
        <v>765</v>
      </c>
      <c r="E44" s="9" t="s">
        <v>754</v>
      </c>
      <c r="F44" s="288" t="s">
        <v>368</v>
      </c>
      <c r="G44" s="46"/>
      <c r="H44" s="26" t="s">
        <v>653</v>
      </c>
      <c r="I44" s="7" t="s">
        <v>685</v>
      </c>
      <c r="J44" s="8" t="s">
        <v>353</v>
      </c>
      <c r="K44" s="9" t="s">
        <v>770</v>
      </c>
      <c r="L44" s="292" t="s">
        <v>99</v>
      </c>
      <c r="M44" s="46"/>
    </row>
    <row r="45" spans="1:13" s="3" customFormat="1">
      <c r="A45" s="46"/>
      <c r="B45" s="6" t="s">
        <v>654</v>
      </c>
      <c r="C45" s="7" t="s">
        <v>1340</v>
      </c>
      <c r="D45" s="8" t="s">
        <v>2360</v>
      </c>
      <c r="E45" s="9" t="s">
        <v>695</v>
      </c>
      <c r="F45" s="288" t="s">
        <v>2424</v>
      </c>
      <c r="G45" s="46"/>
      <c r="H45" s="26" t="s">
        <v>654</v>
      </c>
      <c r="I45" s="7" t="s">
        <v>381</v>
      </c>
      <c r="J45" s="8" t="s">
        <v>809</v>
      </c>
      <c r="K45" s="9" t="s">
        <v>695</v>
      </c>
      <c r="L45" s="292" t="s">
        <v>382</v>
      </c>
      <c r="M45" s="46"/>
    </row>
    <row r="46" spans="1:13" s="3" customFormat="1">
      <c r="A46" s="46"/>
      <c r="B46" s="6" t="s">
        <v>655</v>
      </c>
      <c r="C46" s="7" t="s">
        <v>1128</v>
      </c>
      <c r="D46" s="8" t="s">
        <v>369</v>
      </c>
      <c r="E46" s="9" t="s">
        <v>647</v>
      </c>
      <c r="F46" s="288" t="s">
        <v>44</v>
      </c>
      <c r="G46" s="46"/>
      <c r="H46" s="26" t="s">
        <v>655</v>
      </c>
      <c r="I46" s="7" t="s">
        <v>854</v>
      </c>
      <c r="J46" s="8" t="s">
        <v>844</v>
      </c>
      <c r="K46" s="9" t="s">
        <v>675</v>
      </c>
      <c r="L46" s="292" t="s">
        <v>383</v>
      </c>
      <c r="M46" s="46"/>
    </row>
    <row r="47" spans="1:13" s="3" customFormat="1">
      <c r="A47" s="46"/>
      <c r="B47" s="6" t="s">
        <v>656</v>
      </c>
      <c r="C47" s="7" t="s">
        <v>1224</v>
      </c>
      <c r="D47" s="8" t="s">
        <v>982</v>
      </c>
      <c r="E47" s="9" t="s">
        <v>647</v>
      </c>
      <c r="F47" s="288" t="s">
        <v>2457</v>
      </c>
      <c r="G47" s="46"/>
      <c r="H47" s="26" t="s">
        <v>656</v>
      </c>
      <c r="I47" s="7" t="s">
        <v>723</v>
      </c>
      <c r="J47" s="8" t="s">
        <v>1363</v>
      </c>
      <c r="K47" s="9" t="s">
        <v>647</v>
      </c>
      <c r="L47" s="292" t="s">
        <v>2457</v>
      </c>
      <c r="M47" s="46"/>
    </row>
    <row r="48" spans="1:13" s="3" customFormat="1">
      <c r="A48" s="46"/>
      <c r="B48" s="6" t="s">
        <v>657</v>
      </c>
      <c r="C48" s="7" t="s">
        <v>1370</v>
      </c>
      <c r="D48" s="8" t="s">
        <v>370</v>
      </c>
      <c r="E48" s="9" t="s">
        <v>647</v>
      </c>
      <c r="F48" s="288" t="s">
        <v>2460</v>
      </c>
      <c r="G48" s="46"/>
      <c r="H48" s="26" t="s">
        <v>657</v>
      </c>
      <c r="I48" s="7" t="s">
        <v>682</v>
      </c>
      <c r="J48" s="8" t="s">
        <v>1439</v>
      </c>
      <c r="K48" s="9" t="s">
        <v>647</v>
      </c>
      <c r="L48" s="292" t="s">
        <v>384</v>
      </c>
      <c r="M48" s="46"/>
    </row>
    <row r="49" spans="1:13" s="3" customFormat="1" ht="409.6">
      <c r="A49" s="46"/>
      <c r="B49" s="6" t="s">
        <v>658</v>
      </c>
      <c r="C49" s="7" t="s">
        <v>1340</v>
      </c>
      <c r="D49" s="8" t="s">
        <v>18</v>
      </c>
      <c r="E49" s="9" t="s">
        <v>647</v>
      </c>
      <c r="F49" s="288" t="s">
        <v>371</v>
      </c>
      <c r="G49" s="46"/>
      <c r="H49" s="26" t="s">
        <v>658</v>
      </c>
      <c r="I49" s="7" t="s">
        <v>815</v>
      </c>
      <c r="J49" s="8" t="s">
        <v>19</v>
      </c>
      <c r="K49" s="9" t="s">
        <v>770</v>
      </c>
      <c r="L49" s="292" t="s">
        <v>46</v>
      </c>
      <c r="M49" s="46"/>
    </row>
    <row r="50" spans="1:13" s="3" customFormat="1" ht="409.6">
      <c r="A50" s="46"/>
      <c r="B50" s="6" t="s">
        <v>659</v>
      </c>
      <c r="C50" s="7" t="s">
        <v>372</v>
      </c>
      <c r="D50" s="8" t="s">
        <v>2240</v>
      </c>
      <c r="E50" s="9" t="s">
        <v>675</v>
      </c>
      <c r="F50" s="288" t="s">
        <v>373</v>
      </c>
      <c r="G50" s="46"/>
      <c r="H50" s="26" t="s">
        <v>659</v>
      </c>
      <c r="I50" s="7" t="s">
        <v>759</v>
      </c>
      <c r="J50" s="8" t="s">
        <v>385</v>
      </c>
      <c r="K50" s="9" t="s">
        <v>770</v>
      </c>
      <c r="L50" s="292" t="s">
        <v>386</v>
      </c>
      <c r="M50" s="46"/>
    </row>
    <row r="51" spans="1:13" s="3" customFormat="1" ht="409.6">
      <c r="A51" s="46"/>
      <c r="B51" s="6" t="s">
        <v>660</v>
      </c>
      <c r="C51" s="7" t="s">
        <v>706</v>
      </c>
      <c r="D51" s="8" t="s">
        <v>781</v>
      </c>
      <c r="E51" s="9" t="s">
        <v>647</v>
      </c>
      <c r="F51" s="288" t="s">
        <v>48</v>
      </c>
      <c r="G51" s="46"/>
      <c r="H51" s="26" t="s">
        <v>660</v>
      </c>
      <c r="I51" s="7" t="s">
        <v>1422</v>
      </c>
      <c r="J51" s="8" t="s">
        <v>74</v>
      </c>
      <c r="K51" s="9" t="s">
        <v>647</v>
      </c>
      <c r="L51" s="292" t="s">
        <v>373</v>
      </c>
      <c r="M51" s="46"/>
    </row>
    <row r="52" spans="1:13" s="3" customFormat="1" ht="409.6">
      <c r="A52" s="46"/>
      <c r="B52" s="6" t="s">
        <v>661</v>
      </c>
      <c r="C52" s="7" t="s">
        <v>708</v>
      </c>
      <c r="D52" s="8" t="s">
        <v>58</v>
      </c>
      <c r="E52" s="9" t="s">
        <v>675</v>
      </c>
      <c r="F52" s="288" t="s">
        <v>374</v>
      </c>
      <c r="G52" s="46"/>
      <c r="H52" s="26" t="s">
        <v>661</v>
      </c>
      <c r="I52" s="7" t="s">
        <v>1375</v>
      </c>
      <c r="J52" s="8" t="s">
        <v>70</v>
      </c>
      <c r="K52" s="9" t="s">
        <v>948</v>
      </c>
      <c r="L52" s="292" t="s">
        <v>387</v>
      </c>
      <c r="M52" s="46"/>
    </row>
    <row r="53" spans="1:13" s="3" customFormat="1">
      <c r="A53" s="46"/>
      <c r="B53" s="6" t="s">
        <v>664</v>
      </c>
      <c r="C53" s="7" t="s">
        <v>1497</v>
      </c>
      <c r="D53" s="8" t="s">
        <v>1139</v>
      </c>
      <c r="E53" s="9" t="s">
        <v>647</v>
      </c>
      <c r="F53" s="288" t="s">
        <v>375</v>
      </c>
      <c r="G53" s="46"/>
      <c r="H53" s="26" t="s">
        <v>664</v>
      </c>
      <c r="I53" s="7" t="s">
        <v>1451</v>
      </c>
      <c r="J53" s="8" t="s">
        <v>814</v>
      </c>
      <c r="K53" s="9" t="s">
        <v>647</v>
      </c>
      <c r="L53" s="292" t="s">
        <v>378</v>
      </c>
      <c r="M53" s="46"/>
    </row>
    <row r="54" spans="1:13" s="3" customFormat="1">
      <c r="A54" s="46"/>
      <c r="B54" s="6" t="s">
        <v>665</v>
      </c>
      <c r="C54" s="7" t="s">
        <v>995</v>
      </c>
      <c r="D54" s="8" t="s">
        <v>707</v>
      </c>
      <c r="E54" s="9" t="s">
        <v>647</v>
      </c>
      <c r="F54" s="288" t="s">
        <v>2404</v>
      </c>
      <c r="G54" s="46"/>
      <c r="H54" s="26" t="s">
        <v>665</v>
      </c>
      <c r="I54" s="7" t="s">
        <v>2371</v>
      </c>
      <c r="J54" s="8" t="s">
        <v>1363</v>
      </c>
      <c r="K54" s="9" t="s">
        <v>647</v>
      </c>
      <c r="L54" s="292" t="s">
        <v>2436</v>
      </c>
      <c r="M54" s="46"/>
    </row>
    <row r="55" spans="1:13" s="3" customFormat="1">
      <c r="A55" s="46"/>
      <c r="B55" s="6" t="s">
        <v>666</v>
      </c>
      <c r="C55" s="7" t="s">
        <v>708</v>
      </c>
      <c r="D55" s="8" t="s">
        <v>765</v>
      </c>
      <c r="E55" s="9" t="s">
        <v>647</v>
      </c>
      <c r="F55" s="288" t="s">
        <v>376</v>
      </c>
      <c r="G55" s="46"/>
      <c r="H55" s="26" t="s">
        <v>666</v>
      </c>
      <c r="I55" s="7" t="s">
        <v>748</v>
      </c>
      <c r="J55" s="8" t="s">
        <v>801</v>
      </c>
      <c r="K55" s="9" t="s">
        <v>647</v>
      </c>
      <c r="L55" s="292" t="s">
        <v>388</v>
      </c>
      <c r="M55" s="46"/>
    </row>
    <row r="56" spans="1:13" s="3" customFormat="1">
      <c r="A56" s="46"/>
      <c r="B56" s="6" t="s">
        <v>667</v>
      </c>
      <c r="C56" s="7" t="s">
        <v>1131</v>
      </c>
      <c r="D56" s="8" t="s">
        <v>701</v>
      </c>
      <c r="E56" s="9" t="s">
        <v>675</v>
      </c>
      <c r="F56" s="288" t="s">
        <v>377</v>
      </c>
      <c r="G56" s="46"/>
      <c r="H56" s="26" t="s">
        <v>667</v>
      </c>
      <c r="I56" s="7" t="s">
        <v>723</v>
      </c>
      <c r="J56" s="8" t="s">
        <v>831</v>
      </c>
      <c r="K56" s="9" t="s">
        <v>647</v>
      </c>
      <c r="L56" s="292" t="s">
        <v>389</v>
      </c>
      <c r="M56" s="46"/>
    </row>
    <row r="57" spans="1:13" s="3" customFormat="1" ht="12.75" thickBot="1">
      <c r="A57" s="46"/>
      <c r="B57" s="6" t="s">
        <v>668</v>
      </c>
      <c r="C57" s="7" t="s">
        <v>1131</v>
      </c>
      <c r="D57" s="8" t="s">
        <v>982</v>
      </c>
      <c r="E57" s="9" t="s">
        <v>647</v>
      </c>
      <c r="F57" s="288" t="s">
        <v>378</v>
      </c>
      <c r="G57" s="46"/>
      <c r="H57" s="26"/>
      <c r="I57" s="7"/>
      <c r="J57" s="8"/>
      <c r="K57" s="9"/>
      <c r="L57" s="292"/>
      <c r="M57" s="46"/>
    </row>
    <row r="58" spans="1:13" s="3" customFormat="1" hidden="1">
      <c r="A58" s="46"/>
      <c r="B58" s="6"/>
      <c r="C58" s="7"/>
      <c r="D58" s="8"/>
      <c r="E58" s="9"/>
      <c r="F58" s="244"/>
      <c r="G58" s="46"/>
      <c r="H58" s="26"/>
      <c r="I58" s="7"/>
      <c r="J58" s="8"/>
      <c r="K58" s="9"/>
      <c r="L58" s="255"/>
      <c r="M58" s="46"/>
    </row>
    <row r="59" spans="1:13" s="3" customFormat="1" hidden="1">
      <c r="A59" s="46"/>
      <c r="B59" s="6"/>
      <c r="C59" s="7"/>
      <c r="D59" s="8"/>
      <c r="E59" s="9"/>
      <c r="F59" s="244"/>
      <c r="G59" s="46"/>
      <c r="H59" s="26"/>
      <c r="I59" s="7"/>
      <c r="J59" s="8"/>
      <c r="K59" s="9"/>
      <c r="L59" s="255"/>
      <c r="M59" s="46"/>
    </row>
    <row r="60" spans="1:13" s="3" customFormat="1" hidden="1">
      <c r="A60" s="46"/>
      <c r="B60" s="6"/>
      <c r="C60" s="7"/>
      <c r="D60" s="8"/>
      <c r="E60" s="9"/>
      <c r="F60" s="244"/>
      <c r="G60" s="46"/>
      <c r="H60" s="26"/>
      <c r="I60" s="7"/>
      <c r="J60" s="8"/>
      <c r="K60" s="9"/>
      <c r="L60" s="255"/>
      <c r="M60" s="46"/>
    </row>
    <row r="61" spans="1:13" s="3" customFormat="1" hidden="1">
      <c r="A61" s="46"/>
      <c r="B61" s="6"/>
      <c r="C61" s="7"/>
      <c r="D61" s="8"/>
      <c r="E61" s="9"/>
      <c r="F61" s="244"/>
      <c r="G61" s="46"/>
      <c r="H61" s="26"/>
      <c r="I61" s="7"/>
      <c r="J61" s="8"/>
      <c r="K61" s="9"/>
      <c r="L61" s="255"/>
      <c r="M61" s="46"/>
    </row>
    <row r="62" spans="1:13" s="3" customFormat="1" hidden="1">
      <c r="A62" s="46"/>
      <c r="B62" s="6"/>
      <c r="C62" s="7"/>
      <c r="D62" s="8"/>
      <c r="E62" s="9"/>
      <c r="F62" s="244"/>
      <c r="G62" s="46"/>
      <c r="H62" s="26"/>
      <c r="I62" s="7"/>
      <c r="J62" s="8"/>
      <c r="K62" s="9"/>
      <c r="L62" s="255"/>
      <c r="M62" s="46"/>
    </row>
    <row r="63" spans="1:13" s="3" customFormat="1" hidden="1">
      <c r="A63" s="46"/>
      <c r="B63" s="6"/>
      <c r="C63" s="7"/>
      <c r="D63" s="8"/>
      <c r="E63" s="9"/>
      <c r="F63" s="244"/>
      <c r="G63" s="46"/>
      <c r="H63" s="26"/>
      <c r="I63" s="7"/>
      <c r="J63" s="8"/>
      <c r="K63" s="9"/>
      <c r="L63" s="255"/>
      <c r="M63" s="46"/>
    </row>
    <row r="64" spans="1:13" s="3" customFormat="1" hidden="1">
      <c r="A64" s="46"/>
      <c r="B64" s="6"/>
      <c r="C64" s="7"/>
      <c r="D64" s="8"/>
      <c r="E64" s="9"/>
      <c r="F64" s="244"/>
      <c r="G64" s="46"/>
      <c r="H64" s="26"/>
      <c r="I64" s="7"/>
      <c r="J64" s="8"/>
      <c r="K64" s="9"/>
      <c r="L64" s="255"/>
      <c r="M64" s="46"/>
    </row>
    <row r="65" spans="1:13" s="3" customFormat="1" hidden="1">
      <c r="A65" s="46"/>
      <c r="B65" s="6"/>
      <c r="C65" s="7"/>
      <c r="D65" s="8"/>
      <c r="E65" s="9"/>
      <c r="F65" s="244"/>
      <c r="G65" s="46"/>
      <c r="H65" s="26"/>
      <c r="I65" s="7"/>
      <c r="J65" s="8"/>
      <c r="K65" s="9"/>
      <c r="L65" s="255"/>
      <c r="M65" s="46"/>
    </row>
    <row r="66" spans="1:13" s="3" customFormat="1" hidden="1">
      <c r="A66" s="46"/>
      <c r="B66" s="6"/>
      <c r="C66" s="7"/>
      <c r="D66" s="8"/>
      <c r="E66" s="9"/>
      <c r="F66" s="244"/>
      <c r="G66" s="46"/>
      <c r="H66" s="26"/>
      <c r="I66" s="7"/>
      <c r="J66" s="8"/>
      <c r="K66" s="9"/>
      <c r="L66" s="255"/>
      <c r="M66" s="46"/>
    </row>
    <row r="67" spans="1:13" s="3" customFormat="1" hidden="1">
      <c r="A67" s="46"/>
      <c r="B67" s="6"/>
      <c r="C67" s="7"/>
      <c r="D67" s="8"/>
      <c r="E67" s="9"/>
      <c r="F67" s="244"/>
      <c r="G67" s="46"/>
      <c r="H67" s="26"/>
      <c r="I67" s="7"/>
      <c r="J67" s="8"/>
      <c r="K67" s="9"/>
      <c r="L67" s="255"/>
      <c r="M67" s="46"/>
    </row>
    <row r="68" spans="1:13" s="3" customFormat="1" hidden="1">
      <c r="A68" s="46"/>
      <c r="B68" s="6"/>
      <c r="C68" s="7"/>
      <c r="D68" s="8"/>
      <c r="E68" s="9"/>
      <c r="F68" s="244"/>
      <c r="G68" s="46"/>
      <c r="H68" s="26"/>
      <c r="I68" s="7"/>
      <c r="J68" s="7"/>
      <c r="K68" s="9"/>
      <c r="L68" s="255"/>
      <c r="M68" s="46"/>
    </row>
    <row r="69" spans="1:13" s="3" customFormat="1" hidden="1">
      <c r="A69" s="46"/>
      <c r="B69" s="6"/>
      <c r="C69" s="7"/>
      <c r="D69" s="8"/>
      <c r="E69" s="9"/>
      <c r="F69" s="244"/>
      <c r="G69" s="46"/>
      <c r="H69" s="26"/>
      <c r="I69" s="7"/>
      <c r="J69" s="7"/>
      <c r="K69" s="9"/>
      <c r="L69" s="255"/>
      <c r="M69" s="46"/>
    </row>
    <row r="70" spans="1:13" s="3" customFormat="1" ht="12.75" hidden="1" thickBot="1">
      <c r="A70" s="46"/>
      <c r="B70" s="19"/>
      <c r="C70" s="10"/>
      <c r="D70" s="207"/>
      <c r="E70" s="11"/>
      <c r="F70" s="245"/>
      <c r="G70" s="46"/>
      <c r="H70" s="258"/>
      <c r="I70" s="58"/>
      <c r="J70" s="58"/>
      <c r="K70" s="60"/>
      <c r="L70" s="257"/>
      <c r="M70" s="46"/>
    </row>
    <row r="71" spans="1:13" s="3" customFormat="1" ht="12.75" thickTop="1">
      <c r="A71" s="233"/>
      <c r="B71" s="47"/>
      <c r="C71" s="47"/>
      <c r="D71" s="47"/>
      <c r="E71" s="47"/>
      <c r="F71" s="47"/>
      <c r="G71" s="233"/>
      <c r="H71" s="48"/>
      <c r="I71" s="48"/>
      <c r="J71" s="48"/>
      <c r="K71" s="48"/>
      <c r="L71" s="48"/>
      <c r="M71" s="233"/>
    </row>
    <row r="72" spans="1:13" ht="34.5" customHeight="1" thickBot="1">
      <c r="A72" s="35"/>
      <c r="B72" s="784" t="s">
        <v>786</v>
      </c>
      <c r="C72" s="784"/>
      <c r="D72" s="35"/>
      <c r="E72" s="211" t="s">
        <v>643</v>
      </c>
      <c r="F72" s="781" t="s">
        <v>1677</v>
      </c>
      <c r="G72" s="781"/>
      <c r="H72" s="781"/>
      <c r="I72" s="781"/>
      <c r="J72" s="35"/>
      <c r="K72" s="784" t="s">
        <v>730</v>
      </c>
      <c r="L72" s="784"/>
      <c r="M72" s="35"/>
    </row>
    <row r="73" spans="1:13" ht="5.25" customHeight="1" thickTop="1" thickBot="1">
      <c r="A73" s="35"/>
      <c r="B73" s="790" t="s">
        <v>639</v>
      </c>
      <c r="C73" s="791"/>
      <c r="D73" s="43"/>
      <c r="E73" s="44"/>
      <c r="F73" s="44"/>
      <c r="G73" s="35"/>
      <c r="H73" s="785" t="s">
        <v>670</v>
      </c>
      <c r="I73" s="786"/>
      <c r="J73" s="45"/>
      <c r="K73" s="45"/>
      <c r="L73" s="45"/>
      <c r="M73" s="35"/>
    </row>
    <row r="74" spans="1:13" s="3" customFormat="1" ht="16.5" thickTop="1" thickBot="1">
      <c r="A74" s="46"/>
      <c r="B74" s="792"/>
      <c r="C74" s="793"/>
      <c r="D74" s="14"/>
      <c r="E74" s="12" t="s">
        <v>663</v>
      </c>
      <c r="F74" s="13">
        <f>COUNTA(D76:D115)</f>
        <v>30</v>
      </c>
      <c r="G74" s="46"/>
      <c r="H74" s="787"/>
      <c r="I74" s="788"/>
      <c r="J74" s="32"/>
      <c r="K74" s="33" t="s">
        <v>663</v>
      </c>
      <c r="L74" s="34">
        <f>COUNTA(J76:J115)</f>
        <v>36</v>
      </c>
      <c r="M74" s="46"/>
    </row>
    <row r="75" spans="1:13" s="3" customFormat="1">
      <c r="A75" s="46"/>
      <c r="B75" s="15" t="s">
        <v>644</v>
      </c>
      <c r="C75" s="16" t="s">
        <v>640</v>
      </c>
      <c r="D75" s="4" t="s">
        <v>641</v>
      </c>
      <c r="E75" s="4" t="s">
        <v>642</v>
      </c>
      <c r="F75" s="5" t="s">
        <v>662</v>
      </c>
      <c r="G75" s="46"/>
      <c r="H75" s="24" t="s">
        <v>644</v>
      </c>
      <c r="I75" s="23" t="s">
        <v>640</v>
      </c>
      <c r="J75" s="4" t="s">
        <v>641</v>
      </c>
      <c r="K75" s="4" t="s">
        <v>642</v>
      </c>
      <c r="L75" s="25" t="s">
        <v>662</v>
      </c>
      <c r="M75" s="46"/>
    </row>
    <row r="76" spans="1:13" s="3" customFormat="1">
      <c r="A76" s="46"/>
      <c r="B76" s="93" t="s">
        <v>648</v>
      </c>
      <c r="C76" s="94" t="s">
        <v>1054</v>
      </c>
      <c r="D76" s="95" t="s">
        <v>1513</v>
      </c>
      <c r="E76" s="96" t="s">
        <v>770</v>
      </c>
      <c r="F76" s="285" t="s">
        <v>390</v>
      </c>
      <c r="G76" s="46"/>
      <c r="H76" s="111" t="s">
        <v>648</v>
      </c>
      <c r="I76" s="94" t="s">
        <v>689</v>
      </c>
      <c r="J76" s="95" t="s">
        <v>414</v>
      </c>
      <c r="K76" s="96" t="s">
        <v>770</v>
      </c>
      <c r="L76" s="289" t="s">
        <v>415</v>
      </c>
      <c r="M76" s="46"/>
    </row>
    <row r="77" spans="1:13" s="3" customFormat="1">
      <c r="A77" s="46"/>
      <c r="B77" s="98" t="s">
        <v>649</v>
      </c>
      <c r="C77" s="99" t="s">
        <v>992</v>
      </c>
      <c r="D77" s="100" t="s">
        <v>2382</v>
      </c>
      <c r="E77" s="101" t="s">
        <v>770</v>
      </c>
      <c r="F77" s="286" t="s">
        <v>391</v>
      </c>
      <c r="G77" s="46"/>
      <c r="H77" s="113" t="s">
        <v>649</v>
      </c>
      <c r="I77" s="99" t="s">
        <v>1143</v>
      </c>
      <c r="J77" s="100" t="s">
        <v>1570</v>
      </c>
      <c r="K77" s="101" t="s">
        <v>770</v>
      </c>
      <c r="L77" s="290" t="s">
        <v>416</v>
      </c>
      <c r="M77" s="46"/>
    </row>
    <row r="78" spans="1:13" s="3" customFormat="1">
      <c r="A78" s="46"/>
      <c r="B78" s="103" t="s">
        <v>650</v>
      </c>
      <c r="C78" s="104" t="s">
        <v>645</v>
      </c>
      <c r="D78" s="105" t="s">
        <v>2387</v>
      </c>
      <c r="E78" s="106" t="s">
        <v>770</v>
      </c>
      <c r="F78" s="287" t="s">
        <v>392</v>
      </c>
      <c r="G78" s="46"/>
      <c r="H78" s="115" t="s">
        <v>650</v>
      </c>
      <c r="I78" s="104" t="s">
        <v>810</v>
      </c>
      <c r="J78" s="105" t="s">
        <v>1330</v>
      </c>
      <c r="K78" s="106" t="s">
        <v>695</v>
      </c>
      <c r="L78" s="291" t="s">
        <v>417</v>
      </c>
      <c r="M78" s="46"/>
    </row>
    <row r="79" spans="1:13" s="3" customFormat="1">
      <c r="A79" s="46"/>
      <c r="B79" s="6" t="s">
        <v>651</v>
      </c>
      <c r="C79" s="7" t="s">
        <v>1587</v>
      </c>
      <c r="D79" s="8" t="s">
        <v>1248</v>
      </c>
      <c r="E79" s="9" t="s">
        <v>949</v>
      </c>
      <c r="F79" s="288" t="s">
        <v>393</v>
      </c>
      <c r="G79" s="46"/>
      <c r="H79" s="26" t="s">
        <v>651</v>
      </c>
      <c r="I79" s="7" t="s">
        <v>815</v>
      </c>
      <c r="J79" s="8" t="s">
        <v>350</v>
      </c>
      <c r="K79" s="9" t="s">
        <v>770</v>
      </c>
      <c r="L79" s="292" t="s">
        <v>418</v>
      </c>
      <c r="M79" s="46"/>
    </row>
    <row r="80" spans="1:13" s="3" customFormat="1">
      <c r="A80" s="46"/>
      <c r="B80" s="6" t="s">
        <v>652</v>
      </c>
      <c r="C80" s="7" t="s">
        <v>693</v>
      </c>
      <c r="D80" s="8" t="s">
        <v>701</v>
      </c>
      <c r="E80" s="9" t="s">
        <v>675</v>
      </c>
      <c r="F80" s="288" t="s">
        <v>394</v>
      </c>
      <c r="G80" s="46"/>
      <c r="H80" s="26" t="s">
        <v>652</v>
      </c>
      <c r="I80" s="7" t="s">
        <v>2413</v>
      </c>
      <c r="J80" s="8" t="s">
        <v>2414</v>
      </c>
      <c r="K80" s="9" t="s">
        <v>679</v>
      </c>
      <c r="L80" s="292" t="s">
        <v>419</v>
      </c>
      <c r="M80" s="46"/>
    </row>
    <row r="81" spans="1:13" s="3" customFormat="1">
      <c r="A81" s="46"/>
      <c r="B81" s="6" t="s">
        <v>653</v>
      </c>
      <c r="C81" s="7" t="s">
        <v>708</v>
      </c>
      <c r="D81" s="8" t="s">
        <v>711</v>
      </c>
      <c r="E81" s="9" t="s">
        <v>949</v>
      </c>
      <c r="F81" s="288" t="s">
        <v>38</v>
      </c>
      <c r="G81" s="46"/>
      <c r="H81" s="26" t="s">
        <v>653</v>
      </c>
      <c r="I81" s="7" t="s">
        <v>689</v>
      </c>
      <c r="J81" s="8" t="s">
        <v>1330</v>
      </c>
      <c r="K81" s="9" t="s">
        <v>675</v>
      </c>
      <c r="L81" s="292" t="s">
        <v>420</v>
      </c>
      <c r="M81" s="46"/>
    </row>
    <row r="82" spans="1:13" s="3" customFormat="1">
      <c r="A82" s="46"/>
      <c r="B82" s="6" t="s">
        <v>654</v>
      </c>
      <c r="C82" s="7" t="s">
        <v>714</v>
      </c>
      <c r="D82" s="8" t="s">
        <v>88</v>
      </c>
      <c r="E82" s="9" t="s">
        <v>770</v>
      </c>
      <c r="F82" s="288" t="s">
        <v>86</v>
      </c>
      <c r="G82" s="46"/>
      <c r="H82" s="26" t="s">
        <v>654</v>
      </c>
      <c r="I82" s="7" t="s">
        <v>723</v>
      </c>
      <c r="J82" s="8" t="s">
        <v>421</v>
      </c>
      <c r="K82" s="9" t="s">
        <v>675</v>
      </c>
      <c r="L82" s="292" t="s">
        <v>422</v>
      </c>
      <c r="M82" s="46"/>
    </row>
    <row r="83" spans="1:13" s="3" customFormat="1">
      <c r="A83" s="46"/>
      <c r="B83" s="6" t="s">
        <v>655</v>
      </c>
      <c r="C83" s="7" t="s">
        <v>1113</v>
      </c>
      <c r="D83" s="8" t="s">
        <v>70</v>
      </c>
      <c r="E83" s="9" t="s">
        <v>948</v>
      </c>
      <c r="F83" s="288" t="s">
        <v>87</v>
      </c>
      <c r="G83" s="46"/>
      <c r="H83" s="26" t="s">
        <v>655</v>
      </c>
      <c r="I83" s="7" t="s">
        <v>682</v>
      </c>
      <c r="J83" s="8" t="s">
        <v>1335</v>
      </c>
      <c r="K83" s="9" t="s">
        <v>1704</v>
      </c>
      <c r="L83" s="292" t="s">
        <v>423</v>
      </c>
      <c r="M83" s="46"/>
    </row>
    <row r="84" spans="1:13" s="3" customFormat="1">
      <c r="A84" s="46"/>
      <c r="B84" s="6" t="s">
        <v>656</v>
      </c>
      <c r="C84" s="7" t="s">
        <v>1054</v>
      </c>
      <c r="D84" s="8" t="s">
        <v>711</v>
      </c>
      <c r="E84" s="9" t="s">
        <v>948</v>
      </c>
      <c r="F84" s="288" t="s">
        <v>395</v>
      </c>
      <c r="G84" s="46"/>
      <c r="H84" s="26" t="s">
        <v>656</v>
      </c>
      <c r="I84" s="7" t="s">
        <v>2472</v>
      </c>
      <c r="J84" s="8" t="s">
        <v>424</v>
      </c>
      <c r="K84" s="9" t="s">
        <v>948</v>
      </c>
      <c r="L84" s="292" t="s">
        <v>425</v>
      </c>
      <c r="M84" s="46"/>
    </row>
    <row r="85" spans="1:13" s="3" customFormat="1">
      <c r="A85" s="46"/>
      <c r="B85" s="6" t="s">
        <v>657</v>
      </c>
      <c r="C85" s="7" t="s">
        <v>847</v>
      </c>
      <c r="D85" s="8" t="s">
        <v>1347</v>
      </c>
      <c r="E85" s="9" t="s">
        <v>647</v>
      </c>
      <c r="F85" s="288" t="s">
        <v>396</v>
      </c>
      <c r="G85" s="46"/>
      <c r="H85" s="26" t="s">
        <v>657</v>
      </c>
      <c r="I85" s="7" t="s">
        <v>748</v>
      </c>
      <c r="J85" s="8" t="s">
        <v>426</v>
      </c>
      <c r="K85" s="9" t="s">
        <v>770</v>
      </c>
      <c r="L85" s="292" t="s">
        <v>127</v>
      </c>
      <c r="M85" s="46"/>
    </row>
    <row r="86" spans="1:13" s="3" customFormat="1">
      <c r="A86" s="46"/>
      <c r="B86" s="6" t="s">
        <v>658</v>
      </c>
      <c r="C86" s="7" t="s">
        <v>705</v>
      </c>
      <c r="D86" s="8" t="s">
        <v>2384</v>
      </c>
      <c r="E86" s="9" t="s">
        <v>770</v>
      </c>
      <c r="F86" s="288" t="s">
        <v>39</v>
      </c>
      <c r="G86" s="46"/>
      <c r="H86" s="26" t="s">
        <v>658</v>
      </c>
      <c r="I86" s="7" t="s">
        <v>815</v>
      </c>
      <c r="J86" s="8" t="s">
        <v>427</v>
      </c>
      <c r="K86" s="9" t="s">
        <v>695</v>
      </c>
      <c r="L86" s="292" t="s">
        <v>2524</v>
      </c>
      <c r="M86" s="46"/>
    </row>
    <row r="87" spans="1:13" s="3" customFormat="1">
      <c r="A87" s="46"/>
      <c r="B87" s="6" t="s">
        <v>659</v>
      </c>
      <c r="C87" s="7" t="s">
        <v>1239</v>
      </c>
      <c r="D87" s="8" t="s">
        <v>1093</v>
      </c>
      <c r="E87" s="9" t="s">
        <v>948</v>
      </c>
      <c r="F87" s="288" t="s">
        <v>397</v>
      </c>
      <c r="G87" s="46"/>
      <c r="H87" s="26" t="s">
        <v>659</v>
      </c>
      <c r="I87" s="7" t="s">
        <v>802</v>
      </c>
      <c r="J87" s="8" t="s">
        <v>428</v>
      </c>
      <c r="K87" s="9" t="s">
        <v>647</v>
      </c>
      <c r="L87" s="292" t="s">
        <v>190</v>
      </c>
      <c r="M87" s="46"/>
    </row>
    <row r="88" spans="1:13" s="3" customFormat="1">
      <c r="A88" s="46"/>
      <c r="B88" s="6" t="s">
        <v>660</v>
      </c>
      <c r="C88" s="7" t="s">
        <v>776</v>
      </c>
      <c r="D88" s="8" t="s">
        <v>398</v>
      </c>
      <c r="E88" s="9" t="s">
        <v>770</v>
      </c>
      <c r="F88" s="288" t="s">
        <v>399</v>
      </c>
      <c r="G88" s="46"/>
      <c r="H88" s="26" t="s">
        <v>660</v>
      </c>
      <c r="I88" s="7" t="s">
        <v>2472</v>
      </c>
      <c r="J88" s="8" t="s">
        <v>429</v>
      </c>
      <c r="K88" s="9" t="s">
        <v>949</v>
      </c>
      <c r="L88" s="292" t="s">
        <v>430</v>
      </c>
      <c r="M88" s="46"/>
    </row>
    <row r="89" spans="1:13" s="3" customFormat="1">
      <c r="A89" s="46"/>
      <c r="B89" s="6" t="s">
        <v>661</v>
      </c>
      <c r="C89" s="7" t="s">
        <v>400</v>
      </c>
      <c r="D89" s="8" t="s">
        <v>1092</v>
      </c>
      <c r="E89" s="9" t="s">
        <v>948</v>
      </c>
      <c r="F89" s="288" t="s">
        <v>401</v>
      </c>
      <c r="G89" s="46"/>
      <c r="H89" s="26" t="s">
        <v>661</v>
      </c>
      <c r="I89" s="7" t="s">
        <v>1174</v>
      </c>
      <c r="J89" s="8" t="s">
        <v>346</v>
      </c>
      <c r="K89" s="9" t="s">
        <v>1704</v>
      </c>
      <c r="L89" s="292" t="s">
        <v>431</v>
      </c>
      <c r="M89" s="46"/>
    </row>
    <row r="90" spans="1:13" s="3" customFormat="1">
      <c r="A90" s="46"/>
      <c r="B90" s="6" t="s">
        <v>664</v>
      </c>
      <c r="C90" s="7" t="s">
        <v>402</v>
      </c>
      <c r="D90" s="8" t="s">
        <v>1092</v>
      </c>
      <c r="E90" s="9" t="s">
        <v>948</v>
      </c>
      <c r="F90" s="288" t="s">
        <v>367</v>
      </c>
      <c r="G90" s="46"/>
      <c r="H90" s="26" t="s">
        <v>664</v>
      </c>
      <c r="I90" s="7" t="s">
        <v>980</v>
      </c>
      <c r="J90" s="8" t="s">
        <v>2420</v>
      </c>
      <c r="K90" s="9" t="s">
        <v>695</v>
      </c>
      <c r="L90" s="292" t="s">
        <v>432</v>
      </c>
      <c r="M90" s="46"/>
    </row>
    <row r="91" spans="1:13" s="3" customFormat="1">
      <c r="A91" s="46"/>
      <c r="B91" s="6" t="s">
        <v>665</v>
      </c>
      <c r="C91" s="7" t="s">
        <v>712</v>
      </c>
      <c r="D91" s="8" t="s">
        <v>403</v>
      </c>
      <c r="E91" s="9" t="s">
        <v>1704</v>
      </c>
      <c r="F91" s="288" t="s">
        <v>2453</v>
      </c>
      <c r="G91" s="46"/>
      <c r="H91" s="26" t="s">
        <v>665</v>
      </c>
      <c r="I91" s="7" t="s">
        <v>433</v>
      </c>
      <c r="J91" s="8" t="s">
        <v>434</v>
      </c>
      <c r="K91" s="9" t="s">
        <v>695</v>
      </c>
      <c r="L91" s="292" t="s">
        <v>435</v>
      </c>
      <c r="M91" s="46"/>
    </row>
    <row r="92" spans="1:13" s="3" customFormat="1">
      <c r="A92" s="46"/>
      <c r="B92" s="6" t="s">
        <v>666</v>
      </c>
      <c r="C92" s="7" t="s">
        <v>1297</v>
      </c>
      <c r="D92" s="8" t="s">
        <v>2240</v>
      </c>
      <c r="E92" s="9" t="s">
        <v>675</v>
      </c>
      <c r="F92" s="288" t="s">
        <v>404</v>
      </c>
      <c r="G92" s="46"/>
      <c r="H92" s="26" t="s">
        <v>666</v>
      </c>
      <c r="I92" s="7" t="s">
        <v>815</v>
      </c>
      <c r="J92" s="8" t="s">
        <v>436</v>
      </c>
      <c r="K92" s="9" t="s">
        <v>948</v>
      </c>
      <c r="L92" s="292" t="s">
        <v>437</v>
      </c>
      <c r="M92" s="46"/>
    </row>
    <row r="93" spans="1:13" s="3" customFormat="1">
      <c r="A93" s="46"/>
      <c r="B93" s="6" t="s">
        <v>667</v>
      </c>
      <c r="C93" s="7" t="s">
        <v>1113</v>
      </c>
      <c r="D93" s="8" t="s">
        <v>1248</v>
      </c>
      <c r="E93" s="9" t="s">
        <v>950</v>
      </c>
      <c r="F93" s="288" t="s">
        <v>405</v>
      </c>
      <c r="G93" s="46"/>
      <c r="H93" s="26" t="s">
        <v>667</v>
      </c>
      <c r="I93" s="7" t="s">
        <v>727</v>
      </c>
      <c r="J93" s="8" t="s">
        <v>2415</v>
      </c>
      <c r="K93" s="9" t="s">
        <v>647</v>
      </c>
      <c r="L93" s="292" t="s">
        <v>195</v>
      </c>
      <c r="M93" s="46"/>
    </row>
    <row r="94" spans="1:13" s="3" customFormat="1">
      <c r="A94" s="46"/>
      <c r="B94" s="6" t="s">
        <v>668</v>
      </c>
      <c r="C94" s="7" t="s">
        <v>772</v>
      </c>
      <c r="D94" s="8" t="s">
        <v>406</v>
      </c>
      <c r="E94" s="9" t="s">
        <v>1704</v>
      </c>
      <c r="F94" s="288" t="s">
        <v>382</v>
      </c>
      <c r="G94" s="46"/>
      <c r="H94" s="26" t="s">
        <v>668</v>
      </c>
      <c r="I94" s="7" t="s">
        <v>1150</v>
      </c>
      <c r="J94" s="8" t="s">
        <v>858</v>
      </c>
      <c r="K94" s="9" t="s">
        <v>647</v>
      </c>
      <c r="L94" s="292" t="s">
        <v>133</v>
      </c>
      <c r="M94" s="46"/>
    </row>
    <row r="95" spans="1:13" s="3" customFormat="1">
      <c r="A95" s="46"/>
      <c r="B95" s="6" t="s">
        <v>669</v>
      </c>
      <c r="C95" s="7" t="s">
        <v>1224</v>
      </c>
      <c r="D95" s="8" t="s">
        <v>1780</v>
      </c>
      <c r="E95" s="9" t="s">
        <v>948</v>
      </c>
      <c r="F95" s="288" t="s">
        <v>368</v>
      </c>
      <c r="G95" s="46"/>
      <c r="H95" s="26" t="s">
        <v>669</v>
      </c>
      <c r="I95" s="7" t="s">
        <v>685</v>
      </c>
      <c r="J95" s="8" t="s">
        <v>1256</v>
      </c>
      <c r="K95" s="9" t="s">
        <v>1704</v>
      </c>
      <c r="L95" s="292" t="s">
        <v>438</v>
      </c>
      <c r="M95" s="46"/>
    </row>
    <row r="96" spans="1:13" s="3" customFormat="1">
      <c r="A96" s="46"/>
      <c r="B96" s="6" t="s">
        <v>918</v>
      </c>
      <c r="C96" s="7" t="s">
        <v>780</v>
      </c>
      <c r="D96" s="8" t="s">
        <v>2361</v>
      </c>
      <c r="E96" s="9" t="s">
        <v>2392</v>
      </c>
      <c r="F96" s="288" t="s">
        <v>407</v>
      </c>
      <c r="G96" s="46"/>
      <c r="H96" s="26" t="s">
        <v>918</v>
      </c>
      <c r="I96" s="7" t="s">
        <v>759</v>
      </c>
      <c r="J96" s="8" t="s">
        <v>809</v>
      </c>
      <c r="K96" s="9" t="s">
        <v>1704</v>
      </c>
      <c r="L96" s="292" t="s">
        <v>233</v>
      </c>
      <c r="M96" s="46"/>
    </row>
    <row r="97" spans="1:13" s="3" customFormat="1">
      <c r="A97" s="46"/>
      <c r="B97" s="6" t="s">
        <v>919</v>
      </c>
      <c r="C97" s="7" t="s">
        <v>705</v>
      </c>
      <c r="D97" s="8" t="s">
        <v>52</v>
      </c>
      <c r="E97" s="9" t="s">
        <v>647</v>
      </c>
      <c r="F97" s="288" t="s">
        <v>383</v>
      </c>
      <c r="G97" s="46"/>
      <c r="H97" s="26" t="s">
        <v>919</v>
      </c>
      <c r="I97" s="7" t="s">
        <v>1270</v>
      </c>
      <c r="J97" s="8" t="s">
        <v>1192</v>
      </c>
      <c r="K97" s="9" t="s">
        <v>948</v>
      </c>
      <c r="L97" s="292" t="s">
        <v>201</v>
      </c>
      <c r="M97" s="46"/>
    </row>
    <row r="98" spans="1:13" s="3" customFormat="1">
      <c r="A98" s="46"/>
      <c r="B98" s="6" t="s">
        <v>920</v>
      </c>
      <c r="C98" s="7" t="s">
        <v>1239</v>
      </c>
      <c r="D98" s="8" t="s">
        <v>1402</v>
      </c>
      <c r="E98" s="9" t="s">
        <v>948</v>
      </c>
      <c r="F98" s="288" t="s">
        <v>408</v>
      </c>
      <c r="G98" s="46"/>
      <c r="H98" s="26" t="s">
        <v>920</v>
      </c>
      <c r="I98" s="7" t="s">
        <v>727</v>
      </c>
      <c r="J98" s="8" t="s">
        <v>427</v>
      </c>
      <c r="K98" s="9" t="s">
        <v>695</v>
      </c>
      <c r="L98" s="292" t="s">
        <v>439</v>
      </c>
      <c r="M98" s="46"/>
    </row>
    <row r="99" spans="1:13" s="3" customFormat="1">
      <c r="A99" s="46"/>
      <c r="B99" s="6" t="s">
        <v>921</v>
      </c>
      <c r="C99" s="7" t="s">
        <v>1128</v>
      </c>
      <c r="D99" s="8" t="s">
        <v>1248</v>
      </c>
      <c r="E99" s="9" t="s">
        <v>948</v>
      </c>
      <c r="F99" s="288" t="s">
        <v>2424</v>
      </c>
      <c r="G99" s="46"/>
      <c r="H99" s="26" t="s">
        <v>921</v>
      </c>
      <c r="I99" s="7" t="s">
        <v>440</v>
      </c>
      <c r="J99" s="8" t="s">
        <v>1192</v>
      </c>
      <c r="K99" s="9" t="s">
        <v>948</v>
      </c>
      <c r="L99" s="292" t="s">
        <v>441</v>
      </c>
      <c r="M99" s="46"/>
    </row>
    <row r="100" spans="1:13" s="3" customFormat="1">
      <c r="A100" s="46"/>
      <c r="B100" s="6" t="s">
        <v>922</v>
      </c>
      <c r="C100" s="7" t="s">
        <v>409</v>
      </c>
      <c r="D100" s="8" t="s">
        <v>994</v>
      </c>
      <c r="E100" s="9" t="s">
        <v>675</v>
      </c>
      <c r="F100" s="288" t="s">
        <v>410</v>
      </c>
      <c r="G100" s="46"/>
      <c r="H100" s="26" t="s">
        <v>922</v>
      </c>
      <c r="I100" s="7" t="s">
        <v>442</v>
      </c>
      <c r="J100" s="8" t="s">
        <v>1501</v>
      </c>
      <c r="K100" s="9" t="s">
        <v>647</v>
      </c>
      <c r="L100" s="292" t="s">
        <v>443</v>
      </c>
      <c r="M100" s="46"/>
    </row>
    <row r="101" spans="1:13" s="3" customFormat="1">
      <c r="A101" s="46"/>
      <c r="B101" s="6" t="s">
        <v>1153</v>
      </c>
      <c r="C101" s="7" t="s">
        <v>101</v>
      </c>
      <c r="D101" s="8" t="s">
        <v>771</v>
      </c>
      <c r="E101" s="9" t="s">
        <v>948</v>
      </c>
      <c r="F101" s="288" t="s">
        <v>2457</v>
      </c>
      <c r="G101" s="46"/>
      <c r="H101" s="26" t="s">
        <v>1153</v>
      </c>
      <c r="I101" s="7" t="s">
        <v>1199</v>
      </c>
      <c r="J101" s="8" t="s">
        <v>2418</v>
      </c>
      <c r="K101" s="9" t="s">
        <v>647</v>
      </c>
      <c r="L101" s="292" t="s">
        <v>444</v>
      </c>
      <c r="M101" s="46"/>
    </row>
    <row r="102" spans="1:13" s="3" customFormat="1">
      <c r="A102" s="46"/>
      <c r="B102" s="6" t="s">
        <v>1154</v>
      </c>
      <c r="C102" s="7" t="s">
        <v>693</v>
      </c>
      <c r="D102" s="8" t="s">
        <v>411</v>
      </c>
      <c r="E102" s="9" t="s">
        <v>647</v>
      </c>
      <c r="F102" s="288" t="s">
        <v>46</v>
      </c>
      <c r="G102" s="46"/>
      <c r="H102" s="26" t="s">
        <v>1154</v>
      </c>
      <c r="I102" s="7" t="s">
        <v>1199</v>
      </c>
      <c r="J102" s="8" t="s">
        <v>1331</v>
      </c>
      <c r="K102" s="9" t="s">
        <v>647</v>
      </c>
      <c r="L102" s="292" t="s">
        <v>217</v>
      </c>
      <c r="M102" s="46"/>
    </row>
    <row r="103" spans="1:13" s="3" customFormat="1">
      <c r="A103" s="46"/>
      <c r="B103" s="6" t="s">
        <v>1155</v>
      </c>
      <c r="C103" s="7" t="s">
        <v>412</v>
      </c>
      <c r="D103" s="8" t="s">
        <v>771</v>
      </c>
      <c r="E103" s="9" t="s">
        <v>948</v>
      </c>
      <c r="F103" s="288" t="s">
        <v>2459</v>
      </c>
      <c r="G103" s="46"/>
      <c r="H103" s="26" t="s">
        <v>1155</v>
      </c>
      <c r="I103" s="7" t="s">
        <v>815</v>
      </c>
      <c r="J103" s="8" t="s">
        <v>116</v>
      </c>
      <c r="K103" s="9" t="s">
        <v>948</v>
      </c>
      <c r="L103" s="292" t="s">
        <v>445</v>
      </c>
      <c r="M103" s="46"/>
    </row>
    <row r="104" spans="1:13" s="3" customFormat="1">
      <c r="A104" s="46"/>
      <c r="B104" s="6" t="s">
        <v>1156</v>
      </c>
      <c r="C104" s="7" t="s">
        <v>2385</v>
      </c>
      <c r="D104" s="8" t="s">
        <v>2386</v>
      </c>
      <c r="E104" s="9" t="s">
        <v>770</v>
      </c>
      <c r="F104" s="288" t="s">
        <v>2460</v>
      </c>
      <c r="G104" s="46"/>
      <c r="H104" s="26" t="s">
        <v>1156</v>
      </c>
      <c r="I104" s="7" t="s">
        <v>1086</v>
      </c>
      <c r="J104" s="8" t="s">
        <v>814</v>
      </c>
      <c r="K104" s="9" t="s">
        <v>647</v>
      </c>
      <c r="L104" s="292" t="s">
        <v>235</v>
      </c>
      <c r="M104" s="46"/>
    </row>
    <row r="105" spans="1:13" s="3" customFormat="1">
      <c r="A105" s="46"/>
      <c r="B105" s="6" t="s">
        <v>1157</v>
      </c>
      <c r="C105" s="7" t="s">
        <v>1340</v>
      </c>
      <c r="D105" s="8" t="s">
        <v>1137</v>
      </c>
      <c r="E105" s="9" t="s">
        <v>647</v>
      </c>
      <c r="F105" s="288" t="s">
        <v>413</v>
      </c>
      <c r="G105" s="46"/>
      <c r="H105" s="26" t="s">
        <v>1157</v>
      </c>
      <c r="I105" s="7" t="s">
        <v>1538</v>
      </c>
      <c r="J105" s="8" t="s">
        <v>1240</v>
      </c>
      <c r="K105" s="9" t="s">
        <v>948</v>
      </c>
      <c r="L105" s="292" t="s">
        <v>446</v>
      </c>
      <c r="M105" s="46"/>
    </row>
    <row r="106" spans="1:13" s="3" customFormat="1">
      <c r="A106" s="46"/>
      <c r="B106" s="6"/>
      <c r="C106" s="7"/>
      <c r="D106" s="8"/>
      <c r="E106" s="9"/>
      <c r="F106" s="288"/>
      <c r="G106" s="46"/>
      <c r="H106" s="26" t="s">
        <v>1158</v>
      </c>
      <c r="I106" s="7" t="s">
        <v>723</v>
      </c>
      <c r="J106" s="8" t="s">
        <v>1419</v>
      </c>
      <c r="K106" s="9" t="s">
        <v>770</v>
      </c>
      <c r="L106" s="292" t="s">
        <v>447</v>
      </c>
      <c r="M106" s="46"/>
    </row>
    <row r="107" spans="1:13" s="3" customFormat="1">
      <c r="A107" s="46"/>
      <c r="B107" s="6"/>
      <c r="C107" s="7"/>
      <c r="D107" s="8"/>
      <c r="E107" s="9"/>
      <c r="F107" s="288"/>
      <c r="G107" s="46"/>
      <c r="H107" s="26" t="s">
        <v>1159</v>
      </c>
      <c r="I107" s="7" t="s">
        <v>723</v>
      </c>
      <c r="J107" s="8" t="s">
        <v>877</v>
      </c>
      <c r="K107" s="9" t="s">
        <v>948</v>
      </c>
      <c r="L107" s="292" t="s">
        <v>448</v>
      </c>
      <c r="M107" s="46"/>
    </row>
    <row r="108" spans="1:13" s="3" customFormat="1">
      <c r="A108" s="46"/>
      <c r="B108" s="6"/>
      <c r="C108" s="7"/>
      <c r="D108" s="8"/>
      <c r="E108" s="9"/>
      <c r="F108" s="288"/>
      <c r="G108" s="46"/>
      <c r="H108" s="26" t="s">
        <v>1160</v>
      </c>
      <c r="I108" s="7" t="s">
        <v>1362</v>
      </c>
      <c r="J108" s="8" t="s">
        <v>1200</v>
      </c>
      <c r="K108" s="9" t="s">
        <v>948</v>
      </c>
      <c r="L108" s="292" t="s">
        <v>449</v>
      </c>
      <c r="M108" s="46"/>
    </row>
    <row r="109" spans="1:13" s="3" customFormat="1">
      <c r="A109" s="46"/>
      <c r="B109" s="6"/>
      <c r="C109" s="7"/>
      <c r="D109" s="8"/>
      <c r="E109" s="9"/>
      <c r="F109" s="288"/>
      <c r="G109" s="46"/>
      <c r="H109" s="26" t="s">
        <v>1161</v>
      </c>
      <c r="I109" s="7" t="s">
        <v>1144</v>
      </c>
      <c r="J109" s="8" t="s">
        <v>1363</v>
      </c>
      <c r="K109" s="9" t="s">
        <v>647</v>
      </c>
      <c r="L109" s="292" t="s">
        <v>450</v>
      </c>
      <c r="M109" s="46"/>
    </row>
    <row r="110" spans="1:13" s="3" customFormat="1">
      <c r="A110" s="46"/>
      <c r="B110" s="6"/>
      <c r="C110" s="7"/>
      <c r="D110" s="8"/>
      <c r="E110" s="9"/>
      <c r="F110" s="288"/>
      <c r="G110" s="46"/>
      <c r="H110" s="26" t="s">
        <v>1162</v>
      </c>
      <c r="I110" s="7" t="s">
        <v>728</v>
      </c>
      <c r="J110" s="357" t="s">
        <v>809</v>
      </c>
      <c r="K110" s="9" t="s">
        <v>695</v>
      </c>
      <c r="L110" s="292" t="s">
        <v>451</v>
      </c>
      <c r="M110" s="46"/>
    </row>
    <row r="111" spans="1:13" s="3" customFormat="1" ht="12.75" thickBot="1">
      <c r="A111" s="46"/>
      <c r="B111" s="6"/>
      <c r="C111" s="7"/>
      <c r="D111" s="8"/>
      <c r="E111" s="9"/>
      <c r="F111" s="288"/>
      <c r="G111" s="46"/>
      <c r="H111" s="26" t="s">
        <v>1163</v>
      </c>
      <c r="I111" s="7" t="s">
        <v>802</v>
      </c>
      <c r="J111" s="357" t="s">
        <v>801</v>
      </c>
      <c r="K111" s="9" t="s">
        <v>679</v>
      </c>
      <c r="L111" s="292" t="s">
        <v>452</v>
      </c>
      <c r="M111" s="46"/>
    </row>
    <row r="112" spans="1:13" s="3" customFormat="1" hidden="1">
      <c r="A112" s="46"/>
      <c r="B112" s="6"/>
      <c r="C112" s="7"/>
      <c r="D112" s="8"/>
      <c r="E112" s="9"/>
      <c r="F112" s="244"/>
      <c r="G112" s="46"/>
      <c r="H112" s="26"/>
      <c r="I112" s="7"/>
      <c r="J112" s="7"/>
      <c r="K112" s="9"/>
      <c r="L112" s="255"/>
      <c r="M112" s="46"/>
    </row>
    <row r="113" spans="1:13" s="3" customFormat="1" hidden="1">
      <c r="A113" s="46"/>
      <c r="B113" s="6"/>
      <c r="C113" s="7"/>
      <c r="D113" s="8"/>
      <c r="E113" s="9"/>
      <c r="F113" s="244"/>
      <c r="G113" s="46"/>
      <c r="H113" s="26"/>
      <c r="I113" s="7"/>
      <c r="J113" s="7"/>
      <c r="K113" s="9"/>
      <c r="L113" s="255"/>
      <c r="M113" s="46"/>
    </row>
    <row r="114" spans="1:13" s="3" customFormat="1" hidden="1">
      <c r="A114" s="46"/>
      <c r="B114" s="6"/>
      <c r="C114" s="7"/>
      <c r="D114" s="8"/>
      <c r="E114" s="9"/>
      <c r="F114" s="244"/>
      <c r="G114" s="46"/>
      <c r="H114" s="26"/>
      <c r="I114" s="7"/>
      <c r="J114" s="7"/>
      <c r="K114" s="9"/>
      <c r="L114" s="255"/>
      <c r="M114" s="46"/>
    </row>
    <row r="115" spans="1:13" s="3" customFormat="1" ht="13.5" hidden="1" thickBot="1">
      <c r="A115" s="46"/>
      <c r="B115" s="19"/>
      <c r="C115" s="10"/>
      <c r="D115" s="22"/>
      <c r="E115" s="11"/>
      <c r="F115" s="245"/>
      <c r="G115" s="46"/>
      <c r="H115" s="26"/>
      <c r="I115" s="29"/>
      <c r="J115" s="29"/>
      <c r="K115" s="30"/>
      <c r="L115" s="256"/>
      <c r="M115" s="46"/>
    </row>
    <row r="116" spans="1:13" s="3" customFormat="1" ht="12.75" thickTop="1">
      <c r="A116" s="46"/>
      <c r="B116" s="47"/>
      <c r="C116" s="47"/>
      <c r="D116" s="47"/>
      <c r="E116" s="47"/>
      <c r="F116" s="47"/>
      <c r="G116" s="46"/>
      <c r="H116" s="48"/>
      <c r="I116" s="48"/>
      <c r="J116" s="48"/>
      <c r="K116" s="48"/>
      <c r="L116" s="48"/>
      <c r="M116" s="46"/>
    </row>
    <row r="117" spans="1:13" ht="34.5" customHeight="1" thickBot="1">
      <c r="A117" s="35"/>
      <c r="B117" s="784" t="s">
        <v>787</v>
      </c>
      <c r="C117" s="784"/>
      <c r="D117" s="35"/>
      <c r="E117" s="211" t="s">
        <v>730</v>
      </c>
      <c r="F117" s="781" t="s">
        <v>1678</v>
      </c>
      <c r="G117" s="781"/>
      <c r="H117" s="781"/>
      <c r="I117" s="781"/>
      <c r="J117" s="35"/>
      <c r="K117" s="784" t="s">
        <v>732</v>
      </c>
      <c r="L117" s="784"/>
      <c r="M117" s="35"/>
    </row>
    <row r="118" spans="1:13" ht="5.25" customHeight="1" thickTop="1" thickBot="1">
      <c r="A118" s="35"/>
      <c r="B118" s="790" t="s">
        <v>639</v>
      </c>
      <c r="C118" s="791"/>
      <c r="D118" s="43"/>
      <c r="E118" s="44"/>
      <c r="F118" s="44"/>
      <c r="G118" s="35"/>
      <c r="H118" s="785" t="s">
        <v>670</v>
      </c>
      <c r="I118" s="786"/>
      <c r="J118" s="45"/>
      <c r="K118" s="45"/>
      <c r="L118" s="45"/>
      <c r="M118" s="35"/>
    </row>
    <row r="119" spans="1:13" s="3" customFormat="1" ht="16.5" thickTop="1" thickBot="1">
      <c r="A119" s="46"/>
      <c r="B119" s="792"/>
      <c r="C119" s="793"/>
      <c r="D119" s="14"/>
      <c r="E119" s="12" t="s">
        <v>663</v>
      </c>
      <c r="F119" s="13">
        <f>COUNTA(D121:D159)</f>
        <v>29</v>
      </c>
      <c r="G119" s="46"/>
      <c r="H119" s="787"/>
      <c r="I119" s="788"/>
      <c r="J119" s="32"/>
      <c r="K119" s="33" t="s">
        <v>663</v>
      </c>
      <c r="L119" s="34">
        <f>COUNTA(J121:J159)</f>
        <v>19</v>
      </c>
      <c r="M119" s="46"/>
    </row>
    <row r="120" spans="1:13" s="3" customFormat="1">
      <c r="A120" s="46"/>
      <c r="B120" s="15" t="s">
        <v>644</v>
      </c>
      <c r="C120" s="16" t="s">
        <v>640</v>
      </c>
      <c r="D120" s="4" t="s">
        <v>641</v>
      </c>
      <c r="E120" s="4" t="s">
        <v>642</v>
      </c>
      <c r="F120" s="5" t="s">
        <v>662</v>
      </c>
      <c r="G120" s="46"/>
      <c r="H120" s="24" t="s">
        <v>644</v>
      </c>
      <c r="I120" s="23" t="s">
        <v>640</v>
      </c>
      <c r="J120" s="4" t="s">
        <v>641</v>
      </c>
      <c r="K120" s="4" t="s">
        <v>642</v>
      </c>
      <c r="L120" s="25" t="s">
        <v>662</v>
      </c>
      <c r="M120" s="46"/>
    </row>
    <row r="121" spans="1:13" s="3" customFormat="1">
      <c r="A121" s="46"/>
      <c r="B121" s="93" t="s">
        <v>648</v>
      </c>
      <c r="C121" s="94" t="s">
        <v>698</v>
      </c>
      <c r="D121" s="95" t="s">
        <v>1238</v>
      </c>
      <c r="E121" s="96" t="s">
        <v>770</v>
      </c>
      <c r="F121" s="285" t="s">
        <v>453</v>
      </c>
      <c r="G121" s="46"/>
      <c r="H121" s="111" t="s">
        <v>648</v>
      </c>
      <c r="I121" s="94" t="s">
        <v>682</v>
      </c>
      <c r="J121" s="95" t="s">
        <v>2468</v>
      </c>
      <c r="K121" s="96" t="s">
        <v>770</v>
      </c>
      <c r="L121" s="289" t="s">
        <v>482</v>
      </c>
      <c r="M121" s="46"/>
    </row>
    <row r="122" spans="1:13" s="3" customFormat="1">
      <c r="A122" s="46"/>
      <c r="B122" s="98" t="s">
        <v>649</v>
      </c>
      <c r="C122" s="99" t="s">
        <v>1115</v>
      </c>
      <c r="D122" s="100" t="s">
        <v>994</v>
      </c>
      <c r="E122" s="101" t="s">
        <v>679</v>
      </c>
      <c r="F122" s="286" t="s">
        <v>55</v>
      </c>
      <c r="G122" s="46"/>
      <c r="H122" s="113" t="s">
        <v>649</v>
      </c>
      <c r="I122" s="99" t="s">
        <v>689</v>
      </c>
      <c r="J122" s="100" t="s">
        <v>1533</v>
      </c>
      <c r="K122" s="101" t="s">
        <v>770</v>
      </c>
      <c r="L122" s="290" t="s">
        <v>461</v>
      </c>
      <c r="M122" s="46"/>
    </row>
    <row r="123" spans="1:13" s="3" customFormat="1">
      <c r="A123" s="46"/>
      <c r="B123" s="103" t="s">
        <v>650</v>
      </c>
      <c r="C123" s="104" t="s">
        <v>1338</v>
      </c>
      <c r="D123" s="105" t="s">
        <v>2439</v>
      </c>
      <c r="E123" s="106" t="s">
        <v>770</v>
      </c>
      <c r="F123" s="287" t="s">
        <v>416</v>
      </c>
      <c r="G123" s="46"/>
      <c r="H123" s="115" t="s">
        <v>650</v>
      </c>
      <c r="I123" s="104" t="s">
        <v>802</v>
      </c>
      <c r="J123" s="105" t="s">
        <v>2468</v>
      </c>
      <c r="K123" s="106" t="s">
        <v>770</v>
      </c>
      <c r="L123" s="291" t="s">
        <v>483</v>
      </c>
      <c r="M123" s="46"/>
    </row>
    <row r="124" spans="1:13" s="3" customFormat="1">
      <c r="A124" s="46"/>
      <c r="B124" s="6" t="s">
        <v>651</v>
      </c>
      <c r="C124" s="7" t="s">
        <v>1224</v>
      </c>
      <c r="D124" s="8" t="s">
        <v>711</v>
      </c>
      <c r="E124" s="9" t="s">
        <v>948</v>
      </c>
      <c r="F124" s="288" t="s">
        <v>454</v>
      </c>
      <c r="G124" s="46"/>
      <c r="H124" s="26" t="s">
        <v>651</v>
      </c>
      <c r="I124" s="7" t="s">
        <v>1143</v>
      </c>
      <c r="J124" s="8" t="s">
        <v>1529</v>
      </c>
      <c r="K124" s="9" t="s">
        <v>770</v>
      </c>
      <c r="L124" s="292" t="s">
        <v>464</v>
      </c>
      <c r="M124" s="46"/>
    </row>
    <row r="125" spans="1:13" s="3" customFormat="1">
      <c r="A125" s="46"/>
      <c r="B125" s="6" t="s">
        <v>652</v>
      </c>
      <c r="C125" s="7" t="s">
        <v>645</v>
      </c>
      <c r="D125" s="8" t="s">
        <v>53</v>
      </c>
      <c r="E125" s="9" t="s">
        <v>770</v>
      </c>
      <c r="F125" s="288" t="s">
        <v>455</v>
      </c>
      <c r="G125" s="46"/>
      <c r="H125" s="26" t="s">
        <v>652</v>
      </c>
      <c r="I125" s="7" t="s">
        <v>1143</v>
      </c>
      <c r="J125" s="8" t="s">
        <v>212</v>
      </c>
      <c r="K125" s="9" t="s">
        <v>770</v>
      </c>
      <c r="L125" s="292" t="s">
        <v>159</v>
      </c>
      <c r="M125" s="46"/>
    </row>
    <row r="126" spans="1:13" s="3" customFormat="1">
      <c r="A126" s="46"/>
      <c r="B126" s="6" t="s">
        <v>653</v>
      </c>
      <c r="C126" s="7" t="s">
        <v>1348</v>
      </c>
      <c r="D126" s="8" t="s">
        <v>1430</v>
      </c>
      <c r="E126" s="9" t="s">
        <v>770</v>
      </c>
      <c r="F126" s="288" t="s">
        <v>456</v>
      </c>
      <c r="G126" s="46"/>
      <c r="H126" s="26" t="s">
        <v>653</v>
      </c>
      <c r="I126" s="7" t="s">
        <v>685</v>
      </c>
      <c r="J126" s="8" t="s">
        <v>200</v>
      </c>
      <c r="K126" s="9" t="s">
        <v>948</v>
      </c>
      <c r="L126" s="292" t="s">
        <v>474</v>
      </c>
      <c r="M126" s="46"/>
    </row>
    <row r="127" spans="1:13" s="3" customFormat="1">
      <c r="A127" s="46"/>
      <c r="B127" s="6" t="s">
        <v>654</v>
      </c>
      <c r="C127" s="7" t="s">
        <v>1233</v>
      </c>
      <c r="D127" s="8" t="s">
        <v>781</v>
      </c>
      <c r="E127" s="9" t="s">
        <v>687</v>
      </c>
      <c r="F127" s="288" t="s">
        <v>457</v>
      </c>
      <c r="G127" s="46"/>
      <c r="H127" s="26" t="s">
        <v>654</v>
      </c>
      <c r="I127" s="7" t="s">
        <v>484</v>
      </c>
      <c r="J127" s="8" t="s">
        <v>202</v>
      </c>
      <c r="K127" s="9" t="s">
        <v>948</v>
      </c>
      <c r="L127" s="292" t="s">
        <v>475</v>
      </c>
      <c r="M127" s="46"/>
    </row>
    <row r="128" spans="1:13" s="3" customFormat="1">
      <c r="A128" s="46"/>
      <c r="B128" s="6" t="s">
        <v>655</v>
      </c>
      <c r="C128" s="7" t="s">
        <v>458</v>
      </c>
      <c r="D128" s="8" t="s">
        <v>332</v>
      </c>
      <c r="E128" s="9" t="s">
        <v>948</v>
      </c>
      <c r="F128" s="288" t="s">
        <v>417</v>
      </c>
      <c r="G128" s="46"/>
      <c r="H128" s="26" t="s">
        <v>655</v>
      </c>
      <c r="I128" s="7" t="s">
        <v>845</v>
      </c>
      <c r="J128" s="8" t="s">
        <v>218</v>
      </c>
      <c r="K128" s="9" t="s">
        <v>647</v>
      </c>
      <c r="L128" s="292" t="s">
        <v>477</v>
      </c>
      <c r="M128" s="46"/>
    </row>
    <row r="129" spans="1:13" s="3" customFormat="1">
      <c r="A129" s="46"/>
      <c r="B129" s="6" t="s">
        <v>656</v>
      </c>
      <c r="C129" s="7" t="s">
        <v>995</v>
      </c>
      <c r="D129" s="8" t="s">
        <v>459</v>
      </c>
      <c r="E129" s="9" t="s">
        <v>770</v>
      </c>
      <c r="F129" s="288" t="s">
        <v>460</v>
      </c>
      <c r="G129" s="46"/>
      <c r="H129" s="26" t="s">
        <v>656</v>
      </c>
      <c r="I129" s="7" t="s">
        <v>485</v>
      </c>
      <c r="J129" s="8" t="s">
        <v>120</v>
      </c>
      <c r="K129" s="9" t="s">
        <v>948</v>
      </c>
      <c r="L129" s="292" t="s">
        <v>195</v>
      </c>
      <c r="M129" s="46"/>
    </row>
    <row r="130" spans="1:13" s="3" customFormat="1">
      <c r="A130" s="46"/>
      <c r="B130" s="6" t="s">
        <v>657</v>
      </c>
      <c r="C130" s="7" t="s">
        <v>1346</v>
      </c>
      <c r="D130" s="8" t="s">
        <v>1095</v>
      </c>
      <c r="E130" s="9" t="s">
        <v>948</v>
      </c>
      <c r="F130" s="288" t="s">
        <v>461</v>
      </c>
      <c r="G130" s="46"/>
      <c r="H130" s="26" t="s">
        <v>657</v>
      </c>
      <c r="I130" s="7" t="s">
        <v>876</v>
      </c>
      <c r="J130" s="8" t="s">
        <v>1542</v>
      </c>
      <c r="K130" s="9" t="s">
        <v>675</v>
      </c>
      <c r="L130" s="292" t="s">
        <v>486</v>
      </c>
      <c r="M130" s="46"/>
    </row>
    <row r="131" spans="1:13" s="3" customFormat="1">
      <c r="A131" s="46"/>
      <c r="B131" s="6" t="s">
        <v>658</v>
      </c>
      <c r="C131" s="7" t="s">
        <v>698</v>
      </c>
      <c r="D131" s="8" t="s">
        <v>2440</v>
      </c>
      <c r="E131" s="9" t="s">
        <v>647</v>
      </c>
      <c r="F131" s="288" t="s">
        <v>122</v>
      </c>
      <c r="G131" s="46"/>
      <c r="H131" s="26" t="s">
        <v>658</v>
      </c>
      <c r="I131" s="7" t="s">
        <v>2475</v>
      </c>
      <c r="J131" s="8" t="s">
        <v>2476</v>
      </c>
      <c r="K131" s="9" t="s">
        <v>647</v>
      </c>
      <c r="L131" s="292" t="s">
        <v>487</v>
      </c>
      <c r="M131" s="46"/>
    </row>
    <row r="132" spans="1:13" s="3" customFormat="1">
      <c r="A132" s="46"/>
      <c r="B132" s="6" t="s">
        <v>659</v>
      </c>
      <c r="C132" s="7" t="s">
        <v>1527</v>
      </c>
      <c r="D132" s="8" t="s">
        <v>1509</v>
      </c>
      <c r="E132" s="9" t="s">
        <v>647</v>
      </c>
      <c r="F132" s="288" t="s">
        <v>462</v>
      </c>
      <c r="G132" s="46"/>
      <c r="H132" s="26" t="s">
        <v>659</v>
      </c>
      <c r="I132" s="7" t="s">
        <v>682</v>
      </c>
      <c r="J132" s="8" t="s">
        <v>2469</v>
      </c>
      <c r="K132" s="9" t="s">
        <v>681</v>
      </c>
      <c r="L132" s="292" t="s">
        <v>439</v>
      </c>
      <c r="M132" s="46"/>
    </row>
    <row r="133" spans="1:13" s="3" customFormat="1">
      <c r="A133" s="46"/>
      <c r="B133" s="6" t="s">
        <v>660</v>
      </c>
      <c r="C133" s="7" t="s">
        <v>764</v>
      </c>
      <c r="D133" s="8" t="s">
        <v>2441</v>
      </c>
      <c r="E133" s="9" t="s">
        <v>819</v>
      </c>
      <c r="F133" s="288" t="s">
        <v>463</v>
      </c>
      <c r="G133" s="46"/>
      <c r="H133" s="26" t="s">
        <v>660</v>
      </c>
      <c r="I133" s="7" t="s">
        <v>719</v>
      </c>
      <c r="J133" s="8" t="s">
        <v>488</v>
      </c>
      <c r="K133" s="9" t="s">
        <v>948</v>
      </c>
      <c r="L133" s="292" t="s">
        <v>489</v>
      </c>
      <c r="M133" s="46"/>
    </row>
    <row r="134" spans="1:13" s="3" customFormat="1">
      <c r="A134" s="46"/>
      <c r="B134" s="6" t="s">
        <v>661</v>
      </c>
      <c r="C134" s="7" t="s">
        <v>696</v>
      </c>
      <c r="D134" s="8" t="s">
        <v>707</v>
      </c>
      <c r="E134" s="9" t="s">
        <v>647</v>
      </c>
      <c r="F134" s="288" t="s">
        <v>464</v>
      </c>
      <c r="G134" s="46"/>
      <c r="H134" s="26" t="s">
        <v>661</v>
      </c>
      <c r="I134" s="7" t="s">
        <v>490</v>
      </c>
      <c r="J134" s="8" t="s">
        <v>491</v>
      </c>
      <c r="K134" s="9" t="s">
        <v>770</v>
      </c>
      <c r="L134" s="292" t="s">
        <v>441</v>
      </c>
      <c r="M134" s="46"/>
    </row>
    <row r="135" spans="1:13" s="3" customFormat="1">
      <c r="A135" s="46"/>
      <c r="B135" s="6" t="s">
        <v>664</v>
      </c>
      <c r="C135" s="7" t="s">
        <v>1387</v>
      </c>
      <c r="D135" s="8" t="s">
        <v>465</v>
      </c>
      <c r="E135" s="9" t="s">
        <v>770</v>
      </c>
      <c r="F135" s="288" t="s">
        <v>466</v>
      </c>
      <c r="G135" s="46"/>
      <c r="H135" s="26" t="s">
        <v>664</v>
      </c>
      <c r="I135" s="7" t="s">
        <v>802</v>
      </c>
      <c r="J135" s="8" t="s">
        <v>981</v>
      </c>
      <c r="K135" s="9" t="s">
        <v>647</v>
      </c>
      <c r="L135" s="292" t="s">
        <v>492</v>
      </c>
      <c r="M135" s="46"/>
    </row>
    <row r="136" spans="1:13" s="3" customFormat="1">
      <c r="A136" s="46"/>
      <c r="B136" s="6" t="s">
        <v>665</v>
      </c>
      <c r="C136" s="7" t="s">
        <v>1121</v>
      </c>
      <c r="D136" s="8" t="s">
        <v>1431</v>
      </c>
      <c r="E136" s="9" t="s">
        <v>948</v>
      </c>
      <c r="F136" s="288" t="s">
        <v>159</v>
      </c>
      <c r="G136" s="46"/>
      <c r="H136" s="26" t="s">
        <v>665</v>
      </c>
      <c r="I136" s="7" t="s">
        <v>493</v>
      </c>
      <c r="J136" s="8" t="s">
        <v>1294</v>
      </c>
      <c r="K136" s="9" t="s">
        <v>770</v>
      </c>
      <c r="L136" s="292" t="s">
        <v>140</v>
      </c>
      <c r="M136" s="46"/>
    </row>
    <row r="137" spans="1:13" s="3" customFormat="1">
      <c r="A137" s="46"/>
      <c r="B137" s="6" t="s">
        <v>666</v>
      </c>
      <c r="C137" s="7" t="s">
        <v>1340</v>
      </c>
      <c r="D137" s="8" t="s">
        <v>467</v>
      </c>
      <c r="E137" s="9" t="s">
        <v>695</v>
      </c>
      <c r="F137" s="288" t="s">
        <v>422</v>
      </c>
      <c r="G137" s="46"/>
      <c r="H137" s="26" t="s">
        <v>666</v>
      </c>
      <c r="I137" s="7" t="s">
        <v>1362</v>
      </c>
      <c r="J137" s="8" t="s">
        <v>120</v>
      </c>
      <c r="K137" s="9" t="s">
        <v>949</v>
      </c>
      <c r="L137" s="292" t="s">
        <v>494</v>
      </c>
      <c r="M137" s="46"/>
    </row>
    <row r="138" spans="1:13" s="3" customFormat="1">
      <c r="A138" s="46"/>
      <c r="B138" s="6" t="s">
        <v>667</v>
      </c>
      <c r="C138" s="7" t="s">
        <v>776</v>
      </c>
      <c r="D138" s="8" t="s">
        <v>468</v>
      </c>
      <c r="E138" s="9" t="s">
        <v>770</v>
      </c>
      <c r="F138" s="288" t="s">
        <v>469</v>
      </c>
      <c r="G138" s="46"/>
      <c r="H138" s="26" t="s">
        <v>667</v>
      </c>
      <c r="I138" s="7" t="s">
        <v>1079</v>
      </c>
      <c r="J138" s="8" t="s">
        <v>1117</v>
      </c>
      <c r="K138" s="9" t="s">
        <v>647</v>
      </c>
      <c r="L138" s="292" t="s">
        <v>2565</v>
      </c>
      <c r="M138" s="46"/>
    </row>
    <row r="139" spans="1:13" s="3" customFormat="1">
      <c r="A139" s="46"/>
      <c r="B139" s="6" t="s">
        <v>668</v>
      </c>
      <c r="C139" s="7" t="s">
        <v>470</v>
      </c>
      <c r="D139" s="8" t="s">
        <v>2240</v>
      </c>
      <c r="E139" s="9" t="s">
        <v>675</v>
      </c>
      <c r="F139" s="288" t="s">
        <v>423</v>
      </c>
      <c r="G139" s="46"/>
      <c r="H139" s="26" t="s">
        <v>668</v>
      </c>
      <c r="I139" s="7" t="s">
        <v>980</v>
      </c>
      <c r="J139" s="8" t="s">
        <v>1572</v>
      </c>
      <c r="K139" s="9" t="s">
        <v>687</v>
      </c>
      <c r="L139" s="292" t="s">
        <v>495</v>
      </c>
      <c r="M139" s="46"/>
    </row>
    <row r="140" spans="1:13" s="3" customFormat="1">
      <c r="A140" s="46"/>
      <c r="B140" s="6" t="s">
        <v>669</v>
      </c>
      <c r="C140" s="58" t="s">
        <v>983</v>
      </c>
      <c r="D140" s="62" t="s">
        <v>1097</v>
      </c>
      <c r="E140" s="9" t="s">
        <v>948</v>
      </c>
      <c r="F140" s="412" t="s">
        <v>471</v>
      </c>
      <c r="G140" s="46"/>
      <c r="H140" s="26"/>
      <c r="I140" s="58"/>
      <c r="J140" s="62"/>
      <c r="K140" s="60"/>
      <c r="L140" s="292"/>
      <c r="M140" s="46"/>
    </row>
    <row r="141" spans="1:13" s="3" customFormat="1">
      <c r="A141" s="46"/>
      <c r="B141" s="6" t="s">
        <v>918</v>
      </c>
      <c r="C141" s="58" t="s">
        <v>995</v>
      </c>
      <c r="D141" s="62" t="s">
        <v>472</v>
      </c>
      <c r="E141" s="60" t="s">
        <v>695</v>
      </c>
      <c r="F141" s="412" t="s">
        <v>425</v>
      </c>
      <c r="G141" s="46"/>
      <c r="H141" s="26"/>
      <c r="I141" s="58"/>
      <c r="J141" s="62"/>
      <c r="K141" s="60"/>
      <c r="L141" s="413"/>
      <c r="M141" s="46"/>
    </row>
    <row r="142" spans="1:13" s="3" customFormat="1">
      <c r="A142" s="46"/>
      <c r="B142" s="6" t="s">
        <v>919</v>
      </c>
      <c r="C142" s="58" t="s">
        <v>412</v>
      </c>
      <c r="D142" s="62" t="s">
        <v>1431</v>
      </c>
      <c r="E142" s="9" t="s">
        <v>948</v>
      </c>
      <c r="F142" s="412" t="s">
        <v>473</v>
      </c>
      <c r="G142" s="46"/>
      <c r="H142" s="26"/>
      <c r="I142" s="58"/>
      <c r="J142" s="62"/>
      <c r="K142" s="60"/>
      <c r="L142" s="413"/>
      <c r="M142" s="46"/>
    </row>
    <row r="143" spans="1:13" s="3" customFormat="1">
      <c r="A143" s="46"/>
      <c r="B143" s="6" t="s">
        <v>920</v>
      </c>
      <c r="C143" s="58" t="s">
        <v>1247</v>
      </c>
      <c r="D143" s="62" t="s">
        <v>1096</v>
      </c>
      <c r="E143" s="9" t="s">
        <v>948</v>
      </c>
      <c r="F143" s="412" t="s">
        <v>474</v>
      </c>
      <c r="G143" s="46"/>
      <c r="H143" s="26"/>
      <c r="I143" s="58"/>
      <c r="J143" s="62"/>
      <c r="K143" s="9"/>
      <c r="L143" s="413"/>
      <c r="M143" s="46"/>
    </row>
    <row r="144" spans="1:13" s="3" customFormat="1">
      <c r="A144" s="46"/>
      <c r="B144" s="6" t="s">
        <v>921</v>
      </c>
      <c r="C144" s="58" t="s">
        <v>1344</v>
      </c>
      <c r="D144" s="62" t="s">
        <v>58</v>
      </c>
      <c r="E144" s="9" t="s">
        <v>675</v>
      </c>
      <c r="F144" s="412" t="s">
        <v>475</v>
      </c>
      <c r="G144" s="46"/>
      <c r="H144" s="26"/>
      <c r="I144" s="58"/>
      <c r="J144" s="62"/>
      <c r="K144" s="9"/>
      <c r="L144" s="413"/>
      <c r="M144" s="46"/>
    </row>
    <row r="145" spans="1:13" s="3" customFormat="1">
      <c r="A145" s="46"/>
      <c r="B145" s="6" t="s">
        <v>922</v>
      </c>
      <c r="C145" s="58" t="s">
        <v>940</v>
      </c>
      <c r="D145" s="62" t="s">
        <v>476</v>
      </c>
      <c r="E145" s="9" t="s">
        <v>770</v>
      </c>
      <c r="F145" s="412" t="s">
        <v>2524</v>
      </c>
      <c r="G145" s="46"/>
      <c r="H145" s="26"/>
      <c r="I145" s="58"/>
      <c r="J145" s="62"/>
      <c r="K145" s="60"/>
      <c r="L145" s="413"/>
      <c r="M145" s="46"/>
    </row>
    <row r="146" spans="1:13" s="3" customFormat="1">
      <c r="A146" s="46"/>
      <c r="B146" s="6" t="s">
        <v>1153</v>
      </c>
      <c r="C146" s="58" t="s">
        <v>1239</v>
      </c>
      <c r="D146" s="62" t="s">
        <v>336</v>
      </c>
      <c r="E146" s="9" t="s">
        <v>948</v>
      </c>
      <c r="F146" s="412" t="s">
        <v>477</v>
      </c>
      <c r="G146" s="46"/>
      <c r="H146" s="26"/>
      <c r="I146" s="58"/>
      <c r="J146" s="62"/>
      <c r="K146" s="60"/>
      <c r="L146" s="413"/>
      <c r="M146" s="46"/>
    </row>
    <row r="147" spans="1:13" s="3" customFormat="1">
      <c r="A147" s="46"/>
      <c r="B147" s="6" t="s">
        <v>1154</v>
      </c>
      <c r="C147" s="58" t="s">
        <v>478</v>
      </c>
      <c r="D147" s="62" t="s">
        <v>337</v>
      </c>
      <c r="E147" s="60" t="s">
        <v>949</v>
      </c>
      <c r="F147" s="412" t="s">
        <v>435</v>
      </c>
      <c r="G147" s="46"/>
      <c r="H147" s="26"/>
      <c r="I147" s="58"/>
      <c r="J147" s="62"/>
      <c r="K147" s="60"/>
      <c r="L147" s="413"/>
      <c r="M147" s="46"/>
    </row>
    <row r="148" spans="1:13" s="3" customFormat="1">
      <c r="A148" s="46"/>
      <c r="B148" s="6" t="s">
        <v>1155</v>
      </c>
      <c r="C148" s="58" t="s">
        <v>995</v>
      </c>
      <c r="D148" s="62" t="s">
        <v>479</v>
      </c>
      <c r="E148" s="60" t="s">
        <v>770</v>
      </c>
      <c r="F148" s="412" t="s">
        <v>195</v>
      </c>
      <c r="G148" s="46"/>
      <c r="H148" s="26"/>
      <c r="I148" s="58"/>
      <c r="J148" s="62"/>
      <c r="K148" s="9"/>
      <c r="L148" s="413"/>
      <c r="M148" s="46"/>
    </row>
    <row r="149" spans="1:13" s="3" customFormat="1" ht="12.75" thickBot="1">
      <c r="A149" s="46"/>
      <c r="B149" s="6" t="s">
        <v>1156</v>
      </c>
      <c r="C149" s="58" t="s">
        <v>480</v>
      </c>
      <c r="D149" s="62" t="s">
        <v>982</v>
      </c>
      <c r="E149" s="60" t="s">
        <v>647</v>
      </c>
      <c r="F149" s="412" t="s">
        <v>481</v>
      </c>
      <c r="G149" s="46"/>
      <c r="H149" s="26"/>
      <c r="I149" s="58"/>
      <c r="J149" s="62"/>
      <c r="K149" s="60"/>
      <c r="L149" s="413"/>
      <c r="M149" s="46"/>
    </row>
    <row r="150" spans="1:13" s="3" customFormat="1" ht="12.75" hidden="1">
      <c r="A150" s="46"/>
      <c r="B150" s="6"/>
      <c r="C150" s="58"/>
      <c r="D150" s="259"/>
      <c r="E150" s="60"/>
      <c r="F150" s="246"/>
      <c r="G150" s="46"/>
      <c r="H150" s="26"/>
      <c r="I150" s="58"/>
      <c r="J150" s="62"/>
      <c r="K150" s="60"/>
      <c r="L150" s="257"/>
      <c r="M150" s="46"/>
    </row>
    <row r="151" spans="1:13" s="3" customFormat="1" ht="12.75" hidden="1">
      <c r="A151" s="46"/>
      <c r="B151" s="6"/>
      <c r="C151" s="58"/>
      <c r="D151" s="259"/>
      <c r="E151" s="60"/>
      <c r="F151" s="246"/>
      <c r="G151" s="46"/>
      <c r="H151" s="26"/>
      <c r="I151" s="58"/>
      <c r="J151" s="62"/>
      <c r="K151" s="9"/>
      <c r="L151" s="257"/>
      <c r="M151" s="46"/>
    </row>
    <row r="152" spans="1:13" s="3" customFormat="1" ht="12.75" hidden="1">
      <c r="A152" s="46"/>
      <c r="B152" s="6"/>
      <c r="C152" s="58"/>
      <c r="D152" s="259"/>
      <c r="E152" s="60"/>
      <c r="F152" s="246"/>
      <c r="G152" s="46"/>
      <c r="H152" s="26"/>
      <c r="I152" s="58"/>
      <c r="J152" s="62"/>
      <c r="K152" s="9"/>
      <c r="L152" s="257"/>
      <c r="M152" s="46"/>
    </row>
    <row r="153" spans="1:13" s="3" customFormat="1" ht="12.75" hidden="1">
      <c r="A153" s="46"/>
      <c r="B153" s="6"/>
      <c r="C153" s="58"/>
      <c r="D153" s="259"/>
      <c r="E153" s="60"/>
      <c r="F153" s="246"/>
      <c r="G153" s="46"/>
      <c r="H153" s="26"/>
      <c r="I153" s="58"/>
      <c r="J153" s="62"/>
      <c r="K153" s="60"/>
      <c r="L153" s="257"/>
      <c r="M153" s="46"/>
    </row>
    <row r="154" spans="1:13" s="3" customFormat="1" ht="12.75" hidden="1">
      <c r="A154" s="46"/>
      <c r="B154" s="6"/>
      <c r="C154" s="58"/>
      <c r="D154" s="259"/>
      <c r="E154" s="60"/>
      <c r="F154" s="246"/>
      <c r="G154" s="46"/>
      <c r="H154" s="26"/>
      <c r="I154" s="58"/>
      <c r="J154" s="62"/>
      <c r="K154" s="9"/>
      <c r="L154" s="257"/>
      <c r="M154" s="46"/>
    </row>
    <row r="155" spans="1:13" s="3" customFormat="1" ht="12.75" hidden="1">
      <c r="A155" s="46"/>
      <c r="B155" s="6"/>
      <c r="C155" s="58"/>
      <c r="D155" s="259"/>
      <c r="E155" s="60"/>
      <c r="F155" s="246"/>
      <c r="G155" s="46"/>
      <c r="H155" s="26"/>
      <c r="I155" s="58"/>
      <c r="J155" s="62"/>
      <c r="K155" s="9"/>
      <c r="L155" s="257"/>
      <c r="M155" s="46"/>
    </row>
    <row r="156" spans="1:13" s="3" customFormat="1" ht="12.75" hidden="1">
      <c r="A156" s="46"/>
      <c r="B156" s="6"/>
      <c r="C156" s="58"/>
      <c r="D156" s="259"/>
      <c r="E156" s="60"/>
      <c r="F156" s="246"/>
      <c r="G156" s="46"/>
      <c r="H156" s="26"/>
      <c r="I156" s="58"/>
      <c r="J156" s="62"/>
      <c r="K156" s="60"/>
      <c r="L156" s="257"/>
      <c r="M156" s="46"/>
    </row>
    <row r="157" spans="1:13" s="3" customFormat="1" ht="12.75" hidden="1">
      <c r="A157" s="46"/>
      <c r="B157" s="6"/>
      <c r="C157" s="58"/>
      <c r="D157" s="259"/>
      <c r="E157" s="60"/>
      <c r="F157" s="246"/>
      <c r="G157" s="46"/>
      <c r="H157" s="26"/>
      <c r="I157" s="58"/>
      <c r="J157" s="62"/>
      <c r="K157" s="60"/>
      <c r="L157" s="257"/>
      <c r="M157" s="46"/>
    </row>
    <row r="158" spans="1:13" s="3" customFormat="1" ht="12.75" hidden="1">
      <c r="A158" s="46"/>
      <c r="B158" s="6"/>
      <c r="C158" s="58"/>
      <c r="D158" s="259"/>
      <c r="E158" s="60"/>
      <c r="F158" s="246"/>
      <c r="G158" s="46"/>
      <c r="H158" s="26"/>
      <c r="I158" s="58"/>
      <c r="J158" s="62"/>
      <c r="K158" s="9"/>
      <c r="L158" s="257"/>
      <c r="M158" s="46"/>
    </row>
    <row r="159" spans="1:13" s="3" customFormat="1" ht="13.5" hidden="1" thickBot="1">
      <c r="A159" s="46"/>
      <c r="B159" s="6"/>
      <c r="C159" s="58"/>
      <c r="D159" s="259"/>
      <c r="E159" s="60"/>
      <c r="F159" s="246"/>
      <c r="G159" s="46"/>
      <c r="H159" s="26"/>
      <c r="I159" s="58"/>
      <c r="J159" s="62"/>
      <c r="K159" s="60"/>
      <c r="L159" s="257"/>
      <c r="M159" s="46"/>
    </row>
    <row r="160" spans="1:13" s="3" customFormat="1" ht="12.75" thickTop="1">
      <c r="A160" s="46"/>
      <c r="B160" s="47"/>
      <c r="C160" s="47"/>
      <c r="D160" s="47"/>
      <c r="E160" s="47"/>
      <c r="F160" s="47"/>
      <c r="G160" s="46"/>
      <c r="H160" s="48"/>
      <c r="I160" s="48"/>
      <c r="J160" s="48"/>
      <c r="K160" s="48"/>
      <c r="L160" s="48"/>
      <c r="M160" s="46"/>
    </row>
    <row r="161" spans="1:13" ht="34.5" customHeight="1" thickBot="1">
      <c r="A161" s="35"/>
      <c r="B161" s="784" t="s">
        <v>788</v>
      </c>
      <c r="C161" s="784"/>
      <c r="D161" s="35"/>
      <c r="E161" s="211" t="s">
        <v>732</v>
      </c>
      <c r="F161" s="781" t="s">
        <v>1679</v>
      </c>
      <c r="G161" s="781"/>
      <c r="H161" s="781"/>
      <c r="I161" s="781"/>
      <c r="J161" s="35"/>
      <c r="K161" s="784" t="s">
        <v>917</v>
      </c>
      <c r="L161" s="784"/>
      <c r="M161" s="35"/>
    </row>
    <row r="162" spans="1:13" ht="5.25" customHeight="1" thickTop="1" thickBot="1">
      <c r="A162" s="35"/>
      <c r="B162" s="790" t="s">
        <v>639</v>
      </c>
      <c r="C162" s="791"/>
      <c r="D162" s="43"/>
      <c r="E162" s="44"/>
      <c r="F162" s="44"/>
      <c r="G162" s="35"/>
      <c r="H162" s="785" t="s">
        <v>670</v>
      </c>
      <c r="I162" s="786"/>
      <c r="J162" s="45"/>
      <c r="K162" s="45"/>
      <c r="L162" s="45"/>
      <c r="M162" s="35"/>
    </row>
    <row r="163" spans="1:13" s="3" customFormat="1" ht="16.5" thickTop="1" thickBot="1">
      <c r="A163" s="46"/>
      <c r="B163" s="792"/>
      <c r="C163" s="793"/>
      <c r="D163" s="14"/>
      <c r="E163" s="12" t="s">
        <v>663</v>
      </c>
      <c r="F163" s="13">
        <f>COUNTA(D165:D186)</f>
        <v>20</v>
      </c>
      <c r="G163" s="46"/>
      <c r="H163" s="787"/>
      <c r="I163" s="788"/>
      <c r="J163" s="32"/>
      <c r="K163" s="33" t="s">
        <v>663</v>
      </c>
      <c r="L163" s="34">
        <f>COUNTA(J165:J186)</f>
        <v>13</v>
      </c>
      <c r="M163" s="46"/>
    </row>
    <row r="164" spans="1:13" s="3" customFormat="1">
      <c r="A164" s="46"/>
      <c r="B164" s="15" t="s">
        <v>644</v>
      </c>
      <c r="C164" s="16" t="s">
        <v>640</v>
      </c>
      <c r="D164" s="4" t="s">
        <v>641</v>
      </c>
      <c r="E164" s="4" t="s">
        <v>642</v>
      </c>
      <c r="F164" s="5" t="s">
        <v>662</v>
      </c>
      <c r="G164" s="46"/>
      <c r="H164" s="24" t="s">
        <v>644</v>
      </c>
      <c r="I164" s="23" t="s">
        <v>640</v>
      </c>
      <c r="J164" s="4" t="s">
        <v>641</v>
      </c>
      <c r="K164" s="4" t="s">
        <v>642</v>
      </c>
      <c r="L164" s="25" t="s">
        <v>662</v>
      </c>
      <c r="M164" s="46"/>
    </row>
    <row r="165" spans="1:13" s="3" customFormat="1">
      <c r="A165" s="46"/>
      <c r="B165" s="93" t="s">
        <v>648</v>
      </c>
      <c r="C165" s="94" t="s">
        <v>712</v>
      </c>
      <c r="D165" s="95" t="s">
        <v>1513</v>
      </c>
      <c r="E165" s="96" t="s">
        <v>770</v>
      </c>
      <c r="F165" s="285" t="s">
        <v>430</v>
      </c>
      <c r="G165" s="46"/>
      <c r="H165" s="111" t="s">
        <v>648</v>
      </c>
      <c r="I165" s="94" t="s">
        <v>1174</v>
      </c>
      <c r="J165" s="95" t="s">
        <v>513</v>
      </c>
      <c r="K165" s="96" t="s">
        <v>770</v>
      </c>
      <c r="L165" s="289" t="s">
        <v>451</v>
      </c>
      <c r="M165" s="46"/>
    </row>
    <row r="166" spans="1:13" s="3" customFormat="1">
      <c r="A166" s="46"/>
      <c r="B166" s="98" t="s">
        <v>649</v>
      </c>
      <c r="C166" s="99" t="s">
        <v>677</v>
      </c>
      <c r="D166" s="100" t="s">
        <v>1560</v>
      </c>
      <c r="E166" s="101" t="s">
        <v>675</v>
      </c>
      <c r="F166" s="286" t="s">
        <v>432</v>
      </c>
      <c r="G166" s="46"/>
      <c r="H166" s="113" t="s">
        <v>649</v>
      </c>
      <c r="I166" s="99" t="s">
        <v>685</v>
      </c>
      <c r="J166" s="100" t="s">
        <v>1335</v>
      </c>
      <c r="K166" s="101" t="s">
        <v>1704</v>
      </c>
      <c r="L166" s="290" t="s">
        <v>514</v>
      </c>
      <c r="M166" s="46"/>
    </row>
    <row r="167" spans="1:13" s="3" customFormat="1">
      <c r="A167" s="46"/>
      <c r="B167" s="103" t="s">
        <v>650</v>
      </c>
      <c r="C167" s="104" t="s">
        <v>2506</v>
      </c>
      <c r="D167" s="105" t="s">
        <v>2507</v>
      </c>
      <c r="E167" s="106" t="s">
        <v>770</v>
      </c>
      <c r="F167" s="287" t="s">
        <v>496</v>
      </c>
      <c r="G167" s="46"/>
      <c r="H167" s="115" t="s">
        <v>650</v>
      </c>
      <c r="I167" s="104" t="s">
        <v>835</v>
      </c>
      <c r="J167" s="105" t="s">
        <v>184</v>
      </c>
      <c r="K167" s="106" t="s">
        <v>770</v>
      </c>
      <c r="L167" s="291" t="s">
        <v>515</v>
      </c>
      <c r="M167" s="46"/>
    </row>
    <row r="168" spans="1:13" s="3" customFormat="1">
      <c r="A168" s="46"/>
      <c r="B168" s="6" t="s">
        <v>651</v>
      </c>
      <c r="C168" s="7" t="s">
        <v>1224</v>
      </c>
      <c r="D168" s="8" t="s">
        <v>1094</v>
      </c>
      <c r="E168" s="9" t="s">
        <v>948</v>
      </c>
      <c r="F168" s="288" t="s">
        <v>233</v>
      </c>
      <c r="G168" s="46"/>
      <c r="H168" s="26" t="s">
        <v>651</v>
      </c>
      <c r="I168" s="7" t="s">
        <v>1143</v>
      </c>
      <c r="J168" s="8" t="s">
        <v>831</v>
      </c>
      <c r="K168" s="9" t="s">
        <v>675</v>
      </c>
      <c r="L168" s="292" t="s">
        <v>516</v>
      </c>
      <c r="M168" s="46"/>
    </row>
    <row r="169" spans="1:13" s="3" customFormat="1">
      <c r="A169" s="46"/>
      <c r="B169" s="6" t="s">
        <v>652</v>
      </c>
      <c r="C169" s="7" t="s">
        <v>991</v>
      </c>
      <c r="D169" s="8" t="s">
        <v>332</v>
      </c>
      <c r="E169" s="9" t="s">
        <v>948</v>
      </c>
      <c r="F169" s="288" t="s">
        <v>497</v>
      </c>
      <c r="G169" s="46"/>
      <c r="H169" s="26" t="s">
        <v>652</v>
      </c>
      <c r="I169" s="7" t="s">
        <v>1422</v>
      </c>
      <c r="J169" s="8" t="s">
        <v>867</v>
      </c>
      <c r="K169" s="9" t="s">
        <v>948</v>
      </c>
      <c r="L169" s="292" t="s">
        <v>517</v>
      </c>
      <c r="M169" s="46"/>
    </row>
    <row r="170" spans="1:13" s="3" customFormat="1">
      <c r="A170" s="46"/>
      <c r="B170" s="6" t="s">
        <v>653</v>
      </c>
      <c r="C170" s="7" t="s">
        <v>1550</v>
      </c>
      <c r="D170" s="8" t="s">
        <v>1431</v>
      </c>
      <c r="E170" s="9" t="s">
        <v>948</v>
      </c>
      <c r="F170" s="288" t="s">
        <v>201</v>
      </c>
      <c r="G170" s="46"/>
      <c r="H170" s="26" t="s">
        <v>653</v>
      </c>
      <c r="I170" s="7" t="s">
        <v>802</v>
      </c>
      <c r="J170" s="8" t="s">
        <v>1570</v>
      </c>
      <c r="K170" s="9" t="s">
        <v>770</v>
      </c>
      <c r="L170" s="292" t="s">
        <v>518</v>
      </c>
      <c r="M170" s="46"/>
    </row>
    <row r="171" spans="1:13" s="3" customFormat="1">
      <c r="A171" s="46"/>
      <c r="B171" s="6" t="s">
        <v>654</v>
      </c>
      <c r="C171" s="7" t="s">
        <v>1365</v>
      </c>
      <c r="D171" s="8" t="s">
        <v>1366</v>
      </c>
      <c r="E171" s="9" t="s">
        <v>770</v>
      </c>
      <c r="F171" s="288" t="s">
        <v>136</v>
      </c>
      <c r="G171" s="46"/>
      <c r="H171" s="26" t="s">
        <v>654</v>
      </c>
      <c r="I171" s="7" t="s">
        <v>717</v>
      </c>
      <c r="J171" s="8" t="s">
        <v>2569</v>
      </c>
      <c r="K171" s="9" t="s">
        <v>770</v>
      </c>
      <c r="L171" s="292" t="s">
        <v>519</v>
      </c>
      <c r="M171" s="46"/>
    </row>
    <row r="172" spans="1:13" s="3" customFormat="1">
      <c r="A172" s="46"/>
      <c r="B172" s="6" t="s">
        <v>655</v>
      </c>
      <c r="C172" s="7" t="s">
        <v>705</v>
      </c>
      <c r="D172" s="8" t="s">
        <v>498</v>
      </c>
      <c r="E172" s="9" t="s">
        <v>770</v>
      </c>
      <c r="F172" s="288" t="s">
        <v>499</v>
      </c>
      <c r="G172" s="46"/>
      <c r="H172" s="26" t="s">
        <v>655</v>
      </c>
      <c r="I172" s="7" t="s">
        <v>1573</v>
      </c>
      <c r="J172" s="8" t="s">
        <v>1574</v>
      </c>
      <c r="K172" s="9" t="s">
        <v>948</v>
      </c>
      <c r="L172" s="292" t="s">
        <v>520</v>
      </c>
      <c r="M172" s="46"/>
    </row>
    <row r="173" spans="1:13" s="3" customFormat="1">
      <c r="A173" s="46"/>
      <c r="B173" s="6" t="s">
        <v>656</v>
      </c>
      <c r="C173" s="7" t="s">
        <v>671</v>
      </c>
      <c r="D173" s="8" t="s">
        <v>2510</v>
      </c>
      <c r="E173" s="9" t="s">
        <v>770</v>
      </c>
      <c r="F173" s="288" t="s">
        <v>443</v>
      </c>
      <c r="G173" s="46"/>
      <c r="H173" s="26" t="s">
        <v>656</v>
      </c>
      <c r="I173" s="7" t="s">
        <v>810</v>
      </c>
      <c r="J173" s="8" t="s">
        <v>521</v>
      </c>
      <c r="K173" s="9" t="s">
        <v>948</v>
      </c>
      <c r="L173" s="292" t="s">
        <v>522</v>
      </c>
      <c r="M173" s="46"/>
    </row>
    <row r="174" spans="1:13" s="3" customFormat="1">
      <c r="A174" s="46"/>
      <c r="B174" s="6" t="s">
        <v>657</v>
      </c>
      <c r="C174" s="7" t="s">
        <v>500</v>
      </c>
      <c r="D174" s="8" t="s">
        <v>501</v>
      </c>
      <c r="E174" s="9" t="s">
        <v>770</v>
      </c>
      <c r="F174" s="288" t="s">
        <v>2532</v>
      </c>
      <c r="G174" s="46"/>
      <c r="H174" s="26" t="s">
        <v>657</v>
      </c>
      <c r="I174" s="7" t="s">
        <v>1573</v>
      </c>
      <c r="J174" s="8" t="s">
        <v>858</v>
      </c>
      <c r="K174" s="9" t="s">
        <v>948</v>
      </c>
      <c r="L174" s="292" t="s">
        <v>523</v>
      </c>
      <c r="M174" s="46"/>
    </row>
    <row r="175" spans="1:13" s="3" customFormat="1">
      <c r="A175" s="46"/>
      <c r="B175" s="6" t="s">
        <v>658</v>
      </c>
      <c r="C175" s="7" t="s">
        <v>772</v>
      </c>
      <c r="D175" s="8" t="s">
        <v>1563</v>
      </c>
      <c r="E175" s="9" t="s">
        <v>770</v>
      </c>
      <c r="F175" s="288" t="s">
        <v>217</v>
      </c>
      <c r="G175" s="46"/>
      <c r="H175" s="26" t="s">
        <v>658</v>
      </c>
      <c r="I175" s="7" t="s">
        <v>682</v>
      </c>
      <c r="J175" s="8" t="s">
        <v>809</v>
      </c>
      <c r="K175" s="9" t="s">
        <v>1704</v>
      </c>
      <c r="L175" s="292" t="s">
        <v>524</v>
      </c>
      <c r="M175" s="46"/>
    </row>
    <row r="176" spans="1:13" s="3" customFormat="1" ht="12" customHeight="1">
      <c r="A176" s="46"/>
      <c r="B176" s="6" t="s">
        <v>659</v>
      </c>
      <c r="C176" s="7" t="s">
        <v>693</v>
      </c>
      <c r="D176" s="8" t="s">
        <v>2239</v>
      </c>
      <c r="E176" s="9" t="s">
        <v>948</v>
      </c>
      <c r="F176" s="288" t="s">
        <v>503</v>
      </c>
      <c r="G176" s="46"/>
      <c r="H176" s="26" t="s">
        <v>659</v>
      </c>
      <c r="I176" s="7" t="s">
        <v>980</v>
      </c>
      <c r="J176" s="8" t="s">
        <v>525</v>
      </c>
      <c r="K176" s="9" t="s">
        <v>1630</v>
      </c>
      <c r="L176" s="292" t="s">
        <v>526</v>
      </c>
      <c r="M176" s="46"/>
    </row>
    <row r="177" spans="1:13" s="3" customFormat="1">
      <c r="A177" s="46"/>
      <c r="B177" s="6" t="s">
        <v>660</v>
      </c>
      <c r="C177" s="7" t="s">
        <v>714</v>
      </c>
      <c r="D177" s="8" t="s">
        <v>2509</v>
      </c>
      <c r="E177" s="9" t="s">
        <v>770</v>
      </c>
      <c r="F177" s="288" t="s">
        <v>445</v>
      </c>
      <c r="G177" s="46"/>
      <c r="H177" s="26" t="s">
        <v>660</v>
      </c>
      <c r="I177" s="7" t="s">
        <v>1052</v>
      </c>
      <c r="J177" s="8" t="s">
        <v>527</v>
      </c>
      <c r="K177" s="9" t="s">
        <v>1630</v>
      </c>
      <c r="L177" s="292" t="s">
        <v>528</v>
      </c>
      <c r="M177" s="46"/>
    </row>
    <row r="178" spans="1:13" s="3" customFormat="1">
      <c r="A178" s="46"/>
      <c r="B178" s="6" t="s">
        <v>661</v>
      </c>
      <c r="C178" s="7" t="s">
        <v>504</v>
      </c>
      <c r="D178" s="8" t="s">
        <v>1280</v>
      </c>
      <c r="E178" s="9" t="s">
        <v>770</v>
      </c>
      <c r="F178" s="288" t="s">
        <v>235</v>
      </c>
      <c r="G178" s="46"/>
      <c r="H178" s="26"/>
      <c r="I178" s="7"/>
      <c r="J178" s="8"/>
      <c r="K178" s="9"/>
      <c r="L178" s="292"/>
      <c r="M178" s="46"/>
    </row>
    <row r="179" spans="1:13" s="3" customFormat="1">
      <c r="A179" s="46"/>
      <c r="B179" s="6" t="s">
        <v>664</v>
      </c>
      <c r="C179" s="7" t="s">
        <v>505</v>
      </c>
      <c r="D179" s="8" t="s">
        <v>501</v>
      </c>
      <c r="E179" s="9" t="s">
        <v>770</v>
      </c>
      <c r="F179" s="288" t="s">
        <v>506</v>
      </c>
      <c r="G179" s="46"/>
      <c r="H179" s="26"/>
      <c r="I179" s="7"/>
      <c r="J179" s="8"/>
      <c r="K179" s="9"/>
      <c r="L179" s="292"/>
      <c r="M179" s="46"/>
    </row>
    <row r="180" spans="1:13" s="3" customFormat="1">
      <c r="A180" s="46"/>
      <c r="B180" s="6" t="s">
        <v>665</v>
      </c>
      <c r="C180" s="7" t="s">
        <v>714</v>
      </c>
      <c r="D180" s="8" t="s">
        <v>1126</v>
      </c>
      <c r="E180" s="9" t="s">
        <v>647</v>
      </c>
      <c r="F180" s="288" t="s">
        <v>507</v>
      </c>
      <c r="G180" s="46"/>
      <c r="H180" s="26"/>
      <c r="I180" s="7"/>
      <c r="J180" s="8"/>
      <c r="K180" s="9"/>
      <c r="L180" s="292"/>
      <c r="M180" s="46"/>
    </row>
    <row r="181" spans="1:13" s="3" customFormat="1">
      <c r="A181" s="46"/>
      <c r="B181" s="6" t="s">
        <v>666</v>
      </c>
      <c r="C181" s="7" t="s">
        <v>1239</v>
      </c>
      <c r="D181" s="8" t="s">
        <v>1780</v>
      </c>
      <c r="E181" s="9" t="s">
        <v>948</v>
      </c>
      <c r="F181" s="288" t="s">
        <v>508</v>
      </c>
      <c r="G181" s="46"/>
      <c r="H181" s="26"/>
      <c r="I181" s="7"/>
      <c r="J181" s="8"/>
      <c r="K181" s="9"/>
      <c r="L181" s="292"/>
      <c r="M181" s="46"/>
    </row>
    <row r="182" spans="1:13" s="3" customFormat="1">
      <c r="A182" s="46"/>
      <c r="B182" s="6" t="s">
        <v>667</v>
      </c>
      <c r="C182" s="7" t="s">
        <v>1054</v>
      </c>
      <c r="D182" s="8" t="s">
        <v>333</v>
      </c>
      <c r="E182" s="9" t="s">
        <v>948</v>
      </c>
      <c r="F182" s="288" t="s">
        <v>510</v>
      </c>
      <c r="G182" s="46"/>
      <c r="H182" s="26"/>
      <c r="I182" s="7"/>
      <c r="J182" s="7"/>
      <c r="K182" s="9"/>
      <c r="L182" s="292"/>
      <c r="M182" s="46"/>
    </row>
    <row r="183" spans="1:13" s="3" customFormat="1">
      <c r="A183" s="46"/>
      <c r="B183" s="6" t="s">
        <v>668</v>
      </c>
      <c r="C183" s="7" t="s">
        <v>1224</v>
      </c>
      <c r="D183" s="8" t="s">
        <v>1236</v>
      </c>
      <c r="E183" s="9" t="s">
        <v>948</v>
      </c>
      <c r="F183" s="288" t="s">
        <v>511</v>
      </c>
      <c r="G183" s="46"/>
      <c r="H183" s="26"/>
      <c r="I183" s="7"/>
      <c r="J183" s="7"/>
      <c r="K183" s="9"/>
      <c r="L183" s="292"/>
      <c r="M183" s="46"/>
    </row>
    <row r="184" spans="1:13" s="3" customFormat="1" ht="12.75" thickBot="1">
      <c r="A184" s="46"/>
      <c r="B184" s="6" t="s">
        <v>669</v>
      </c>
      <c r="C184" s="7" t="s">
        <v>239</v>
      </c>
      <c r="D184" s="8" t="s">
        <v>58</v>
      </c>
      <c r="E184" s="9" t="s">
        <v>675</v>
      </c>
      <c r="F184" s="288" t="s">
        <v>512</v>
      </c>
      <c r="G184" s="46"/>
      <c r="H184" s="26"/>
      <c r="I184" s="7"/>
      <c r="J184" s="7"/>
      <c r="K184" s="9"/>
      <c r="L184" s="292"/>
      <c r="M184" s="46"/>
    </row>
    <row r="185" spans="1:13" s="3" customFormat="1" ht="12.75" hidden="1">
      <c r="A185" s="46"/>
      <c r="B185" s="6"/>
      <c r="C185" s="7"/>
      <c r="D185" s="21"/>
      <c r="E185" s="9"/>
      <c r="F185" s="244"/>
      <c r="G185" s="46"/>
      <c r="H185" s="26"/>
      <c r="I185" s="7"/>
      <c r="J185" s="7"/>
      <c r="K185" s="9"/>
      <c r="L185" s="255"/>
      <c r="M185" s="46"/>
    </row>
    <row r="186" spans="1:13" s="3" customFormat="1" ht="13.5" hidden="1" thickBot="1">
      <c r="A186" s="46"/>
      <c r="B186" s="19"/>
      <c r="C186" s="10"/>
      <c r="D186" s="22"/>
      <c r="E186" s="11"/>
      <c r="F186" s="245"/>
      <c r="G186" s="46"/>
      <c r="H186" s="28"/>
      <c r="I186" s="29"/>
      <c r="J186" s="29"/>
      <c r="K186" s="30"/>
      <c r="L186" s="256"/>
      <c r="M186" s="46"/>
    </row>
    <row r="187" spans="1:13" s="3" customFormat="1" ht="12.75" thickTop="1">
      <c r="A187" s="46"/>
      <c r="B187" s="47"/>
      <c r="C187" s="47"/>
      <c r="D187" s="47"/>
      <c r="E187" s="47"/>
      <c r="F187" s="47"/>
      <c r="G187" s="46"/>
      <c r="H187" s="48"/>
      <c r="I187" s="48"/>
      <c r="J187" s="48"/>
      <c r="K187" s="48"/>
      <c r="L187" s="48"/>
      <c r="M187" s="46"/>
    </row>
    <row r="188" spans="1:13" ht="34.5" customHeight="1" thickBot="1">
      <c r="B188" s="784" t="s">
        <v>5</v>
      </c>
      <c r="C188" s="784"/>
      <c r="D188" s="35"/>
      <c r="E188" s="211" t="s">
        <v>917</v>
      </c>
      <c r="F188" s="781" t="s">
        <v>734</v>
      </c>
      <c r="G188" s="781"/>
      <c r="H188" s="781"/>
      <c r="I188" s="781"/>
      <c r="J188" s="35"/>
      <c r="K188" s="784" t="s">
        <v>744</v>
      </c>
      <c r="L188" s="784"/>
      <c r="M188" s="35"/>
    </row>
    <row r="189" spans="1:13" ht="5.25" customHeight="1" thickTop="1" thickBot="1">
      <c r="B189" s="790" t="s">
        <v>1653</v>
      </c>
      <c r="C189" s="791"/>
      <c r="D189" s="43"/>
      <c r="E189" s="44"/>
      <c r="F189" s="44"/>
      <c r="G189" s="35"/>
      <c r="H189" s="785" t="s">
        <v>1654</v>
      </c>
      <c r="I189" s="786"/>
      <c r="J189" s="45"/>
      <c r="K189" s="45"/>
      <c r="L189" s="45"/>
      <c r="M189" s="35"/>
    </row>
    <row r="190" spans="1:13" ht="16.5" thickTop="1" thickBot="1">
      <c r="B190" s="792"/>
      <c r="C190" s="793"/>
      <c r="D190" s="14"/>
      <c r="E190" s="12" t="s">
        <v>663</v>
      </c>
      <c r="F190" s="13">
        <f>COUNTA(D192:D211)</f>
        <v>5</v>
      </c>
      <c r="G190" s="46"/>
      <c r="H190" s="787"/>
      <c r="I190" s="788"/>
      <c r="J190" s="32"/>
      <c r="K190" s="33" t="s">
        <v>663</v>
      </c>
      <c r="L190" s="34">
        <f>COUNTA(J192:J211)</f>
        <v>12</v>
      </c>
      <c r="M190" s="35"/>
    </row>
    <row r="191" spans="1:13">
      <c r="B191" s="15" t="s">
        <v>644</v>
      </c>
      <c r="C191" s="16" t="s">
        <v>640</v>
      </c>
      <c r="D191" s="4" t="s">
        <v>641</v>
      </c>
      <c r="E191" s="4" t="s">
        <v>642</v>
      </c>
      <c r="F191" s="5" t="s">
        <v>662</v>
      </c>
      <c r="G191" s="46"/>
      <c r="H191" s="24" t="s">
        <v>644</v>
      </c>
      <c r="I191" s="23" t="s">
        <v>640</v>
      </c>
      <c r="J191" s="4" t="s">
        <v>641</v>
      </c>
      <c r="K191" s="4" t="s">
        <v>642</v>
      </c>
      <c r="L191" s="25" t="s">
        <v>662</v>
      </c>
      <c r="M191" s="35"/>
    </row>
    <row r="192" spans="1:13">
      <c r="B192" s="93" t="s">
        <v>648</v>
      </c>
      <c r="C192" s="94" t="s">
        <v>772</v>
      </c>
      <c r="D192" s="95" t="s">
        <v>1582</v>
      </c>
      <c r="E192" s="96" t="s">
        <v>770</v>
      </c>
      <c r="F192" s="285" t="s">
        <v>529</v>
      </c>
      <c r="G192" s="46"/>
      <c r="H192" s="111" t="s">
        <v>648</v>
      </c>
      <c r="I192" s="94" t="s">
        <v>748</v>
      </c>
      <c r="J192" s="95" t="s">
        <v>2569</v>
      </c>
      <c r="K192" s="96" t="s">
        <v>770</v>
      </c>
      <c r="L192" s="289" t="s">
        <v>535</v>
      </c>
      <c r="M192" s="35"/>
    </row>
    <row r="193" spans="2:13">
      <c r="B193" s="98" t="s">
        <v>649</v>
      </c>
      <c r="C193" s="99" t="s">
        <v>705</v>
      </c>
      <c r="D193" s="100" t="s">
        <v>1430</v>
      </c>
      <c r="E193" s="101" t="s">
        <v>770</v>
      </c>
      <c r="F193" s="286" t="s">
        <v>530</v>
      </c>
      <c r="G193" s="46"/>
      <c r="H193" s="113" t="s">
        <v>649</v>
      </c>
      <c r="I193" s="99" t="s">
        <v>759</v>
      </c>
      <c r="J193" s="100" t="s">
        <v>536</v>
      </c>
      <c r="K193" s="101" t="s">
        <v>537</v>
      </c>
      <c r="L193" s="290" t="s">
        <v>538</v>
      </c>
      <c r="M193" s="35"/>
    </row>
    <row r="194" spans="2:13">
      <c r="B194" s="103" t="s">
        <v>650</v>
      </c>
      <c r="C194" s="104" t="s">
        <v>1514</v>
      </c>
      <c r="D194" s="105" t="s">
        <v>2548</v>
      </c>
      <c r="E194" s="106" t="s">
        <v>770</v>
      </c>
      <c r="F194" s="287" t="s">
        <v>531</v>
      </c>
      <c r="G194" s="46"/>
      <c r="H194" s="115" t="s">
        <v>650</v>
      </c>
      <c r="I194" s="104" t="s">
        <v>539</v>
      </c>
      <c r="J194" s="105" t="s">
        <v>1410</v>
      </c>
      <c r="K194" s="106" t="s">
        <v>949</v>
      </c>
      <c r="L194" s="291" t="s">
        <v>540</v>
      </c>
      <c r="M194" s="35"/>
    </row>
    <row r="195" spans="2:13">
      <c r="B195" s="6" t="s">
        <v>651</v>
      </c>
      <c r="C195" s="7" t="s">
        <v>693</v>
      </c>
      <c r="D195" s="8" t="s">
        <v>257</v>
      </c>
      <c r="E195" s="9" t="s">
        <v>770</v>
      </c>
      <c r="F195" s="288" t="s">
        <v>532</v>
      </c>
      <c r="G195" s="46"/>
      <c r="H195" s="26" t="s">
        <v>651</v>
      </c>
      <c r="I195" s="7" t="s">
        <v>1270</v>
      </c>
      <c r="J195" s="8" t="s">
        <v>1259</v>
      </c>
      <c r="K195" s="9" t="s">
        <v>948</v>
      </c>
      <c r="L195" s="292" t="s">
        <v>541</v>
      </c>
      <c r="M195" s="35"/>
    </row>
    <row r="196" spans="2:13">
      <c r="B196" s="6" t="s">
        <v>652</v>
      </c>
      <c r="C196" s="7" t="s">
        <v>710</v>
      </c>
      <c r="D196" s="8" t="s">
        <v>533</v>
      </c>
      <c r="E196" s="9" t="s">
        <v>770</v>
      </c>
      <c r="F196" s="288" t="s">
        <v>534</v>
      </c>
      <c r="G196" s="46"/>
      <c r="H196" s="26" t="s">
        <v>652</v>
      </c>
      <c r="I196" s="7" t="s">
        <v>682</v>
      </c>
      <c r="J196" s="8" t="s">
        <v>1592</v>
      </c>
      <c r="K196" s="9" t="s">
        <v>679</v>
      </c>
      <c r="L196" s="292" t="s">
        <v>542</v>
      </c>
      <c r="M196" s="35"/>
    </row>
    <row r="197" spans="2:13" ht="12.75">
      <c r="B197" s="6"/>
      <c r="C197" s="7"/>
      <c r="D197" s="20"/>
      <c r="E197" s="9"/>
      <c r="F197" s="288"/>
      <c r="G197" s="46"/>
      <c r="H197" s="26" t="s">
        <v>653</v>
      </c>
      <c r="I197" s="7" t="s">
        <v>1199</v>
      </c>
      <c r="J197" s="8" t="s">
        <v>1227</v>
      </c>
      <c r="K197" s="9" t="s">
        <v>948</v>
      </c>
      <c r="L197" s="292" t="s">
        <v>543</v>
      </c>
      <c r="M197" s="35"/>
    </row>
    <row r="198" spans="2:13" ht="12.75">
      <c r="B198" s="6"/>
      <c r="C198" s="7"/>
      <c r="D198" s="20"/>
      <c r="E198" s="9"/>
      <c r="F198" s="288"/>
      <c r="G198" s="46"/>
      <c r="H198" s="26" t="s">
        <v>654</v>
      </c>
      <c r="I198" s="7" t="s">
        <v>1174</v>
      </c>
      <c r="J198" s="8" t="s">
        <v>544</v>
      </c>
      <c r="K198" s="9" t="s">
        <v>770</v>
      </c>
      <c r="L198" s="292" t="s">
        <v>545</v>
      </c>
      <c r="M198" s="35"/>
    </row>
    <row r="199" spans="2:13" ht="12.75">
      <c r="B199" s="6"/>
      <c r="C199" s="7"/>
      <c r="D199" s="20"/>
      <c r="E199" s="9"/>
      <c r="F199" s="288"/>
      <c r="G199" s="46"/>
      <c r="H199" s="26" t="s">
        <v>655</v>
      </c>
      <c r="I199" s="7" t="s">
        <v>539</v>
      </c>
      <c r="J199" s="8" t="s">
        <v>877</v>
      </c>
      <c r="K199" s="9" t="s">
        <v>948</v>
      </c>
      <c r="L199" s="292" t="s">
        <v>546</v>
      </c>
      <c r="M199" s="35"/>
    </row>
    <row r="200" spans="2:13" ht="12.75">
      <c r="B200" s="6"/>
      <c r="C200" s="7"/>
      <c r="D200" s="20"/>
      <c r="E200" s="9"/>
      <c r="F200" s="288"/>
      <c r="G200" s="46"/>
      <c r="H200" s="26" t="s">
        <v>656</v>
      </c>
      <c r="I200" s="7" t="s">
        <v>194</v>
      </c>
      <c r="J200" s="8" t="s">
        <v>812</v>
      </c>
      <c r="K200" s="9" t="s">
        <v>547</v>
      </c>
      <c r="L200" s="292" t="s">
        <v>548</v>
      </c>
      <c r="M200" s="35"/>
    </row>
    <row r="201" spans="2:13" ht="12.75">
      <c r="B201" s="6"/>
      <c r="C201" s="7"/>
      <c r="D201" s="20"/>
      <c r="E201" s="9"/>
      <c r="F201" s="288"/>
      <c r="G201" s="46"/>
      <c r="H201" s="26" t="s">
        <v>657</v>
      </c>
      <c r="I201" s="7" t="s">
        <v>685</v>
      </c>
      <c r="J201" s="8" t="s">
        <v>2574</v>
      </c>
      <c r="K201" s="9" t="s">
        <v>1630</v>
      </c>
      <c r="L201" s="292" t="s">
        <v>549</v>
      </c>
      <c r="M201" s="35"/>
    </row>
    <row r="202" spans="2:13" ht="12.75">
      <c r="B202" s="6"/>
      <c r="C202" s="7"/>
      <c r="D202" s="20"/>
      <c r="E202" s="9"/>
      <c r="F202" s="288"/>
      <c r="G202" s="46"/>
      <c r="H202" s="26" t="s">
        <v>658</v>
      </c>
      <c r="I202" s="7" t="s">
        <v>682</v>
      </c>
      <c r="J202" s="8" t="s">
        <v>2575</v>
      </c>
      <c r="K202" s="9" t="s">
        <v>1630</v>
      </c>
      <c r="L202" s="292" t="s">
        <v>550</v>
      </c>
      <c r="M202" s="35"/>
    </row>
    <row r="203" spans="2:13" ht="13.5" thickBot="1">
      <c r="B203" s="6"/>
      <c r="C203" s="7"/>
      <c r="D203" s="20"/>
      <c r="E203" s="9"/>
      <c r="F203" s="288"/>
      <c r="G203" s="46"/>
      <c r="H203" s="26" t="s">
        <v>659</v>
      </c>
      <c r="I203" s="7" t="s">
        <v>689</v>
      </c>
      <c r="J203" s="8" t="s">
        <v>551</v>
      </c>
      <c r="K203" s="9" t="s">
        <v>1630</v>
      </c>
      <c r="L203" s="292" t="s">
        <v>452</v>
      </c>
      <c r="M203" s="35"/>
    </row>
    <row r="204" spans="2:13" ht="13.5" hidden="1" customHeight="1">
      <c r="B204" s="6"/>
      <c r="C204" s="7"/>
      <c r="D204" s="20"/>
      <c r="E204" s="9"/>
      <c r="F204" s="244"/>
      <c r="G204" s="46"/>
      <c r="H204" s="26"/>
      <c r="I204" s="7"/>
      <c r="J204" s="8"/>
      <c r="K204" s="9"/>
      <c r="L204" s="255"/>
      <c r="M204" s="35"/>
    </row>
    <row r="205" spans="2:13" ht="12.75" hidden="1">
      <c r="B205" s="6"/>
      <c r="C205" s="7"/>
      <c r="D205" s="20"/>
      <c r="E205" s="9"/>
      <c r="F205" s="244"/>
      <c r="G205" s="46"/>
      <c r="H205" s="26"/>
      <c r="I205" s="7"/>
      <c r="J205" s="8"/>
      <c r="K205" s="9"/>
      <c r="L205" s="255"/>
      <c r="M205" s="35"/>
    </row>
    <row r="206" spans="2:13" ht="12.75" hidden="1">
      <c r="B206" s="6"/>
      <c r="C206" s="7"/>
      <c r="D206" s="21"/>
      <c r="E206" s="9"/>
      <c r="F206" s="244"/>
      <c r="G206" s="46"/>
      <c r="H206" s="26"/>
      <c r="I206" s="7"/>
      <c r="J206" s="7"/>
      <c r="K206" s="9"/>
      <c r="L206" s="255"/>
      <c r="M206" s="35"/>
    </row>
    <row r="207" spans="2:13" ht="12.75" hidden="1">
      <c r="B207" s="6"/>
      <c r="C207" s="7"/>
      <c r="D207" s="21"/>
      <c r="E207" s="9"/>
      <c r="F207" s="244"/>
      <c r="G207" s="46"/>
      <c r="H207" s="26"/>
      <c r="I207" s="7"/>
      <c r="J207" s="7"/>
      <c r="K207" s="9"/>
      <c r="L207" s="255"/>
      <c r="M207" s="35"/>
    </row>
    <row r="208" spans="2:13" ht="12.75" hidden="1">
      <c r="B208" s="6"/>
      <c r="C208" s="7"/>
      <c r="D208" s="21"/>
      <c r="E208" s="9"/>
      <c r="F208" s="244"/>
      <c r="G208" s="46"/>
      <c r="H208" s="26"/>
      <c r="I208" s="7"/>
      <c r="J208" s="7"/>
      <c r="K208" s="9"/>
      <c r="L208" s="255"/>
      <c r="M208" s="35"/>
    </row>
    <row r="209" spans="1:13" ht="12.75" hidden="1">
      <c r="B209" s="6"/>
      <c r="C209" s="7"/>
      <c r="D209" s="21"/>
      <c r="E209" s="9"/>
      <c r="F209" s="244"/>
      <c r="G209" s="46"/>
      <c r="H209" s="26"/>
      <c r="I209" s="7"/>
      <c r="J209" s="7"/>
      <c r="K209" s="9"/>
      <c r="L209" s="255"/>
      <c r="M209" s="35"/>
    </row>
    <row r="210" spans="1:13" ht="12.75" hidden="1">
      <c r="B210" s="6"/>
      <c r="C210" s="7"/>
      <c r="D210" s="21"/>
      <c r="E210" s="9"/>
      <c r="F210" s="244"/>
      <c r="G210" s="46"/>
      <c r="H210" s="26"/>
      <c r="I210" s="7"/>
      <c r="J210" s="7"/>
      <c r="K210" s="9"/>
      <c r="L210" s="255"/>
      <c r="M210" s="35"/>
    </row>
    <row r="211" spans="1:13" ht="13.5" hidden="1" thickBot="1">
      <c r="B211" s="19"/>
      <c r="C211" s="10"/>
      <c r="D211" s="22"/>
      <c r="E211" s="11"/>
      <c r="F211" s="245"/>
      <c r="G211" s="46"/>
      <c r="H211" s="28"/>
      <c r="I211" s="29"/>
      <c r="J211" s="29"/>
      <c r="K211" s="30"/>
      <c r="L211" s="256"/>
      <c r="M211" s="35"/>
    </row>
    <row r="212" spans="1:13" ht="12.75" thickTop="1">
      <c r="B212" s="47"/>
      <c r="C212" s="47"/>
      <c r="D212" s="47"/>
      <c r="E212" s="47"/>
      <c r="F212" s="47"/>
      <c r="G212" s="46"/>
      <c r="H212" s="48"/>
      <c r="I212" s="48"/>
      <c r="J212" s="48"/>
      <c r="K212" s="48"/>
      <c r="L212" s="48"/>
      <c r="M212" s="35"/>
    </row>
    <row r="213" spans="1:13" s="3" customFormat="1" ht="34.5" customHeight="1" thickBot="1">
      <c r="A213" s="35"/>
      <c r="B213" s="784" t="s">
        <v>789</v>
      </c>
      <c r="C213" s="784"/>
      <c r="D213" s="35"/>
      <c r="E213" s="211" t="s">
        <v>744</v>
      </c>
      <c r="F213" s="781" t="s">
        <v>1680</v>
      </c>
      <c r="G213" s="781"/>
      <c r="H213" s="781"/>
      <c r="I213" s="781"/>
      <c r="J213" s="35"/>
      <c r="K213" s="784" t="s">
        <v>744</v>
      </c>
      <c r="L213" s="784"/>
      <c r="M213" s="46"/>
    </row>
    <row r="214" spans="1:13" s="3" customFormat="1" ht="5.25" customHeight="1" thickTop="1" thickBot="1">
      <c r="A214" s="35"/>
      <c r="B214" s="790" t="s">
        <v>735</v>
      </c>
      <c r="C214" s="791"/>
      <c r="D214" s="43"/>
      <c r="E214" s="44"/>
      <c r="F214" s="44"/>
      <c r="G214" s="35"/>
      <c r="H214" s="785" t="s">
        <v>736</v>
      </c>
      <c r="I214" s="786"/>
      <c r="J214" s="45"/>
      <c r="K214" s="45"/>
      <c r="L214" s="45"/>
      <c r="M214" s="46"/>
    </row>
    <row r="215" spans="1:13" s="3" customFormat="1" ht="16.5" thickTop="1" thickBot="1">
      <c r="A215" s="46"/>
      <c r="B215" s="792"/>
      <c r="C215" s="793"/>
      <c r="D215" s="14"/>
      <c r="E215" s="12" t="s">
        <v>663</v>
      </c>
      <c r="F215" s="13">
        <f>COUNTA(D217:D236)</f>
        <v>2</v>
      </c>
      <c r="G215" s="46"/>
      <c r="H215" s="787"/>
      <c r="I215" s="788"/>
      <c r="J215" s="32"/>
      <c r="K215" s="33" t="s">
        <v>663</v>
      </c>
      <c r="L215" s="34">
        <f>COUNTA(J217:J236)</f>
        <v>6</v>
      </c>
      <c r="M215" s="46"/>
    </row>
    <row r="216" spans="1:13" s="3" customFormat="1">
      <c r="A216" s="46"/>
      <c r="B216" s="15" t="s">
        <v>644</v>
      </c>
      <c r="C216" s="16" t="s">
        <v>640</v>
      </c>
      <c r="D216" s="4" t="s">
        <v>641</v>
      </c>
      <c r="E216" s="4" t="s">
        <v>642</v>
      </c>
      <c r="F216" s="5" t="s">
        <v>662</v>
      </c>
      <c r="G216" s="46"/>
      <c r="H216" s="24" t="s">
        <v>644</v>
      </c>
      <c r="I216" s="23" t="s">
        <v>640</v>
      </c>
      <c r="J216" s="4" t="s">
        <v>641</v>
      </c>
      <c r="K216" s="4" t="s">
        <v>642</v>
      </c>
      <c r="L216" s="25" t="s">
        <v>662</v>
      </c>
      <c r="M216" s="46"/>
    </row>
    <row r="217" spans="1:13" s="3" customFormat="1">
      <c r="A217" s="46"/>
      <c r="B217" s="93" t="s">
        <v>648</v>
      </c>
      <c r="C217" s="94" t="s">
        <v>698</v>
      </c>
      <c r="D217" s="95" t="s">
        <v>672</v>
      </c>
      <c r="E217" s="96" t="s">
        <v>647</v>
      </c>
      <c r="F217" s="285" t="s">
        <v>560</v>
      </c>
      <c r="G217" s="46"/>
      <c r="H217" s="111" t="s">
        <v>648</v>
      </c>
      <c r="I217" s="94" t="s">
        <v>1086</v>
      </c>
      <c r="J217" s="95" t="s">
        <v>1609</v>
      </c>
      <c r="K217" s="96" t="s">
        <v>770</v>
      </c>
      <c r="L217" s="289" t="s">
        <v>552</v>
      </c>
      <c r="M217" s="46"/>
    </row>
    <row r="218" spans="1:13" s="3" customFormat="1">
      <c r="A218" s="46"/>
      <c r="B218" s="98" t="s">
        <v>649</v>
      </c>
      <c r="C218" s="99" t="s">
        <v>1131</v>
      </c>
      <c r="D218" s="100" t="s">
        <v>1603</v>
      </c>
      <c r="E218" s="101" t="s">
        <v>770</v>
      </c>
      <c r="F218" s="286" t="s">
        <v>561</v>
      </c>
      <c r="G218" s="46"/>
      <c r="H218" s="113" t="s">
        <v>649</v>
      </c>
      <c r="I218" s="99" t="s">
        <v>685</v>
      </c>
      <c r="J218" s="100" t="s">
        <v>553</v>
      </c>
      <c r="K218" s="101" t="s">
        <v>770</v>
      </c>
      <c r="L218" s="290" t="s">
        <v>554</v>
      </c>
      <c r="M218" s="46"/>
    </row>
    <row r="219" spans="1:13" s="3" customFormat="1">
      <c r="A219" s="46"/>
      <c r="B219" s="103"/>
      <c r="C219" s="104"/>
      <c r="D219" s="105"/>
      <c r="E219" s="106"/>
      <c r="F219" s="287"/>
      <c r="G219" s="46"/>
      <c r="H219" s="115" t="s">
        <v>650</v>
      </c>
      <c r="I219" s="104" t="s">
        <v>1001</v>
      </c>
      <c r="J219" s="105" t="s">
        <v>344</v>
      </c>
      <c r="K219" s="106" t="s">
        <v>679</v>
      </c>
      <c r="L219" s="291" t="s">
        <v>555</v>
      </c>
      <c r="M219" s="46"/>
    </row>
    <row r="220" spans="1:13" s="3" customFormat="1" ht="12.75">
      <c r="A220" s="46"/>
      <c r="B220" s="6"/>
      <c r="C220" s="7"/>
      <c r="D220" s="20"/>
      <c r="E220" s="9"/>
      <c r="F220" s="288"/>
      <c r="G220" s="46"/>
      <c r="H220" s="26" t="s">
        <v>651</v>
      </c>
      <c r="I220" s="7" t="s">
        <v>727</v>
      </c>
      <c r="J220" s="8" t="s">
        <v>869</v>
      </c>
      <c r="K220" s="9" t="s">
        <v>679</v>
      </c>
      <c r="L220" s="292" t="s">
        <v>556</v>
      </c>
      <c r="M220" s="46"/>
    </row>
    <row r="221" spans="1:13" s="3" customFormat="1" ht="12.75">
      <c r="A221" s="46"/>
      <c r="B221" s="6"/>
      <c r="C221" s="7"/>
      <c r="D221" s="20"/>
      <c r="E221" s="9"/>
      <c r="F221" s="288"/>
      <c r="G221" s="46"/>
      <c r="H221" s="26" t="s">
        <v>652</v>
      </c>
      <c r="I221" s="7" t="s">
        <v>1144</v>
      </c>
      <c r="J221" s="8" t="s">
        <v>557</v>
      </c>
      <c r="K221" s="9" t="s">
        <v>695</v>
      </c>
      <c r="L221" s="292" t="s">
        <v>558</v>
      </c>
      <c r="M221" s="46"/>
    </row>
    <row r="222" spans="1:13" s="3" customFormat="1" ht="13.5" thickBot="1">
      <c r="A222" s="46"/>
      <c r="B222" s="6"/>
      <c r="C222" s="7"/>
      <c r="D222" s="20"/>
      <c r="E222" s="9"/>
      <c r="F222" s="288"/>
      <c r="G222" s="46"/>
      <c r="H222" s="26" t="s">
        <v>653</v>
      </c>
      <c r="I222" s="7" t="s">
        <v>748</v>
      </c>
      <c r="J222" s="8" t="s">
        <v>1209</v>
      </c>
      <c r="K222" s="9" t="s">
        <v>770</v>
      </c>
      <c r="L222" s="292" t="s">
        <v>559</v>
      </c>
      <c r="M222" s="46"/>
    </row>
    <row r="223" spans="1:13" s="3" customFormat="1" ht="12.75" hidden="1">
      <c r="A223" s="46"/>
      <c r="B223" s="6"/>
      <c r="C223" s="7"/>
      <c r="D223" s="20"/>
      <c r="E223" s="9"/>
      <c r="F223" s="244"/>
      <c r="G223" s="46"/>
      <c r="H223" s="26"/>
      <c r="I223" s="7"/>
      <c r="J223" s="8"/>
      <c r="K223" s="9"/>
      <c r="L223" s="255"/>
      <c r="M223" s="46"/>
    </row>
    <row r="224" spans="1:13" s="3" customFormat="1" ht="12.75" hidden="1">
      <c r="A224" s="46"/>
      <c r="B224" s="6"/>
      <c r="C224" s="7"/>
      <c r="D224" s="20"/>
      <c r="E224" s="9"/>
      <c r="F224" s="244"/>
      <c r="G224" s="46"/>
      <c r="H224" s="26"/>
      <c r="I224" s="7"/>
      <c r="J224" s="8"/>
      <c r="K224" s="9"/>
      <c r="L224" s="255"/>
      <c r="M224" s="46"/>
    </row>
    <row r="225" spans="1:13" s="3" customFormat="1" ht="12.75" hidden="1">
      <c r="A225" s="46"/>
      <c r="B225" s="6"/>
      <c r="C225" s="7"/>
      <c r="D225" s="20"/>
      <c r="E225" s="9"/>
      <c r="F225" s="244"/>
      <c r="G225" s="46"/>
      <c r="H225" s="26"/>
      <c r="I225" s="7"/>
      <c r="J225" s="8"/>
      <c r="K225" s="9"/>
      <c r="L225" s="255"/>
      <c r="M225" s="46"/>
    </row>
    <row r="226" spans="1:13" s="3" customFormat="1" ht="12.75" hidden="1">
      <c r="A226" s="46"/>
      <c r="B226" s="6"/>
      <c r="C226" s="7"/>
      <c r="D226" s="20"/>
      <c r="E226" s="9"/>
      <c r="F226" s="244"/>
      <c r="G226" s="46"/>
      <c r="H226" s="26"/>
      <c r="I226" s="7"/>
      <c r="J226" s="8"/>
      <c r="K226" s="9"/>
      <c r="L226" s="255"/>
      <c r="M226" s="46"/>
    </row>
    <row r="227" spans="1:13" s="3" customFormat="1" ht="12.75" hidden="1">
      <c r="A227" s="46"/>
      <c r="B227" s="6"/>
      <c r="C227" s="7"/>
      <c r="D227" s="20"/>
      <c r="E227" s="9"/>
      <c r="F227" s="244"/>
      <c r="G227" s="46"/>
      <c r="H227" s="26"/>
      <c r="I227" s="7"/>
      <c r="J227" s="8"/>
      <c r="K227" s="9"/>
      <c r="L227" s="255"/>
      <c r="M227" s="46"/>
    </row>
    <row r="228" spans="1:13" s="3" customFormat="1" ht="12.75" hidden="1">
      <c r="A228" s="46"/>
      <c r="B228" s="6"/>
      <c r="C228" s="7"/>
      <c r="D228" s="20"/>
      <c r="E228" s="9"/>
      <c r="F228" s="244"/>
      <c r="G228" s="46"/>
      <c r="H228" s="26"/>
      <c r="I228" s="7"/>
      <c r="J228" s="8"/>
      <c r="K228" s="9"/>
      <c r="L228" s="255"/>
      <c r="M228" s="46"/>
    </row>
    <row r="229" spans="1:13" s="3" customFormat="1" ht="12.75" hidden="1">
      <c r="A229" s="46"/>
      <c r="B229" s="6"/>
      <c r="C229" s="7"/>
      <c r="D229" s="20"/>
      <c r="E229" s="9"/>
      <c r="F229" s="244"/>
      <c r="G229" s="46"/>
      <c r="H229" s="26"/>
      <c r="I229" s="7"/>
      <c r="J229" s="8"/>
      <c r="K229" s="9"/>
      <c r="L229" s="255"/>
      <c r="M229" s="46"/>
    </row>
    <row r="230" spans="1:13" s="3" customFormat="1" ht="12.75" hidden="1">
      <c r="A230" s="46"/>
      <c r="B230" s="6"/>
      <c r="C230" s="7"/>
      <c r="D230" s="20"/>
      <c r="E230" s="9"/>
      <c r="F230" s="244"/>
      <c r="G230" s="46"/>
      <c r="H230" s="26"/>
      <c r="I230" s="7"/>
      <c r="J230" s="8"/>
      <c r="K230" s="9"/>
      <c r="L230" s="255"/>
      <c r="M230" s="46"/>
    </row>
    <row r="231" spans="1:13" s="3" customFormat="1" ht="12.75" hidden="1">
      <c r="A231" s="46"/>
      <c r="B231" s="6"/>
      <c r="C231" s="7"/>
      <c r="D231" s="21"/>
      <c r="E231" s="9"/>
      <c r="F231" s="244"/>
      <c r="G231" s="46"/>
      <c r="H231" s="26"/>
      <c r="I231" s="7"/>
      <c r="J231" s="7"/>
      <c r="K231" s="9"/>
      <c r="L231" s="255"/>
      <c r="M231" s="46"/>
    </row>
    <row r="232" spans="1:13" s="3" customFormat="1" ht="12.75" hidden="1">
      <c r="A232" s="46"/>
      <c r="B232" s="6"/>
      <c r="C232" s="7"/>
      <c r="D232" s="21"/>
      <c r="E232" s="9"/>
      <c r="F232" s="244"/>
      <c r="G232" s="46"/>
      <c r="H232" s="26"/>
      <c r="I232" s="7"/>
      <c r="J232" s="7"/>
      <c r="K232" s="9"/>
      <c r="L232" s="255"/>
      <c r="M232" s="46"/>
    </row>
    <row r="233" spans="1:13" s="3" customFormat="1" ht="12.75" hidden="1">
      <c r="A233" s="46"/>
      <c r="B233" s="6"/>
      <c r="C233" s="7"/>
      <c r="D233" s="21"/>
      <c r="E233" s="9"/>
      <c r="F233" s="244"/>
      <c r="G233" s="46"/>
      <c r="H233" s="26"/>
      <c r="I233" s="7"/>
      <c r="J233" s="7"/>
      <c r="K233" s="9"/>
      <c r="L233" s="255"/>
      <c r="M233" s="46"/>
    </row>
    <row r="234" spans="1:13" s="3" customFormat="1" ht="12.75" hidden="1">
      <c r="A234" s="46"/>
      <c r="B234" s="6"/>
      <c r="C234" s="7"/>
      <c r="D234" s="21"/>
      <c r="E234" s="9"/>
      <c r="F234" s="244"/>
      <c r="G234" s="46"/>
      <c r="H234" s="26"/>
      <c r="I234" s="7"/>
      <c r="J234" s="7"/>
      <c r="K234" s="9"/>
      <c r="L234" s="255"/>
      <c r="M234" s="46"/>
    </row>
    <row r="235" spans="1:13" s="3" customFormat="1" ht="12.75" hidden="1">
      <c r="A235" s="46"/>
      <c r="B235" s="6"/>
      <c r="C235" s="7"/>
      <c r="D235" s="21"/>
      <c r="E235" s="9"/>
      <c r="F235" s="244"/>
      <c r="G235" s="46"/>
      <c r="H235" s="26"/>
      <c r="I235" s="7"/>
      <c r="J235" s="7"/>
      <c r="K235" s="9"/>
      <c r="L235" s="255"/>
      <c r="M235" s="46"/>
    </row>
    <row r="236" spans="1:13" s="3" customFormat="1" ht="13.5" hidden="1" thickBot="1">
      <c r="A236" s="46"/>
      <c r="B236" s="19"/>
      <c r="C236" s="10"/>
      <c r="D236" s="22"/>
      <c r="E236" s="11"/>
      <c r="F236" s="245"/>
      <c r="G236" s="46"/>
      <c r="H236" s="28"/>
      <c r="I236" s="29"/>
      <c r="J236" s="29"/>
      <c r="K236" s="30"/>
      <c r="L236" s="256"/>
      <c r="M236" s="46"/>
    </row>
    <row r="237" spans="1:13" s="3" customFormat="1" ht="12.75" thickTop="1">
      <c r="A237" s="46"/>
      <c r="B237" s="47"/>
      <c r="C237" s="47"/>
      <c r="D237" s="47"/>
      <c r="E237" s="47"/>
      <c r="F237" s="47"/>
      <c r="G237" s="46"/>
      <c r="H237" s="48"/>
      <c r="I237" s="48"/>
      <c r="J237" s="48"/>
      <c r="K237" s="48"/>
      <c r="L237" s="48"/>
      <c r="M237" s="46"/>
    </row>
    <row r="238" spans="1:13" s="3" customFormat="1" ht="34.5" customHeight="1" thickBot="1">
      <c r="A238" s="35"/>
      <c r="B238" s="213" t="s">
        <v>790</v>
      </c>
      <c r="C238" s="211"/>
      <c r="D238" s="35"/>
      <c r="E238" s="211" t="s">
        <v>743</v>
      </c>
      <c r="F238" s="781" t="s">
        <v>1681</v>
      </c>
      <c r="G238" s="781"/>
      <c r="H238" s="781"/>
      <c r="I238" s="781"/>
      <c r="J238" s="35"/>
      <c r="K238" s="211" t="s">
        <v>741</v>
      </c>
      <c r="L238" s="211"/>
      <c r="M238" s="46"/>
    </row>
    <row r="239" spans="1:13" s="3" customFormat="1" ht="5.25" customHeight="1" thickTop="1" thickBot="1">
      <c r="A239" s="35"/>
      <c r="B239" s="810" t="s">
        <v>737</v>
      </c>
      <c r="C239" s="811"/>
      <c r="D239" s="43"/>
      <c r="E239" s="44"/>
      <c r="F239" s="44"/>
      <c r="G239" s="35"/>
      <c r="H239" s="814" t="s">
        <v>738</v>
      </c>
      <c r="I239" s="815"/>
      <c r="J239" s="45"/>
      <c r="K239" s="45"/>
      <c r="L239" s="45"/>
      <c r="M239" s="46"/>
    </row>
    <row r="240" spans="1:13" s="3" customFormat="1" ht="16.5" thickTop="1" thickBot="1">
      <c r="A240" s="46"/>
      <c r="B240" s="812"/>
      <c r="C240" s="813"/>
      <c r="D240" s="14"/>
      <c r="E240" s="12" t="s">
        <v>663</v>
      </c>
      <c r="F240" s="13">
        <f>COUNTA(D242:D261)</f>
        <v>2</v>
      </c>
      <c r="G240" s="46"/>
      <c r="H240" s="816"/>
      <c r="I240" s="817"/>
      <c r="J240" s="32"/>
      <c r="K240" s="33" t="s">
        <v>663</v>
      </c>
      <c r="L240" s="34">
        <f>COUNTA(J242:J261)</f>
        <v>5</v>
      </c>
      <c r="M240" s="46"/>
    </row>
    <row r="241" spans="1:13" s="3" customFormat="1">
      <c r="A241" s="46"/>
      <c r="B241" s="15" t="s">
        <v>644</v>
      </c>
      <c r="C241" s="16" t="s">
        <v>640</v>
      </c>
      <c r="D241" s="4" t="s">
        <v>641</v>
      </c>
      <c r="E241" s="4" t="s">
        <v>1617</v>
      </c>
      <c r="F241" s="5" t="s">
        <v>662</v>
      </c>
      <c r="G241" s="46"/>
      <c r="H241" s="24" t="s">
        <v>644</v>
      </c>
      <c r="I241" s="23" t="s">
        <v>640</v>
      </c>
      <c r="J241" s="4" t="s">
        <v>641</v>
      </c>
      <c r="K241" s="4" t="s">
        <v>1617</v>
      </c>
      <c r="L241" s="25" t="s">
        <v>662</v>
      </c>
      <c r="M241" s="46"/>
    </row>
    <row r="242" spans="1:13" s="3" customFormat="1">
      <c r="A242" s="46"/>
      <c r="B242" s="93" t="s">
        <v>648</v>
      </c>
      <c r="C242" s="94" t="s">
        <v>986</v>
      </c>
      <c r="D242" s="95" t="s">
        <v>1300</v>
      </c>
      <c r="E242" s="96" t="s">
        <v>959</v>
      </c>
      <c r="F242" s="285" t="s">
        <v>562</v>
      </c>
      <c r="G242" s="46"/>
      <c r="H242" s="111" t="s">
        <v>648</v>
      </c>
      <c r="I242" s="94" t="s">
        <v>748</v>
      </c>
      <c r="J242" s="95" t="s">
        <v>1631</v>
      </c>
      <c r="K242" s="96" t="s">
        <v>770</v>
      </c>
      <c r="L242" s="289" t="s">
        <v>576</v>
      </c>
      <c r="M242" s="46"/>
    </row>
    <row r="243" spans="1:13" s="3" customFormat="1">
      <c r="A243" s="46"/>
      <c r="B243" s="98" t="s">
        <v>649</v>
      </c>
      <c r="C243" s="99" t="s">
        <v>693</v>
      </c>
      <c r="D243" s="100" t="s">
        <v>1553</v>
      </c>
      <c r="E243" s="101" t="s">
        <v>770</v>
      </c>
      <c r="F243" s="286" t="s">
        <v>563</v>
      </c>
      <c r="G243" s="46"/>
      <c r="H243" s="113" t="s">
        <v>649</v>
      </c>
      <c r="I243" s="99" t="s">
        <v>1086</v>
      </c>
      <c r="J243" s="100" t="s">
        <v>844</v>
      </c>
      <c r="K243" s="101" t="s">
        <v>695</v>
      </c>
      <c r="L243" s="290" t="s">
        <v>577</v>
      </c>
      <c r="M243" s="46"/>
    </row>
    <row r="244" spans="1:13" s="3" customFormat="1">
      <c r="A244" s="46"/>
      <c r="B244" s="103"/>
      <c r="C244" s="104"/>
      <c r="D244" s="105"/>
      <c r="E244" s="106"/>
      <c r="F244" s="287"/>
      <c r="G244" s="46"/>
      <c r="H244" s="115" t="s">
        <v>650</v>
      </c>
      <c r="I244" s="104" t="s">
        <v>999</v>
      </c>
      <c r="J244" s="105" t="s">
        <v>578</v>
      </c>
      <c r="K244" s="106" t="s">
        <v>770</v>
      </c>
      <c r="L244" s="291" t="s">
        <v>579</v>
      </c>
      <c r="M244" s="46"/>
    </row>
    <row r="245" spans="1:13" s="3" customFormat="1" ht="12.75">
      <c r="A245" s="46"/>
      <c r="B245" s="6"/>
      <c r="C245" s="7"/>
      <c r="D245" s="20"/>
      <c r="E245" s="9"/>
      <c r="F245" s="288"/>
      <c r="G245" s="46"/>
      <c r="H245" s="26" t="s">
        <v>651</v>
      </c>
      <c r="I245" s="7" t="s">
        <v>810</v>
      </c>
      <c r="J245" s="8" t="s">
        <v>2628</v>
      </c>
      <c r="K245" s="9" t="s">
        <v>770</v>
      </c>
      <c r="L245" s="292" t="s">
        <v>580</v>
      </c>
      <c r="M245" s="46"/>
    </row>
    <row r="246" spans="1:13" s="3" customFormat="1" ht="13.5" thickBot="1">
      <c r="A246" s="46"/>
      <c r="B246" s="6"/>
      <c r="C246" s="7"/>
      <c r="D246" s="20"/>
      <c r="E246" s="9"/>
      <c r="F246" s="288"/>
      <c r="G246" s="46"/>
      <c r="H246" s="26" t="s">
        <v>652</v>
      </c>
      <c r="I246" s="7" t="s">
        <v>2629</v>
      </c>
      <c r="J246" s="8" t="s">
        <v>2628</v>
      </c>
      <c r="K246" s="9" t="s">
        <v>2324</v>
      </c>
      <c r="L246" s="292" t="s">
        <v>581</v>
      </c>
      <c r="M246" s="46"/>
    </row>
    <row r="247" spans="1:13" s="3" customFormat="1" ht="12.75" hidden="1">
      <c r="A247" s="46"/>
      <c r="B247" s="6"/>
      <c r="C247" s="7"/>
      <c r="D247" s="20"/>
      <c r="E247" s="9"/>
      <c r="F247" s="244"/>
      <c r="G247" s="46"/>
      <c r="H247" s="26"/>
      <c r="I247" s="7"/>
      <c r="J247" s="8"/>
      <c r="K247" s="9"/>
      <c r="L247" s="255"/>
      <c r="M247" s="46"/>
    </row>
    <row r="248" spans="1:13" s="3" customFormat="1" ht="12.75" hidden="1">
      <c r="A248" s="46"/>
      <c r="B248" s="6"/>
      <c r="C248" s="7"/>
      <c r="D248" s="20"/>
      <c r="E248" s="9"/>
      <c r="F248" s="244"/>
      <c r="G248" s="46"/>
      <c r="H248" s="26"/>
      <c r="I248" s="7"/>
      <c r="J248" s="8"/>
      <c r="K248" s="9"/>
      <c r="L248" s="255"/>
      <c r="M248" s="46"/>
    </row>
    <row r="249" spans="1:13" s="3" customFormat="1" ht="12.75" hidden="1">
      <c r="A249" s="46"/>
      <c r="B249" s="6"/>
      <c r="C249" s="7"/>
      <c r="D249" s="20"/>
      <c r="E249" s="9"/>
      <c r="F249" s="244"/>
      <c r="G249" s="46"/>
      <c r="H249" s="26"/>
      <c r="I249" s="7"/>
      <c r="J249" s="8"/>
      <c r="K249" s="9"/>
      <c r="L249" s="255"/>
      <c r="M249" s="46"/>
    </row>
    <row r="250" spans="1:13" s="3" customFormat="1" ht="12.75" hidden="1">
      <c r="A250" s="46"/>
      <c r="B250" s="6"/>
      <c r="C250" s="7"/>
      <c r="D250" s="20"/>
      <c r="E250" s="9"/>
      <c r="F250" s="244"/>
      <c r="G250" s="46"/>
      <c r="H250" s="26"/>
      <c r="I250" s="7"/>
      <c r="J250" s="8"/>
      <c r="K250" s="9"/>
      <c r="L250" s="255"/>
      <c r="M250" s="46"/>
    </row>
    <row r="251" spans="1:13" s="3" customFormat="1" ht="12.75" hidden="1">
      <c r="A251" s="46"/>
      <c r="B251" s="6"/>
      <c r="C251" s="7"/>
      <c r="D251" s="20"/>
      <c r="E251" s="9"/>
      <c r="F251" s="244"/>
      <c r="G251" s="46"/>
      <c r="H251" s="26"/>
      <c r="I251" s="7"/>
      <c r="J251" s="8"/>
      <c r="K251" s="9"/>
      <c r="L251" s="255"/>
      <c r="M251" s="46"/>
    </row>
    <row r="252" spans="1:13" s="3" customFormat="1" ht="12.75" hidden="1">
      <c r="A252" s="46"/>
      <c r="B252" s="6"/>
      <c r="C252" s="7"/>
      <c r="D252" s="20"/>
      <c r="E252" s="9"/>
      <c r="F252" s="244"/>
      <c r="G252" s="46"/>
      <c r="H252" s="26"/>
      <c r="I252" s="7"/>
      <c r="J252" s="8"/>
      <c r="K252" s="9"/>
      <c r="L252" s="255"/>
      <c r="M252" s="46"/>
    </row>
    <row r="253" spans="1:13" s="3" customFormat="1" ht="12.75" hidden="1">
      <c r="A253" s="46"/>
      <c r="B253" s="6"/>
      <c r="C253" s="7"/>
      <c r="D253" s="20"/>
      <c r="E253" s="9"/>
      <c r="F253" s="244"/>
      <c r="G253" s="46"/>
      <c r="H253" s="26"/>
      <c r="I253" s="7"/>
      <c r="J253" s="8"/>
      <c r="K253" s="9"/>
      <c r="L253" s="255"/>
      <c r="M253" s="46"/>
    </row>
    <row r="254" spans="1:13" s="3" customFormat="1" ht="12.75" hidden="1">
      <c r="A254" s="46"/>
      <c r="B254" s="6"/>
      <c r="C254" s="7"/>
      <c r="D254" s="20"/>
      <c r="E254" s="9"/>
      <c r="F254" s="244"/>
      <c r="G254" s="46"/>
      <c r="H254" s="26"/>
      <c r="I254" s="7"/>
      <c r="J254" s="8"/>
      <c r="K254" s="9"/>
      <c r="L254" s="255"/>
      <c r="M254" s="46"/>
    </row>
    <row r="255" spans="1:13" s="3" customFormat="1" ht="12.75" hidden="1">
      <c r="A255" s="46"/>
      <c r="B255" s="6"/>
      <c r="C255" s="7"/>
      <c r="D255" s="20"/>
      <c r="E255" s="9"/>
      <c r="F255" s="244"/>
      <c r="G255" s="46"/>
      <c r="H255" s="26"/>
      <c r="I255" s="7"/>
      <c r="J255" s="8"/>
      <c r="K255" s="9"/>
      <c r="L255" s="255"/>
      <c r="M255" s="46"/>
    </row>
    <row r="256" spans="1:13" s="3" customFormat="1" ht="12.75" hidden="1">
      <c r="A256" s="46"/>
      <c r="B256" s="6"/>
      <c r="C256" s="7"/>
      <c r="D256" s="21"/>
      <c r="E256" s="9"/>
      <c r="F256" s="244"/>
      <c r="G256" s="46"/>
      <c r="H256" s="26"/>
      <c r="I256" s="7"/>
      <c r="J256" s="8"/>
      <c r="K256" s="9"/>
      <c r="L256" s="255"/>
      <c r="M256" s="46"/>
    </row>
    <row r="257" spans="1:13" s="3" customFormat="1" ht="12.75" hidden="1">
      <c r="A257" s="46"/>
      <c r="B257" s="6"/>
      <c r="C257" s="7"/>
      <c r="D257" s="21"/>
      <c r="E257" s="9"/>
      <c r="F257" s="244"/>
      <c r="G257" s="46"/>
      <c r="H257" s="26"/>
      <c r="I257" s="7"/>
      <c r="J257" s="7"/>
      <c r="K257" s="9"/>
      <c r="L257" s="255"/>
      <c r="M257" s="46"/>
    </row>
    <row r="258" spans="1:13" s="3" customFormat="1" ht="12.75" hidden="1">
      <c r="A258" s="46"/>
      <c r="B258" s="6"/>
      <c r="C258" s="7"/>
      <c r="D258" s="21"/>
      <c r="E258" s="9"/>
      <c r="F258" s="244"/>
      <c r="G258" s="46"/>
      <c r="H258" s="26"/>
      <c r="I258" s="7"/>
      <c r="J258" s="7"/>
      <c r="K258" s="9"/>
      <c r="L258" s="255"/>
      <c r="M258" s="46"/>
    </row>
    <row r="259" spans="1:13" s="3" customFormat="1" ht="12.75" hidden="1">
      <c r="A259" s="46"/>
      <c r="B259" s="6"/>
      <c r="C259" s="7"/>
      <c r="D259" s="21"/>
      <c r="E259" s="9"/>
      <c r="F259" s="244"/>
      <c r="G259" s="46"/>
      <c r="H259" s="26"/>
      <c r="I259" s="7"/>
      <c r="J259" s="7"/>
      <c r="K259" s="9"/>
      <c r="L259" s="255"/>
      <c r="M259" s="46"/>
    </row>
    <row r="260" spans="1:13" s="3" customFormat="1" ht="12.75" hidden="1">
      <c r="A260" s="46"/>
      <c r="B260" s="6"/>
      <c r="C260" s="7"/>
      <c r="D260" s="21"/>
      <c r="E260" s="9"/>
      <c r="F260" s="244"/>
      <c r="G260" s="46"/>
      <c r="H260" s="26"/>
      <c r="I260" s="7"/>
      <c r="J260" s="7"/>
      <c r="K260" s="9"/>
      <c r="L260" s="255"/>
      <c r="M260" s="46"/>
    </row>
    <row r="261" spans="1:13" s="3" customFormat="1" ht="13.5" hidden="1" thickBot="1">
      <c r="A261" s="46"/>
      <c r="B261" s="19"/>
      <c r="C261" s="10"/>
      <c r="D261" s="22"/>
      <c r="E261" s="11"/>
      <c r="F261" s="245"/>
      <c r="G261" s="46"/>
      <c r="H261" s="28"/>
      <c r="I261" s="29"/>
      <c r="J261" s="29"/>
      <c r="K261" s="30"/>
      <c r="L261" s="256"/>
      <c r="M261" s="46"/>
    </row>
    <row r="262" spans="1:13" s="3" customFormat="1" ht="12.75" thickTop="1">
      <c r="A262" s="46"/>
      <c r="B262" s="47"/>
      <c r="C262" s="47"/>
      <c r="D262" s="47"/>
      <c r="E262" s="47"/>
      <c r="F262" s="47"/>
      <c r="G262" s="46"/>
      <c r="H262" s="48"/>
      <c r="I262" s="48"/>
      <c r="J262" s="48"/>
      <c r="K262" s="48"/>
      <c r="L262" s="48"/>
      <c r="M262" s="46"/>
    </row>
    <row r="263" spans="1:13" s="3" customFormat="1" ht="34.5" customHeight="1" thickBot="1">
      <c r="A263" s="35"/>
      <c r="B263" s="213" t="s">
        <v>791</v>
      </c>
      <c r="C263" s="211"/>
      <c r="D263" s="35"/>
      <c r="E263" s="211" t="s">
        <v>743</v>
      </c>
      <c r="F263" s="781" t="s">
        <v>740</v>
      </c>
      <c r="G263" s="781"/>
      <c r="H263" s="781"/>
      <c r="I263" s="781"/>
      <c r="K263" s="211" t="s">
        <v>741</v>
      </c>
      <c r="L263" s="211"/>
      <c r="M263" s="46"/>
    </row>
    <row r="264" spans="1:13" s="3" customFormat="1" ht="5.25" customHeight="1" thickTop="1" thickBot="1">
      <c r="A264" s="35"/>
      <c r="B264" s="810" t="s">
        <v>1646</v>
      </c>
      <c r="C264" s="811"/>
      <c r="D264" s="43"/>
      <c r="E264" s="44"/>
      <c r="F264" s="44"/>
      <c r="G264" s="35"/>
      <c r="H264" s="814" t="s">
        <v>739</v>
      </c>
      <c r="I264" s="815"/>
      <c r="J264" s="45"/>
      <c r="K264" s="45"/>
      <c r="L264" s="45"/>
      <c r="M264" s="46"/>
    </row>
    <row r="265" spans="1:13" s="3" customFormat="1" ht="16.5" thickTop="1" thickBot="1">
      <c r="A265" s="46"/>
      <c r="B265" s="812"/>
      <c r="C265" s="813"/>
      <c r="D265" s="14"/>
      <c r="E265" s="12" t="s">
        <v>663</v>
      </c>
      <c r="F265" s="13">
        <f>COUNTA(D267:D286)</f>
        <v>3</v>
      </c>
      <c r="G265" s="46"/>
      <c r="H265" s="816"/>
      <c r="I265" s="817"/>
      <c r="J265" s="32"/>
      <c r="K265" s="33" t="s">
        <v>663</v>
      </c>
      <c r="L265" s="34">
        <f>COUNTA(J267:J286)</f>
        <v>7</v>
      </c>
      <c r="M265" s="46"/>
    </row>
    <row r="266" spans="1:13" s="3" customFormat="1">
      <c r="A266" s="46"/>
      <c r="B266" s="15" t="s">
        <v>644</v>
      </c>
      <c r="C266" s="16" t="s">
        <v>640</v>
      </c>
      <c r="D266" s="4" t="s">
        <v>641</v>
      </c>
      <c r="E266" s="4" t="s">
        <v>1617</v>
      </c>
      <c r="F266" s="5" t="s">
        <v>662</v>
      </c>
      <c r="G266" s="46"/>
      <c r="H266" s="24" t="s">
        <v>644</v>
      </c>
      <c r="I266" s="23" t="s">
        <v>640</v>
      </c>
      <c r="J266" s="4" t="s">
        <v>641</v>
      </c>
      <c r="K266" s="4" t="s">
        <v>1617</v>
      </c>
      <c r="L266" s="25" t="s">
        <v>662</v>
      </c>
      <c r="M266" s="46"/>
    </row>
    <row r="267" spans="1:13" s="3" customFormat="1">
      <c r="A267" s="46"/>
      <c r="B267" s="93" t="s">
        <v>648</v>
      </c>
      <c r="C267" s="94" t="s">
        <v>1649</v>
      </c>
      <c r="D267" s="95" t="s">
        <v>1650</v>
      </c>
      <c r="E267" s="96" t="s">
        <v>695</v>
      </c>
      <c r="F267" s="285" t="s">
        <v>564</v>
      </c>
      <c r="G267" s="46"/>
      <c r="H267" s="111" t="s">
        <v>648</v>
      </c>
      <c r="I267" s="94" t="s">
        <v>1145</v>
      </c>
      <c r="J267" s="95" t="s">
        <v>2645</v>
      </c>
      <c r="K267" s="96" t="s">
        <v>582</v>
      </c>
      <c r="L267" s="289" t="s">
        <v>583</v>
      </c>
      <c r="M267" s="46"/>
    </row>
    <row r="268" spans="1:13" s="3" customFormat="1">
      <c r="A268" s="46"/>
      <c r="B268" s="98" t="s">
        <v>649</v>
      </c>
      <c r="C268" s="99" t="s">
        <v>766</v>
      </c>
      <c r="D268" s="100" t="s">
        <v>565</v>
      </c>
      <c r="E268" s="101" t="s">
        <v>681</v>
      </c>
      <c r="F268" s="286" t="s">
        <v>566</v>
      </c>
      <c r="G268" s="46"/>
      <c r="H268" s="113" t="s">
        <v>649</v>
      </c>
      <c r="I268" s="99" t="s">
        <v>1070</v>
      </c>
      <c r="J268" s="100" t="s">
        <v>1071</v>
      </c>
      <c r="K268" s="101" t="s">
        <v>747</v>
      </c>
      <c r="L268" s="290" t="s">
        <v>584</v>
      </c>
      <c r="M268" s="46"/>
    </row>
    <row r="269" spans="1:13" s="3" customFormat="1">
      <c r="A269" s="46"/>
      <c r="B269" s="103" t="s">
        <v>650</v>
      </c>
      <c r="C269" s="104" t="s">
        <v>990</v>
      </c>
      <c r="D269" s="105" t="s">
        <v>1513</v>
      </c>
      <c r="E269" s="106" t="s">
        <v>695</v>
      </c>
      <c r="F269" s="287" t="s">
        <v>567</v>
      </c>
      <c r="G269" s="46"/>
      <c r="H269" s="115" t="s">
        <v>650</v>
      </c>
      <c r="I269" s="104" t="s">
        <v>717</v>
      </c>
      <c r="J269" s="105" t="s">
        <v>716</v>
      </c>
      <c r="K269" s="106" t="s">
        <v>687</v>
      </c>
      <c r="L269" s="291" t="s">
        <v>585</v>
      </c>
      <c r="M269" s="46"/>
    </row>
    <row r="270" spans="1:13" s="3" customFormat="1" ht="12.75">
      <c r="A270" s="46"/>
      <c r="B270" s="6"/>
      <c r="C270" s="7"/>
      <c r="D270" s="20"/>
      <c r="E270" s="9"/>
      <c r="F270" s="288"/>
      <c r="G270" s="46"/>
      <c r="H270" s="26" t="s">
        <v>651</v>
      </c>
      <c r="I270" s="7" t="s">
        <v>807</v>
      </c>
      <c r="J270" s="8" t="s">
        <v>814</v>
      </c>
      <c r="K270" s="9" t="s">
        <v>695</v>
      </c>
      <c r="L270" s="292" t="s">
        <v>2652</v>
      </c>
      <c r="M270" s="46"/>
    </row>
    <row r="271" spans="1:13" s="3" customFormat="1" ht="12.75">
      <c r="A271" s="46"/>
      <c r="B271" s="6"/>
      <c r="C271" s="7"/>
      <c r="D271" s="20"/>
      <c r="E271" s="9"/>
      <c r="F271" s="288"/>
      <c r="G271" s="46"/>
      <c r="H271" s="26" t="s">
        <v>652</v>
      </c>
      <c r="I271" s="7" t="s">
        <v>883</v>
      </c>
      <c r="J271" s="8" t="s">
        <v>1088</v>
      </c>
      <c r="K271" s="9" t="s">
        <v>770</v>
      </c>
      <c r="L271" s="292" t="s">
        <v>586</v>
      </c>
      <c r="M271" s="46"/>
    </row>
    <row r="272" spans="1:13" s="3" customFormat="1" ht="12.75">
      <c r="A272" s="46"/>
      <c r="B272" s="6"/>
      <c r="C272" s="7"/>
      <c r="D272" s="20"/>
      <c r="E272" s="9"/>
      <c r="F272" s="288"/>
      <c r="G272" s="46"/>
      <c r="H272" s="26" t="s">
        <v>653</v>
      </c>
      <c r="I272" s="7" t="s">
        <v>1625</v>
      </c>
      <c r="J272" s="8" t="s">
        <v>1611</v>
      </c>
      <c r="K272" s="9" t="s">
        <v>630</v>
      </c>
      <c r="L272" s="292" t="s">
        <v>587</v>
      </c>
      <c r="M272" s="46"/>
    </row>
    <row r="273" spans="1:13" s="3" customFormat="1" ht="13.5" thickBot="1">
      <c r="A273" s="46"/>
      <c r="B273" s="6"/>
      <c r="C273" s="7"/>
      <c r="D273" s="20"/>
      <c r="E273" s="9"/>
      <c r="F273" s="288"/>
      <c r="G273" s="46"/>
      <c r="H273" s="26" t="s">
        <v>654</v>
      </c>
      <c r="I273" s="7" t="s">
        <v>1070</v>
      </c>
      <c r="J273" s="8" t="s">
        <v>1015</v>
      </c>
      <c r="K273" s="9" t="s">
        <v>770</v>
      </c>
      <c r="L273" s="292" t="s">
        <v>588</v>
      </c>
      <c r="M273" s="46"/>
    </row>
    <row r="274" spans="1:13" s="3" customFormat="1" ht="12.75" hidden="1">
      <c r="A274" s="46"/>
      <c r="B274" s="6"/>
      <c r="C274" s="7"/>
      <c r="D274" s="20"/>
      <c r="E274" s="9"/>
      <c r="F274" s="244"/>
      <c r="G274" s="46"/>
      <c r="H274" s="26"/>
      <c r="I274" s="7"/>
      <c r="J274" s="8"/>
      <c r="K274" s="9"/>
      <c r="L274" s="255"/>
      <c r="M274" s="46"/>
    </row>
    <row r="275" spans="1:13" s="3" customFormat="1" ht="12.75" hidden="1">
      <c r="A275" s="46"/>
      <c r="B275" s="6"/>
      <c r="C275" s="7"/>
      <c r="D275" s="20"/>
      <c r="E275" s="9"/>
      <c r="F275" s="244"/>
      <c r="G275" s="46"/>
      <c r="H275" s="26"/>
      <c r="I275" s="7"/>
      <c r="J275" s="8"/>
      <c r="K275" s="9"/>
      <c r="L275" s="255"/>
      <c r="M275" s="46"/>
    </row>
    <row r="276" spans="1:13" s="3" customFormat="1" ht="12.75" hidden="1">
      <c r="A276" s="46"/>
      <c r="B276" s="6"/>
      <c r="C276" s="7"/>
      <c r="D276" s="20"/>
      <c r="E276" s="9"/>
      <c r="F276" s="244"/>
      <c r="G276" s="46"/>
      <c r="H276" s="26"/>
      <c r="I276" s="7"/>
      <c r="J276" s="8"/>
      <c r="K276" s="9"/>
      <c r="L276" s="255"/>
      <c r="M276" s="46"/>
    </row>
    <row r="277" spans="1:13" s="3" customFormat="1" ht="12.75" hidden="1">
      <c r="A277" s="46"/>
      <c r="B277" s="6"/>
      <c r="C277" s="7"/>
      <c r="D277" s="20"/>
      <c r="E277" s="9"/>
      <c r="F277" s="244"/>
      <c r="G277" s="46"/>
      <c r="H277" s="26"/>
      <c r="I277" s="7"/>
      <c r="J277" s="8"/>
      <c r="K277" s="9"/>
      <c r="L277" s="255"/>
      <c r="M277" s="46"/>
    </row>
    <row r="278" spans="1:13" s="3" customFormat="1" ht="12.75" hidden="1">
      <c r="A278" s="46"/>
      <c r="B278" s="6"/>
      <c r="C278" s="7"/>
      <c r="D278" s="20"/>
      <c r="E278" s="9"/>
      <c r="F278" s="244"/>
      <c r="G278" s="46"/>
      <c r="H278" s="26"/>
      <c r="I278" s="7"/>
      <c r="J278" s="8"/>
      <c r="K278" s="9"/>
      <c r="L278" s="255"/>
      <c r="M278" s="46"/>
    </row>
    <row r="279" spans="1:13" s="3" customFormat="1" ht="12.75" hidden="1">
      <c r="A279" s="46"/>
      <c r="B279" s="6"/>
      <c r="C279" s="7"/>
      <c r="D279" s="20"/>
      <c r="E279" s="9"/>
      <c r="F279" s="244"/>
      <c r="G279" s="46"/>
      <c r="H279" s="26"/>
      <c r="I279" s="7"/>
      <c r="J279" s="8"/>
      <c r="K279" s="9"/>
      <c r="L279" s="255"/>
      <c r="M279" s="46"/>
    </row>
    <row r="280" spans="1:13" s="3" customFormat="1" ht="12.75" hidden="1">
      <c r="A280" s="46"/>
      <c r="B280" s="6"/>
      <c r="C280" s="7"/>
      <c r="D280" s="20"/>
      <c r="E280" s="9"/>
      <c r="F280" s="244"/>
      <c r="G280" s="46"/>
      <c r="H280" s="26"/>
      <c r="I280" s="7"/>
      <c r="J280" s="8"/>
      <c r="K280" s="9"/>
      <c r="L280" s="255"/>
      <c r="M280" s="46"/>
    </row>
    <row r="281" spans="1:13" s="3" customFormat="1" ht="12.75" hidden="1">
      <c r="A281" s="46"/>
      <c r="B281" s="6"/>
      <c r="C281" s="7"/>
      <c r="D281" s="21"/>
      <c r="E281" s="9"/>
      <c r="F281" s="244"/>
      <c r="G281" s="46"/>
      <c r="H281" s="26"/>
      <c r="I281" s="7"/>
      <c r="J281" s="7"/>
      <c r="K281" s="9"/>
      <c r="L281" s="255"/>
      <c r="M281" s="46"/>
    </row>
    <row r="282" spans="1:13" s="3" customFormat="1" ht="12.75" hidden="1">
      <c r="A282" s="46"/>
      <c r="B282" s="6"/>
      <c r="C282" s="7"/>
      <c r="D282" s="21"/>
      <c r="E282" s="9"/>
      <c r="F282" s="244"/>
      <c r="G282" s="46"/>
      <c r="H282" s="26"/>
      <c r="I282" s="7"/>
      <c r="J282" s="7"/>
      <c r="K282" s="9"/>
      <c r="L282" s="255"/>
      <c r="M282" s="46"/>
    </row>
    <row r="283" spans="1:13" s="3" customFormat="1" ht="12.75" hidden="1">
      <c r="A283" s="46"/>
      <c r="B283" s="6"/>
      <c r="C283" s="7"/>
      <c r="D283" s="21"/>
      <c r="E283" s="9"/>
      <c r="F283" s="244"/>
      <c r="G283" s="46"/>
      <c r="H283" s="26"/>
      <c r="I283" s="7"/>
      <c r="J283" s="7"/>
      <c r="K283" s="9"/>
      <c r="L283" s="255"/>
      <c r="M283" s="46"/>
    </row>
    <row r="284" spans="1:13" s="3" customFormat="1" ht="12.75" hidden="1">
      <c r="A284" s="46"/>
      <c r="B284" s="6"/>
      <c r="C284" s="7"/>
      <c r="D284" s="21"/>
      <c r="E284" s="9"/>
      <c r="F284" s="244"/>
      <c r="G284" s="46"/>
      <c r="H284" s="26"/>
      <c r="I284" s="7"/>
      <c r="J284" s="7"/>
      <c r="K284" s="9"/>
      <c r="L284" s="255"/>
      <c r="M284" s="46"/>
    </row>
    <row r="285" spans="1:13" s="3" customFormat="1" ht="12.75" hidden="1">
      <c r="A285" s="46"/>
      <c r="B285" s="6"/>
      <c r="C285" s="7"/>
      <c r="D285" s="21"/>
      <c r="E285" s="9"/>
      <c r="F285" s="244"/>
      <c r="G285" s="46"/>
      <c r="H285" s="26"/>
      <c r="I285" s="7"/>
      <c r="J285" s="7"/>
      <c r="K285" s="9"/>
      <c r="L285" s="255"/>
      <c r="M285" s="46"/>
    </row>
    <row r="286" spans="1:13" s="3" customFormat="1" ht="13.5" hidden="1" thickBot="1">
      <c r="A286" s="46"/>
      <c r="B286" s="19"/>
      <c r="C286" s="10"/>
      <c r="D286" s="22"/>
      <c r="E286" s="11"/>
      <c r="F286" s="245"/>
      <c r="G286" s="46"/>
      <c r="H286" s="28"/>
      <c r="I286" s="29"/>
      <c r="J286" s="29"/>
      <c r="K286" s="30"/>
      <c r="L286" s="256"/>
      <c r="M286" s="46"/>
    </row>
    <row r="287" spans="1:13" s="3" customFormat="1" ht="6.75" customHeight="1" thickTop="1">
      <c r="A287" s="46"/>
      <c r="B287" s="47"/>
      <c r="C287" s="47"/>
      <c r="D287" s="47"/>
      <c r="E287" s="47"/>
      <c r="F287" s="47"/>
      <c r="G287" s="46"/>
      <c r="H287" s="48"/>
      <c r="I287" s="48"/>
      <c r="J287" s="48"/>
      <c r="K287" s="48"/>
      <c r="L287" s="48"/>
      <c r="M287" s="46"/>
    </row>
    <row r="288" spans="1:13" s="3" customFormat="1" ht="34.5" customHeight="1" thickBot="1">
      <c r="A288" s="35"/>
      <c r="B288" s="213" t="s">
        <v>931</v>
      </c>
      <c r="C288" s="211"/>
      <c r="D288" s="211" t="s">
        <v>741</v>
      </c>
      <c r="E288" s="781" t="s">
        <v>933</v>
      </c>
      <c r="F288" s="781"/>
      <c r="G288" s="42"/>
      <c r="H288" s="211" t="s">
        <v>792</v>
      </c>
      <c r="I288" s="211"/>
      <c r="J288" s="211" t="s">
        <v>741</v>
      </c>
      <c r="K288" s="781" t="s">
        <v>932</v>
      </c>
      <c r="L288" s="781"/>
      <c r="M288" s="46"/>
    </row>
    <row r="289" spans="1:13" s="3" customFormat="1" ht="5.25" customHeight="1" thickTop="1" thickBot="1">
      <c r="A289" s="35"/>
      <c r="B289" s="818" t="s">
        <v>923</v>
      </c>
      <c r="C289" s="819"/>
      <c r="D289" s="45"/>
      <c r="E289" s="45"/>
      <c r="F289" s="45"/>
      <c r="G289" s="35"/>
      <c r="H289" s="814" t="s">
        <v>739</v>
      </c>
      <c r="I289" s="815"/>
      <c r="J289" s="45"/>
      <c r="K289" s="45"/>
      <c r="L289" s="45"/>
      <c r="M289" s="46"/>
    </row>
    <row r="290" spans="1:13" s="3" customFormat="1" ht="16.5" thickTop="1" thickBot="1">
      <c r="A290" s="46"/>
      <c r="B290" s="820"/>
      <c r="C290" s="821"/>
      <c r="D290" s="64"/>
      <c r="E290" s="65" t="s">
        <v>663</v>
      </c>
      <c r="F290" s="66">
        <f>COUNTA(D292:D311)</f>
        <v>8</v>
      </c>
      <c r="G290" s="46"/>
      <c r="H290" s="816"/>
      <c r="I290" s="817"/>
      <c r="J290" s="32"/>
      <c r="K290" s="33" t="s">
        <v>663</v>
      </c>
      <c r="L290" s="34">
        <f>COUNTA(J292:J311)</f>
        <v>9</v>
      </c>
      <c r="M290" s="46"/>
    </row>
    <row r="291" spans="1:13" s="3" customFormat="1">
      <c r="A291" s="46"/>
      <c r="B291" s="67" t="s">
        <v>644</v>
      </c>
      <c r="C291" s="4" t="s">
        <v>640</v>
      </c>
      <c r="D291" s="4" t="s">
        <v>641</v>
      </c>
      <c r="E291" s="4" t="s">
        <v>1617</v>
      </c>
      <c r="F291" s="68" t="s">
        <v>662</v>
      </c>
      <c r="G291" s="46"/>
      <c r="H291" s="24" t="s">
        <v>644</v>
      </c>
      <c r="I291" s="23" t="s">
        <v>640</v>
      </c>
      <c r="J291" s="4" t="s">
        <v>641</v>
      </c>
      <c r="K291" s="4" t="s">
        <v>1617</v>
      </c>
      <c r="L291" s="25" t="s">
        <v>662</v>
      </c>
      <c r="M291" s="46"/>
    </row>
    <row r="292" spans="1:13" s="3" customFormat="1">
      <c r="A292" s="46"/>
      <c r="B292" s="108" t="s">
        <v>648</v>
      </c>
      <c r="C292" s="94" t="s">
        <v>601</v>
      </c>
      <c r="D292" s="95" t="s">
        <v>1325</v>
      </c>
      <c r="E292" s="96" t="s">
        <v>695</v>
      </c>
      <c r="F292" s="293" t="s">
        <v>602</v>
      </c>
      <c r="G292" s="46"/>
      <c r="H292" s="111" t="s">
        <v>648</v>
      </c>
      <c r="I292" s="94" t="s">
        <v>1086</v>
      </c>
      <c r="J292" s="95" t="s">
        <v>865</v>
      </c>
      <c r="K292" s="96" t="s">
        <v>961</v>
      </c>
      <c r="L292" s="289" t="s">
        <v>2642</v>
      </c>
      <c r="M292" s="46"/>
    </row>
    <row r="293" spans="1:13" s="3" customFormat="1">
      <c r="A293" s="46"/>
      <c r="B293" s="109" t="s">
        <v>649</v>
      </c>
      <c r="C293" s="99" t="s">
        <v>908</v>
      </c>
      <c r="D293" s="100" t="s">
        <v>1697</v>
      </c>
      <c r="E293" s="101" t="s">
        <v>684</v>
      </c>
      <c r="F293" s="294" t="s">
        <v>603</v>
      </c>
      <c r="G293" s="46"/>
      <c r="H293" s="113" t="s">
        <v>649</v>
      </c>
      <c r="I293" s="99" t="s">
        <v>1105</v>
      </c>
      <c r="J293" s="100" t="s">
        <v>1106</v>
      </c>
      <c r="K293" s="101" t="s">
        <v>695</v>
      </c>
      <c r="L293" s="290" t="s">
        <v>589</v>
      </c>
      <c r="M293" s="46"/>
    </row>
    <row r="294" spans="1:13" s="3" customFormat="1">
      <c r="A294" s="46"/>
      <c r="B294" s="110" t="s">
        <v>650</v>
      </c>
      <c r="C294" s="104" t="s">
        <v>883</v>
      </c>
      <c r="D294" s="105" t="s">
        <v>1329</v>
      </c>
      <c r="E294" s="106" t="s">
        <v>695</v>
      </c>
      <c r="F294" s="295" t="s">
        <v>604</v>
      </c>
      <c r="G294" s="46"/>
      <c r="H294" s="115" t="s">
        <v>650</v>
      </c>
      <c r="I294" s="104" t="s">
        <v>1320</v>
      </c>
      <c r="J294" s="105" t="s">
        <v>590</v>
      </c>
      <c r="K294" s="106" t="s">
        <v>591</v>
      </c>
      <c r="L294" s="291" t="s">
        <v>592</v>
      </c>
      <c r="M294" s="46"/>
    </row>
    <row r="295" spans="1:13" s="3" customFormat="1" ht="12.75">
      <c r="A295" s="46"/>
      <c r="B295" s="69" t="s">
        <v>651</v>
      </c>
      <c r="C295" s="7" t="s">
        <v>761</v>
      </c>
      <c r="D295" s="20" t="s">
        <v>1111</v>
      </c>
      <c r="E295" s="9" t="s">
        <v>965</v>
      </c>
      <c r="F295" s="296" t="s">
        <v>605</v>
      </c>
      <c r="G295" s="46"/>
      <c r="H295" s="26" t="s">
        <v>651</v>
      </c>
      <c r="I295" s="7" t="s">
        <v>835</v>
      </c>
      <c r="J295" s="8" t="s">
        <v>593</v>
      </c>
      <c r="K295" s="9" t="s">
        <v>900</v>
      </c>
      <c r="L295" s="292" t="s">
        <v>594</v>
      </c>
      <c r="M295" s="46"/>
    </row>
    <row r="296" spans="1:13" s="3" customFormat="1" ht="12.75">
      <c r="A296" s="46"/>
      <c r="B296" s="69" t="s">
        <v>652</v>
      </c>
      <c r="C296" s="7" t="s">
        <v>883</v>
      </c>
      <c r="D296" s="20" t="s">
        <v>606</v>
      </c>
      <c r="E296" s="9" t="s">
        <v>902</v>
      </c>
      <c r="F296" s="296" t="s">
        <v>607</v>
      </c>
      <c r="G296" s="46"/>
      <c r="H296" s="26" t="s">
        <v>652</v>
      </c>
      <c r="I296" s="7" t="s">
        <v>685</v>
      </c>
      <c r="J296" s="8" t="s">
        <v>745</v>
      </c>
      <c r="K296" s="9" t="s">
        <v>679</v>
      </c>
      <c r="L296" s="292" t="s">
        <v>595</v>
      </c>
      <c r="M296" s="46"/>
    </row>
    <row r="297" spans="1:13" s="3" customFormat="1" ht="12.75">
      <c r="A297" s="46"/>
      <c r="B297" s="69" t="s">
        <v>653</v>
      </c>
      <c r="C297" s="7" t="s">
        <v>608</v>
      </c>
      <c r="D297" s="20" t="s">
        <v>1572</v>
      </c>
      <c r="E297" s="9" t="s">
        <v>769</v>
      </c>
      <c r="F297" s="296" t="s">
        <v>609</v>
      </c>
      <c r="G297" s="46"/>
      <c r="H297" s="26" t="s">
        <v>653</v>
      </c>
      <c r="I297" s="7" t="s">
        <v>1110</v>
      </c>
      <c r="J297" s="8" t="s">
        <v>1898</v>
      </c>
      <c r="K297" s="9" t="s">
        <v>902</v>
      </c>
      <c r="L297" s="292" t="s">
        <v>596</v>
      </c>
      <c r="M297" s="46"/>
    </row>
    <row r="298" spans="1:13" s="3" customFormat="1" ht="12.75">
      <c r="A298" s="46"/>
      <c r="B298" s="69" t="s">
        <v>654</v>
      </c>
      <c r="C298" s="7" t="s">
        <v>1105</v>
      </c>
      <c r="D298" s="20" t="s">
        <v>1616</v>
      </c>
      <c r="E298" s="9" t="s">
        <v>770</v>
      </c>
      <c r="F298" s="296" t="s">
        <v>610</v>
      </c>
      <c r="G298" s="46"/>
      <c r="H298" s="26" t="s">
        <v>654</v>
      </c>
      <c r="I298" s="7" t="s">
        <v>1174</v>
      </c>
      <c r="J298" s="8" t="s">
        <v>628</v>
      </c>
      <c r="K298" s="9" t="s">
        <v>695</v>
      </c>
      <c r="L298" s="292" t="s">
        <v>597</v>
      </c>
      <c r="M298" s="46"/>
    </row>
    <row r="299" spans="1:13" s="3" customFormat="1" ht="12.75">
      <c r="A299" s="46"/>
      <c r="B299" s="69" t="s">
        <v>655</v>
      </c>
      <c r="C299" s="7" t="s">
        <v>752</v>
      </c>
      <c r="D299" s="20" t="s">
        <v>1112</v>
      </c>
      <c r="E299" s="9" t="s">
        <v>953</v>
      </c>
      <c r="F299" s="296" t="s">
        <v>611</v>
      </c>
      <c r="G299" s="46"/>
      <c r="H299" s="26" t="s">
        <v>655</v>
      </c>
      <c r="I299" s="7" t="s">
        <v>878</v>
      </c>
      <c r="J299" s="8" t="s">
        <v>598</v>
      </c>
      <c r="K299" s="9" t="s">
        <v>630</v>
      </c>
      <c r="L299" s="292" t="s">
        <v>599</v>
      </c>
      <c r="M299" s="46"/>
    </row>
    <row r="300" spans="1:13" s="3" customFormat="1" ht="13.5" thickBot="1">
      <c r="A300" s="46"/>
      <c r="B300" s="69"/>
      <c r="C300" s="7"/>
      <c r="D300" s="20"/>
      <c r="E300" s="9"/>
      <c r="F300" s="296"/>
      <c r="G300" s="46"/>
      <c r="H300" s="26" t="s">
        <v>656</v>
      </c>
      <c r="I300" s="7" t="s">
        <v>685</v>
      </c>
      <c r="J300" s="8" t="s">
        <v>1108</v>
      </c>
      <c r="K300" s="9" t="s">
        <v>770</v>
      </c>
      <c r="L300" s="292" t="s">
        <v>600</v>
      </c>
      <c r="M300" s="46"/>
    </row>
    <row r="301" spans="1:13" s="3" customFormat="1" ht="12.75" hidden="1">
      <c r="A301" s="46"/>
      <c r="B301" s="69"/>
      <c r="C301" s="7"/>
      <c r="D301" s="20"/>
      <c r="E301" s="9"/>
      <c r="F301" s="250"/>
      <c r="G301" s="46"/>
      <c r="H301" s="26"/>
      <c r="I301" s="7"/>
      <c r="J301" s="8"/>
      <c r="K301" s="9"/>
      <c r="L301" s="255"/>
      <c r="M301" s="46"/>
    </row>
    <row r="302" spans="1:13" s="3" customFormat="1" ht="12.75" hidden="1">
      <c r="A302" s="46"/>
      <c r="B302" s="69"/>
      <c r="C302" s="7"/>
      <c r="D302" s="20"/>
      <c r="E302" s="9"/>
      <c r="F302" s="250"/>
      <c r="G302" s="46"/>
      <c r="H302" s="26"/>
      <c r="I302" s="7"/>
      <c r="J302" s="8"/>
      <c r="K302" s="9"/>
      <c r="L302" s="255"/>
      <c r="M302" s="46"/>
    </row>
    <row r="303" spans="1:13" s="3" customFormat="1" ht="12.75" hidden="1">
      <c r="A303" s="46"/>
      <c r="B303" s="69"/>
      <c r="C303" s="7"/>
      <c r="D303" s="20"/>
      <c r="E303" s="9"/>
      <c r="F303" s="250"/>
      <c r="G303" s="46"/>
      <c r="H303" s="26"/>
      <c r="I303" s="7"/>
      <c r="J303" s="8"/>
      <c r="K303" s="9"/>
      <c r="L303" s="255"/>
      <c r="M303" s="46"/>
    </row>
    <row r="304" spans="1:13" s="3" customFormat="1" ht="12.75" hidden="1">
      <c r="A304" s="46"/>
      <c r="B304" s="69"/>
      <c r="C304" s="7"/>
      <c r="D304" s="20"/>
      <c r="E304" s="9"/>
      <c r="F304" s="250"/>
      <c r="G304" s="46"/>
      <c r="H304" s="26"/>
      <c r="I304" s="7"/>
      <c r="J304" s="8"/>
      <c r="K304" s="9"/>
      <c r="L304" s="255"/>
      <c r="M304" s="46"/>
    </row>
    <row r="305" spans="1:13" s="3" customFormat="1" ht="12.75" hidden="1">
      <c r="A305" s="46"/>
      <c r="B305" s="69"/>
      <c r="C305" s="7"/>
      <c r="D305" s="20"/>
      <c r="E305" s="9"/>
      <c r="F305" s="250"/>
      <c r="G305" s="46"/>
      <c r="H305" s="26"/>
      <c r="I305" s="7"/>
      <c r="J305" s="8"/>
      <c r="K305" s="9"/>
      <c r="L305" s="255"/>
      <c r="M305" s="46"/>
    </row>
    <row r="306" spans="1:13" s="3" customFormat="1" ht="12.75" hidden="1">
      <c r="A306" s="46"/>
      <c r="B306" s="69"/>
      <c r="C306" s="7"/>
      <c r="D306" s="21"/>
      <c r="E306" s="9"/>
      <c r="F306" s="250"/>
      <c r="G306" s="46"/>
      <c r="H306" s="26"/>
      <c r="I306" s="7"/>
      <c r="J306" s="7"/>
      <c r="K306" s="9"/>
      <c r="L306" s="255"/>
      <c r="M306" s="46"/>
    </row>
    <row r="307" spans="1:13" s="3" customFormat="1" ht="12.75" hidden="1">
      <c r="A307" s="46"/>
      <c r="B307" s="69"/>
      <c r="C307" s="7"/>
      <c r="D307" s="21"/>
      <c r="E307" s="9"/>
      <c r="F307" s="250"/>
      <c r="G307" s="46"/>
      <c r="H307" s="26"/>
      <c r="I307" s="7"/>
      <c r="J307" s="7"/>
      <c r="K307" s="9"/>
      <c r="L307" s="255"/>
      <c r="M307" s="46"/>
    </row>
    <row r="308" spans="1:13" s="3" customFormat="1" ht="12.75" hidden="1">
      <c r="A308" s="46"/>
      <c r="B308" s="69"/>
      <c r="C308" s="7"/>
      <c r="D308" s="21"/>
      <c r="E308" s="9"/>
      <c r="F308" s="250"/>
      <c r="G308" s="46"/>
      <c r="H308" s="26"/>
      <c r="I308" s="7"/>
      <c r="J308" s="7"/>
      <c r="K308" s="9"/>
      <c r="L308" s="255"/>
      <c r="M308" s="46"/>
    </row>
    <row r="309" spans="1:13" s="3" customFormat="1" ht="12.75" hidden="1">
      <c r="A309" s="46"/>
      <c r="B309" s="69"/>
      <c r="C309" s="7"/>
      <c r="D309" s="21"/>
      <c r="E309" s="9"/>
      <c r="F309" s="250"/>
      <c r="G309" s="46"/>
      <c r="H309" s="26"/>
      <c r="I309" s="7"/>
      <c r="J309" s="7"/>
      <c r="K309" s="9"/>
      <c r="L309" s="255"/>
      <c r="M309" s="46"/>
    </row>
    <row r="310" spans="1:13" s="3" customFormat="1" ht="12.75" hidden="1">
      <c r="A310" s="46"/>
      <c r="B310" s="69"/>
      <c r="C310" s="7"/>
      <c r="D310" s="21"/>
      <c r="E310" s="9"/>
      <c r="F310" s="250"/>
      <c r="G310" s="46"/>
      <c r="H310" s="26"/>
      <c r="I310" s="7"/>
      <c r="J310" s="7"/>
      <c r="K310" s="9"/>
      <c r="L310" s="255"/>
      <c r="M310" s="46"/>
    </row>
    <row r="311" spans="1:13" s="3" customFormat="1" ht="13.5" hidden="1" thickBot="1">
      <c r="A311" s="46"/>
      <c r="B311" s="71"/>
      <c r="C311" s="72"/>
      <c r="D311" s="73"/>
      <c r="E311" s="74"/>
      <c r="F311" s="251"/>
      <c r="G311" s="46"/>
      <c r="H311" s="28"/>
      <c r="I311" s="29"/>
      <c r="J311" s="29"/>
      <c r="K311" s="30"/>
      <c r="L311" s="256"/>
      <c r="M311" s="46"/>
    </row>
    <row r="312" spans="1:13" s="3" customFormat="1" ht="12.75" thickTop="1">
      <c r="A312" s="46"/>
      <c r="B312" s="76"/>
      <c r="C312" s="76"/>
      <c r="D312" s="76"/>
      <c r="E312" s="76"/>
      <c r="F312" s="76"/>
      <c r="G312" s="46"/>
      <c r="H312" s="48"/>
      <c r="I312" s="48"/>
      <c r="J312" s="48"/>
      <c r="K312" s="48"/>
      <c r="L312" s="48"/>
      <c r="M312" s="46"/>
    </row>
    <row r="313" spans="1:13" s="3" customFormat="1" ht="12.75" hidden="1" thickTop="1">
      <c r="B313" s="278"/>
      <c r="C313" s="278"/>
      <c r="D313" s="278"/>
      <c r="E313" s="278"/>
      <c r="F313" s="278"/>
      <c r="H313" s="48"/>
      <c r="I313" s="48"/>
      <c r="J313" s="48"/>
      <c r="K313" s="48"/>
      <c r="L313" s="48"/>
    </row>
    <row r="314" spans="1:13" s="3" customFormat="1" ht="21" thickBot="1">
      <c r="B314" s="211" t="s">
        <v>571</v>
      </c>
      <c r="C314" s="211"/>
      <c r="D314" s="211" t="s">
        <v>570</v>
      </c>
      <c r="E314" s="781" t="s">
        <v>573</v>
      </c>
      <c r="F314" s="781"/>
      <c r="G314" s="46"/>
      <c r="H314" s="211" t="s">
        <v>2624</v>
      </c>
      <c r="I314" s="211"/>
      <c r="J314" s="211" t="s">
        <v>743</v>
      </c>
      <c r="K314" s="781" t="s">
        <v>2625</v>
      </c>
      <c r="L314" s="781"/>
    </row>
    <row r="315" spans="1:13" s="3" customFormat="1" ht="13.5" thickTop="1" thickBot="1">
      <c r="B315" s="814" t="s">
        <v>572</v>
      </c>
      <c r="C315" s="815"/>
      <c r="D315" s="45"/>
      <c r="E315" s="45"/>
      <c r="F315" s="45"/>
      <c r="G315" s="46"/>
      <c r="H315" s="814" t="s">
        <v>2625</v>
      </c>
      <c r="I315" s="815"/>
      <c r="J315" s="45"/>
      <c r="K315" s="45"/>
      <c r="L315" s="45"/>
    </row>
    <row r="316" spans="1:13" s="3" customFormat="1" ht="16.5" thickTop="1" thickBot="1">
      <c r="B316" s="816"/>
      <c r="C316" s="817"/>
      <c r="D316" s="32"/>
      <c r="E316" s="33" t="s">
        <v>663</v>
      </c>
      <c r="F316" s="34">
        <f>COUNTA(D318:D337)</f>
        <v>1</v>
      </c>
      <c r="G316" s="46"/>
      <c r="H316" s="816"/>
      <c r="I316" s="817"/>
      <c r="J316" s="32"/>
      <c r="K316" s="33" t="s">
        <v>663</v>
      </c>
      <c r="L316" s="34">
        <f>COUNTA(J318:J337)</f>
        <v>2</v>
      </c>
    </row>
    <row r="317" spans="1:13" s="3" customFormat="1">
      <c r="B317" s="24" t="s">
        <v>644</v>
      </c>
      <c r="C317" s="23" t="s">
        <v>640</v>
      </c>
      <c r="D317" s="4" t="s">
        <v>641</v>
      </c>
      <c r="E317" s="4" t="s">
        <v>1617</v>
      </c>
      <c r="F317" s="25" t="s">
        <v>662</v>
      </c>
      <c r="G317" s="46"/>
      <c r="H317" s="24" t="s">
        <v>644</v>
      </c>
      <c r="I317" s="23" t="s">
        <v>640</v>
      </c>
      <c r="J317" s="4" t="s">
        <v>641</v>
      </c>
      <c r="K317" s="4" t="s">
        <v>1617</v>
      </c>
      <c r="L317" s="25" t="s">
        <v>662</v>
      </c>
    </row>
    <row r="318" spans="1:13" s="3" customFormat="1">
      <c r="B318" s="111" t="s">
        <v>648</v>
      </c>
      <c r="C318" s="94" t="s">
        <v>685</v>
      </c>
      <c r="D318" s="95" t="s">
        <v>574</v>
      </c>
      <c r="E318" s="96" t="s">
        <v>1704</v>
      </c>
      <c r="F318" s="289" t="s">
        <v>575</v>
      </c>
      <c r="G318" s="46"/>
      <c r="H318" s="111" t="s">
        <v>648</v>
      </c>
      <c r="I318" s="94" t="s">
        <v>725</v>
      </c>
      <c r="J318" s="95" t="s">
        <v>828</v>
      </c>
      <c r="K318" s="96" t="s">
        <v>647</v>
      </c>
      <c r="L318" s="289" t="s">
        <v>568</v>
      </c>
    </row>
    <row r="319" spans="1:13" s="3" customFormat="1" ht="12.75" thickBot="1">
      <c r="B319" s="113"/>
      <c r="C319" s="99"/>
      <c r="D319" s="100"/>
      <c r="E319" s="101"/>
      <c r="F319" s="290"/>
      <c r="G319" s="46"/>
      <c r="H319" s="113" t="s">
        <v>649</v>
      </c>
      <c r="I319" s="99" t="s">
        <v>757</v>
      </c>
      <c r="J319" s="100" t="s">
        <v>2476</v>
      </c>
      <c r="K319" s="101" t="s">
        <v>647</v>
      </c>
      <c r="L319" s="290" t="s">
        <v>569</v>
      </c>
    </row>
    <row r="320" spans="1:13" s="3" customFormat="1" hidden="1">
      <c r="B320" s="115"/>
      <c r="C320" s="104"/>
      <c r="D320" s="105"/>
      <c r="E320" s="106"/>
      <c r="F320" s="254"/>
      <c r="H320" s="115"/>
      <c r="I320" s="104"/>
      <c r="J320" s="105"/>
      <c r="K320" s="106"/>
      <c r="L320" s="254"/>
    </row>
    <row r="321" spans="2:12" s="3" customFormat="1" hidden="1">
      <c r="B321" s="26"/>
      <c r="C321" s="7"/>
      <c r="D321" s="8"/>
      <c r="E321" s="9"/>
      <c r="F321" s="255"/>
      <c r="H321" s="26"/>
      <c r="I321" s="7"/>
      <c r="J321" s="8"/>
      <c r="K321" s="9"/>
      <c r="L321" s="255"/>
    </row>
    <row r="322" spans="2:12" s="3" customFormat="1" hidden="1">
      <c r="B322" s="26"/>
      <c r="C322" s="7"/>
      <c r="D322" s="8"/>
      <c r="E322" s="9"/>
      <c r="F322" s="255"/>
      <c r="H322" s="26"/>
      <c r="I322" s="7"/>
      <c r="J322" s="8"/>
      <c r="K322" s="9"/>
      <c r="L322" s="255"/>
    </row>
    <row r="323" spans="2:12" s="3" customFormat="1" hidden="1">
      <c r="B323" s="26"/>
      <c r="C323" s="7"/>
      <c r="D323" s="8"/>
      <c r="E323" s="9"/>
      <c r="F323" s="255"/>
      <c r="H323" s="26"/>
      <c r="I323" s="7"/>
      <c r="J323" s="8"/>
      <c r="K323" s="9"/>
      <c r="L323" s="255"/>
    </row>
    <row r="324" spans="2:12" s="3" customFormat="1" ht="12.75" hidden="1" thickBot="1">
      <c r="B324" s="26"/>
      <c r="C324" s="7"/>
      <c r="D324" s="8"/>
      <c r="E324" s="9"/>
      <c r="F324" s="255"/>
      <c r="H324" s="26"/>
      <c r="I324" s="7"/>
      <c r="J324" s="8"/>
      <c r="K324" s="9"/>
      <c r="L324" s="255"/>
    </row>
    <row r="325" spans="2:12" s="3" customFormat="1" ht="12.75" thickTop="1">
      <c r="B325" s="48"/>
      <c r="C325" s="48"/>
      <c r="D325" s="48"/>
      <c r="E325" s="48"/>
      <c r="F325" s="48"/>
      <c r="H325" s="48"/>
      <c r="I325" s="48"/>
      <c r="J325" s="48"/>
      <c r="K325" s="48"/>
      <c r="L325" s="48"/>
    </row>
    <row r="326" spans="2:12" s="3" customFormat="1">
      <c r="G326" s="46"/>
    </row>
    <row r="327" spans="2:12" s="3" customFormat="1"/>
    <row r="328" spans="2:12" s="3" customFormat="1"/>
    <row r="329" spans="2:12" s="3" customFormat="1"/>
    <row r="330" spans="2:12" s="3" customFormat="1"/>
    <row r="331" spans="2:12" s="3" customFormat="1"/>
    <row r="332" spans="2:12" s="3" customFormat="1"/>
    <row r="333" spans="2:12" s="3" customFormat="1"/>
    <row r="334" spans="2:12" s="3" customFormat="1"/>
    <row r="335" spans="2:12" s="3" customFormat="1"/>
    <row r="336" spans="2:12" s="3" customFormat="1"/>
    <row r="337" s="3" customFormat="1"/>
    <row r="338" s="3" customFormat="1"/>
    <row r="339" s="3" customFormat="1"/>
    <row r="340" s="3" customFormat="1"/>
    <row r="341" s="3" customFormat="1"/>
    <row r="342" s="3" customFormat="1"/>
    <row r="343" s="3" customFormat="1"/>
    <row r="344" s="3" customFormat="1"/>
    <row r="345" s="3" customFormat="1"/>
    <row r="346" s="3" customFormat="1"/>
    <row r="347" s="3" customFormat="1"/>
    <row r="348" s="3" customFormat="1"/>
    <row r="349" s="3" customFormat="1"/>
    <row r="350" s="3" customFormat="1"/>
    <row r="351" s="3" customFormat="1"/>
    <row r="352" s="3" customFormat="1"/>
    <row r="353" s="3" customFormat="1"/>
    <row r="354" s="3" customFormat="1"/>
    <row r="355" s="3" customFormat="1"/>
    <row r="356" s="3" customFormat="1"/>
    <row r="357" s="3" customFormat="1"/>
    <row r="358" s="3" customFormat="1"/>
    <row r="359" s="3" customFormat="1"/>
    <row r="360" s="3" customFormat="1"/>
    <row r="361" s="3" customFormat="1"/>
    <row r="362" s="3" customFormat="1"/>
    <row r="363" s="3" customFormat="1"/>
    <row r="364" s="3" customFormat="1"/>
    <row r="365" s="3" customFormat="1"/>
    <row r="366" s="3" customFormat="1"/>
    <row r="367" s="3" customFormat="1"/>
    <row r="368" s="3" customFormat="1"/>
    <row r="369" s="3" customFormat="1"/>
    <row r="370" s="3" customFormat="1"/>
    <row r="371" s="3" customFormat="1"/>
    <row r="372" s="3" customFormat="1"/>
    <row r="373" s="3" customFormat="1"/>
    <row r="374" s="3" customFormat="1"/>
    <row r="375" s="3" customFormat="1"/>
    <row r="376" s="3" customFormat="1"/>
    <row r="377" s="3" customFormat="1"/>
    <row r="378" s="3" customFormat="1"/>
    <row r="379" s="3" customFormat="1"/>
    <row r="380" s="3" customFormat="1"/>
    <row r="381" s="3" customFormat="1"/>
    <row r="382" s="3" customFormat="1"/>
    <row r="383" s="3" customFormat="1"/>
    <row r="384" s="3" customFormat="1"/>
    <row r="385" s="3" customFormat="1"/>
    <row r="386" s="3" customFormat="1"/>
    <row r="387" s="3" customFormat="1"/>
    <row r="388" s="3" customFormat="1"/>
    <row r="389" s="3" customFormat="1"/>
    <row r="390" s="3" customFormat="1"/>
    <row r="391" s="3" customFormat="1"/>
    <row r="392" s="3" customFormat="1"/>
    <row r="393" s="3" customFormat="1"/>
    <row r="394" s="3" customFormat="1"/>
    <row r="395" s="3" customFormat="1"/>
    <row r="396" s="3" customFormat="1"/>
    <row r="397" s="3" customFormat="1"/>
    <row r="398" s="3" customFormat="1"/>
    <row r="399" s="3" customFormat="1"/>
    <row r="400" s="3" customFormat="1"/>
    <row r="401" s="3" customFormat="1"/>
    <row r="402" s="3" customFormat="1"/>
    <row r="403" s="3" customFormat="1"/>
    <row r="404" s="3" customFormat="1"/>
    <row r="405" s="3" customFormat="1"/>
    <row r="406" s="3" customFormat="1"/>
    <row r="407" s="3" customFormat="1"/>
    <row r="408" s="3" customFormat="1"/>
    <row r="409" s="3" customFormat="1"/>
    <row r="410" s="3" customFormat="1"/>
    <row r="411" s="3" customFormat="1"/>
    <row r="412" s="3" customFormat="1"/>
    <row r="413" s="3" customFormat="1"/>
    <row r="414" s="3" customFormat="1"/>
    <row r="415" s="3" customFormat="1"/>
    <row r="416" s="3" customFormat="1"/>
    <row r="417" s="3" customFormat="1"/>
    <row r="418" s="3" customFormat="1"/>
    <row r="419" s="3" customFormat="1"/>
    <row r="420" s="3" customFormat="1"/>
    <row r="421" s="3" customFormat="1"/>
    <row r="422" s="3" customFormat="1"/>
    <row r="423" s="3" customFormat="1"/>
    <row r="424" s="3" customFormat="1"/>
    <row r="425" s="3" customFormat="1"/>
    <row r="426" s="3" customFormat="1"/>
    <row r="427" s="3" customFormat="1"/>
    <row r="428" s="3" customFormat="1"/>
    <row r="429" s="3" customFormat="1"/>
    <row r="430" s="3" customFormat="1"/>
    <row r="431" s="3" customFormat="1"/>
    <row r="432" s="3" customFormat="1"/>
    <row r="433" s="3" customFormat="1"/>
    <row r="434" s="3" customFormat="1"/>
    <row r="435" s="3" customFormat="1"/>
    <row r="436" s="3" customFormat="1"/>
    <row r="437" s="3" customFormat="1"/>
    <row r="438" s="3" customFormat="1"/>
    <row r="439" s="3" customFormat="1"/>
    <row r="440" s="3" customFormat="1"/>
    <row r="441" s="3" customFormat="1"/>
    <row r="442" s="3" customFormat="1"/>
    <row r="443" s="3" customFormat="1"/>
    <row r="444" s="3" customFormat="1"/>
    <row r="445" s="3" customFormat="1"/>
    <row r="446" s="3" customFormat="1"/>
    <row r="447" s="3" customFormat="1"/>
    <row r="448" s="3" customFormat="1"/>
    <row r="449" s="3" customFormat="1"/>
    <row r="450" s="3" customFormat="1"/>
    <row r="451" s="3" customFormat="1"/>
    <row r="452" s="3" customFormat="1"/>
    <row r="453" s="3" customFormat="1"/>
    <row r="454" s="3" customFormat="1"/>
    <row r="455" s="3" customFormat="1"/>
    <row r="456" s="3" customFormat="1"/>
    <row r="457" s="3" customFormat="1"/>
    <row r="458" s="3" customFormat="1"/>
    <row r="459" s="3" customFormat="1"/>
    <row r="460" s="3" customFormat="1"/>
    <row r="461" s="3" customFormat="1"/>
    <row r="462" s="3" customFormat="1"/>
    <row r="463" s="3" customFormat="1"/>
    <row r="464" s="3" customFormat="1"/>
    <row r="465" s="3" customFormat="1"/>
    <row r="466" s="3" customFormat="1"/>
    <row r="467" s="3" customFormat="1"/>
    <row r="468" s="3" customFormat="1"/>
    <row r="469" s="3" customFormat="1"/>
    <row r="470" s="3" customFormat="1"/>
    <row r="471" s="3" customFormat="1"/>
    <row r="472" s="3" customFormat="1"/>
    <row r="473" s="3" customFormat="1"/>
    <row r="474" s="3" customFormat="1"/>
    <row r="475" s="3" customFormat="1"/>
    <row r="476" s="3" customFormat="1"/>
    <row r="477" s="3" customFormat="1"/>
    <row r="478" s="3" customFormat="1"/>
    <row r="479" s="3" customFormat="1"/>
    <row r="480" s="3" customFormat="1"/>
    <row r="481" s="3" customFormat="1"/>
    <row r="482" s="3" customFormat="1"/>
    <row r="483" s="3" customFormat="1"/>
    <row r="484" s="3" customFormat="1"/>
    <row r="485" s="3" customFormat="1"/>
    <row r="486" s="3" customFormat="1"/>
    <row r="487" s="3" customFormat="1"/>
    <row r="488" s="3" customFormat="1"/>
    <row r="489" s="3" customFormat="1"/>
    <row r="490" s="3" customFormat="1"/>
    <row r="491" s="3" customFormat="1"/>
    <row r="492" s="3" customFormat="1"/>
    <row r="493" s="3" customFormat="1"/>
    <row r="494" s="3" customFormat="1"/>
    <row r="495" s="3" customFormat="1"/>
    <row r="496" s="3" customFormat="1"/>
    <row r="497" s="3" customFormat="1"/>
    <row r="498" s="3" customFormat="1"/>
    <row r="499" s="3" customFormat="1"/>
    <row r="500" s="3" customFormat="1"/>
    <row r="501" s="3" customFormat="1"/>
    <row r="502" s="3" customFormat="1"/>
    <row r="503" s="3" customFormat="1"/>
    <row r="504" s="3" customFormat="1"/>
    <row r="505" s="3" customFormat="1"/>
    <row r="506" s="3" customFormat="1"/>
    <row r="507" s="3" customFormat="1"/>
    <row r="508" s="3" customFormat="1"/>
    <row r="509" s="3" customFormat="1"/>
    <row r="510" s="3" customFormat="1"/>
    <row r="511" s="3" customFormat="1"/>
    <row r="512" s="3" customFormat="1"/>
    <row r="513" s="3" customFormat="1"/>
    <row r="514" s="3" customFormat="1"/>
    <row r="515" s="3" customFormat="1"/>
    <row r="516" s="3" customFormat="1"/>
    <row r="517" s="3" customFormat="1"/>
    <row r="518" s="3" customFormat="1"/>
    <row r="519" s="3" customFormat="1"/>
    <row r="520" s="3" customFormat="1"/>
    <row r="521" s="3" customFormat="1"/>
    <row r="522" s="3" customFormat="1"/>
    <row r="523" s="3" customFormat="1"/>
    <row r="524" s="3" customFormat="1"/>
    <row r="525" s="3" customFormat="1"/>
    <row r="526" s="3" customFormat="1"/>
    <row r="527" s="3" customFormat="1"/>
    <row r="528" s="3" customFormat="1"/>
    <row r="529" s="3" customFormat="1"/>
    <row r="530" s="3" customFormat="1"/>
    <row r="531" s="3" customFormat="1"/>
    <row r="532" s="3" customFormat="1"/>
    <row r="533" s="3" customFormat="1"/>
    <row r="534" s="3" customFormat="1"/>
    <row r="535" s="3" customFormat="1"/>
    <row r="536" s="3" customFormat="1"/>
    <row r="537" s="3" customFormat="1"/>
    <row r="538" s="3" customFormat="1"/>
    <row r="539" s="3" customFormat="1"/>
  </sheetData>
  <mergeCells count="52">
    <mergeCell ref="A1:M1"/>
    <mergeCell ref="F4:G5"/>
    <mergeCell ref="F6:G7"/>
    <mergeCell ref="B118:C119"/>
    <mergeCell ref="H118:I119"/>
    <mergeCell ref="B72:C72"/>
    <mergeCell ref="F72:I72"/>
    <mergeCell ref="B10:C10"/>
    <mergeCell ref="F10:I10"/>
    <mergeCell ref="B35:C35"/>
    <mergeCell ref="B11:C12"/>
    <mergeCell ref="H11:I12"/>
    <mergeCell ref="K10:L10"/>
    <mergeCell ref="K35:L35"/>
    <mergeCell ref="B36:C37"/>
    <mergeCell ref="H36:I37"/>
    <mergeCell ref="F35:I35"/>
    <mergeCell ref="E314:F314"/>
    <mergeCell ref="B315:C316"/>
    <mergeCell ref="K314:L314"/>
    <mergeCell ref="H315:I316"/>
    <mergeCell ref="K72:L72"/>
    <mergeCell ref="B73:C74"/>
    <mergeCell ref="H73:I74"/>
    <mergeCell ref="B117:C117"/>
    <mergeCell ref="F117:I117"/>
    <mergeCell ref="K117:L117"/>
    <mergeCell ref="K188:L188"/>
    <mergeCell ref="K161:L161"/>
    <mergeCell ref="K213:L213"/>
    <mergeCell ref="B239:C240"/>
    <mergeCell ref="F238:I238"/>
    <mergeCell ref="H239:I240"/>
    <mergeCell ref="B162:C163"/>
    <mergeCell ref="H162:I163"/>
    <mergeCell ref="B161:C161"/>
    <mergeCell ref="F161:I161"/>
    <mergeCell ref="F188:I188"/>
    <mergeCell ref="B214:C215"/>
    <mergeCell ref="H214:I215"/>
    <mergeCell ref="F213:I213"/>
    <mergeCell ref="B188:C188"/>
    <mergeCell ref="B189:C190"/>
    <mergeCell ref="H189:I190"/>
    <mergeCell ref="B213:C213"/>
    <mergeCell ref="K288:L288"/>
    <mergeCell ref="E288:F288"/>
    <mergeCell ref="F263:I263"/>
    <mergeCell ref="H264:I265"/>
    <mergeCell ref="B289:C290"/>
    <mergeCell ref="H289:I290"/>
    <mergeCell ref="B264:C265"/>
  </mergeCells>
  <phoneticPr fontId="0" type="noConversion"/>
  <printOptions horizontalCentered="1" verticalCentered="1"/>
  <pageMargins left="0" right="0" top="0" bottom="0" header="0" footer="0"/>
  <pageSetup paperSize="9" orientation="portrait" horizontalDpi="360" verticalDpi="360" r:id="rId1"/>
  <headerFooter alignWithMargins="0"/>
  <rowBreaks count="3" manualBreakCount="3">
    <brk id="71" max="16383" man="1"/>
    <brk id="116" max="16383" man="1"/>
    <brk id="187"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39"/>
  <sheetViews>
    <sheetView workbookViewId="0">
      <selection activeCell="A3" sqref="A3:XFD6"/>
    </sheetView>
  </sheetViews>
  <sheetFormatPr defaultRowHeight="12"/>
  <cols>
    <col min="1" max="1" width="1.7109375" style="2" customWidth="1"/>
    <col min="2" max="2" width="3.7109375" style="2" customWidth="1"/>
    <col min="3" max="3" width="10.140625" style="2" customWidth="1"/>
    <col min="4" max="4" width="15.7109375" style="2" bestFit="1" customWidth="1"/>
    <col min="5" max="5" width="15.7109375" style="2" customWidth="1"/>
    <col min="6" max="6" width="7.7109375" style="2" customWidth="1"/>
    <col min="7" max="7" width="4.140625" style="2" customWidth="1"/>
    <col min="8" max="8" width="3.7109375" style="2" customWidth="1"/>
    <col min="9" max="9" width="10.85546875" style="2" customWidth="1"/>
    <col min="10" max="10" width="13.7109375" style="2" customWidth="1"/>
    <col min="11" max="11" width="15.85546875" style="2" customWidth="1"/>
    <col min="12" max="12" width="7.7109375" style="2" customWidth="1"/>
    <col min="13" max="13" width="1.7109375" style="2" customWidth="1"/>
    <col min="14" max="16384" width="9.140625" style="2"/>
  </cols>
  <sheetData>
    <row r="1" spans="1:13" ht="29.25" customHeight="1">
      <c r="A1" s="782" t="s">
        <v>1734</v>
      </c>
      <c r="B1" s="782"/>
      <c r="C1" s="782"/>
      <c r="D1" s="782"/>
      <c r="E1" s="782"/>
      <c r="F1" s="782"/>
      <c r="G1" s="782"/>
      <c r="H1" s="782"/>
      <c r="I1" s="782"/>
      <c r="J1" s="782"/>
      <c r="K1" s="782"/>
      <c r="L1" s="782"/>
      <c r="M1" s="782"/>
    </row>
    <row r="2" spans="1:13" ht="7.5" customHeight="1">
      <c r="A2" s="35"/>
      <c r="B2" s="35"/>
      <c r="C2" s="35"/>
      <c r="D2" s="35"/>
      <c r="E2" s="35"/>
      <c r="F2" s="35"/>
      <c r="G2" s="35"/>
      <c r="H2" s="35"/>
      <c r="I2" s="35"/>
      <c r="J2" s="35"/>
      <c r="K2" s="35"/>
      <c r="L2" s="35"/>
      <c r="M2" s="35"/>
    </row>
    <row r="3" spans="1:13" ht="7.5" customHeight="1">
      <c r="A3" s="36"/>
      <c r="B3" s="37"/>
      <c r="C3" s="37"/>
      <c r="D3" s="37"/>
      <c r="E3" s="37"/>
      <c r="F3" s="37"/>
      <c r="G3" s="37"/>
      <c r="H3" s="37"/>
      <c r="I3" s="37"/>
      <c r="J3" s="37"/>
      <c r="K3" s="37"/>
      <c r="L3" s="37"/>
      <c r="M3" s="35"/>
    </row>
    <row r="4" spans="1:13" ht="12.75" customHeight="1">
      <c r="A4" s="35"/>
      <c r="B4" s="38"/>
      <c r="C4" s="38"/>
      <c r="D4" s="38"/>
      <c r="E4" s="38"/>
      <c r="F4" s="803">
        <v>38444</v>
      </c>
      <c r="G4" s="803"/>
      <c r="H4" s="803"/>
      <c r="I4" s="38"/>
      <c r="J4" s="38"/>
      <c r="K4" s="38"/>
      <c r="L4" s="38"/>
      <c r="M4" s="35"/>
    </row>
    <row r="5" spans="1:13" ht="15">
      <c r="B5" s="208" t="s">
        <v>635</v>
      </c>
      <c r="C5" s="209"/>
      <c r="D5" s="209"/>
      <c r="E5" s="209"/>
      <c r="F5" s="803"/>
      <c r="G5" s="803"/>
      <c r="H5" s="803"/>
      <c r="I5" s="35"/>
      <c r="J5" s="35"/>
      <c r="K5" s="35"/>
      <c r="L5" s="35"/>
      <c r="M5" s="35"/>
    </row>
    <row r="6" spans="1:13">
      <c r="A6" s="209"/>
      <c r="B6" s="209"/>
      <c r="C6" s="209"/>
      <c r="D6" s="209"/>
      <c r="E6" s="209"/>
      <c r="F6" s="781">
        <v>241</v>
      </c>
      <c r="G6" s="781"/>
      <c r="H6" s="781"/>
      <c r="I6" s="35"/>
      <c r="J6" s="35"/>
      <c r="K6" s="35"/>
      <c r="L6" s="35"/>
      <c r="M6" s="35"/>
    </row>
    <row r="7" spans="1:13" ht="14.25">
      <c r="B7" s="210" t="s">
        <v>636</v>
      </c>
      <c r="C7" s="209"/>
      <c r="D7" s="209"/>
      <c r="E7" s="209"/>
      <c r="F7" s="781"/>
      <c r="G7" s="781"/>
      <c r="H7" s="781"/>
      <c r="I7" s="35"/>
      <c r="J7" s="209"/>
      <c r="K7" s="209"/>
      <c r="L7" s="209"/>
      <c r="M7" s="35"/>
    </row>
    <row r="8" spans="1:13" ht="6" customHeight="1">
      <c r="A8" s="209"/>
      <c r="B8" s="209"/>
      <c r="C8" s="209"/>
      <c r="D8" s="209"/>
      <c r="E8" s="209"/>
      <c r="F8" s="35"/>
      <c r="G8" s="35"/>
      <c r="H8" s="35"/>
      <c r="I8" s="35"/>
      <c r="J8" s="209"/>
      <c r="K8" s="209"/>
      <c r="L8" s="209"/>
      <c r="M8" s="35"/>
    </row>
    <row r="9" spans="1:13" ht="15">
      <c r="A9" s="208"/>
      <c r="B9" s="209"/>
      <c r="C9" s="209"/>
      <c r="D9" s="209"/>
      <c r="E9" s="209"/>
      <c r="F9" s="35"/>
      <c r="G9" s="35"/>
      <c r="H9" s="35"/>
      <c r="I9" s="35"/>
      <c r="J9" s="209"/>
      <c r="K9" s="209"/>
      <c r="L9" s="209"/>
      <c r="M9" s="35"/>
    </row>
    <row r="10" spans="1:13" ht="34.5" customHeight="1" thickBot="1">
      <c r="A10" s="209"/>
      <c r="B10" s="802" t="s">
        <v>928</v>
      </c>
      <c r="C10" s="802"/>
      <c r="D10" s="209"/>
      <c r="E10" s="211" t="s">
        <v>6</v>
      </c>
      <c r="F10" s="781" t="s">
        <v>925</v>
      </c>
      <c r="G10" s="781"/>
      <c r="H10" s="781"/>
      <c r="I10" s="781"/>
      <c r="J10" s="209"/>
      <c r="K10" s="784" t="s">
        <v>6</v>
      </c>
      <c r="L10" s="784"/>
      <c r="M10" s="35"/>
    </row>
    <row r="11" spans="1:13" ht="5.25" customHeight="1" thickTop="1" thickBot="1">
      <c r="A11" s="35"/>
      <c r="B11" s="810" t="s">
        <v>639</v>
      </c>
      <c r="C11" s="811"/>
      <c r="D11" s="43"/>
      <c r="E11" s="44"/>
      <c r="F11" s="44"/>
      <c r="G11" s="35"/>
      <c r="H11" s="814" t="s">
        <v>670</v>
      </c>
      <c r="I11" s="815"/>
      <c r="J11" s="45"/>
      <c r="K11" s="45"/>
      <c r="L11" s="45"/>
      <c r="M11" s="35"/>
    </row>
    <row r="12" spans="1:13" s="3" customFormat="1" ht="16.5" thickTop="1" thickBot="1">
      <c r="A12" s="46"/>
      <c r="B12" s="812"/>
      <c r="C12" s="813"/>
      <c r="D12" s="14"/>
      <c r="E12" s="12" t="s">
        <v>663</v>
      </c>
      <c r="F12" s="13">
        <f>COUNTA(D14:D33)</f>
        <v>7</v>
      </c>
      <c r="G12" s="46"/>
      <c r="H12" s="816"/>
      <c r="I12" s="817"/>
      <c r="J12" s="32"/>
      <c r="K12" s="33" t="s">
        <v>663</v>
      </c>
      <c r="L12" s="34">
        <f>COUNTA(J14:J33)</f>
        <v>11</v>
      </c>
      <c r="M12" s="46"/>
    </row>
    <row r="13" spans="1:13" s="3" customFormat="1">
      <c r="A13" s="46"/>
      <c r="B13" s="15" t="s">
        <v>644</v>
      </c>
      <c r="C13" s="16" t="s">
        <v>640</v>
      </c>
      <c r="D13" s="4" t="s">
        <v>641</v>
      </c>
      <c r="E13" s="4" t="s">
        <v>642</v>
      </c>
      <c r="F13" s="5" t="s">
        <v>662</v>
      </c>
      <c r="G13" s="46"/>
      <c r="H13" s="24" t="s">
        <v>644</v>
      </c>
      <c r="I13" s="23" t="s">
        <v>640</v>
      </c>
      <c r="J13" s="4" t="s">
        <v>641</v>
      </c>
      <c r="K13" s="4" t="s">
        <v>642</v>
      </c>
      <c r="L13" s="25" t="s">
        <v>662</v>
      </c>
      <c r="M13" s="46"/>
    </row>
    <row r="14" spans="1:13" s="3" customFormat="1">
      <c r="A14" s="46"/>
      <c r="B14" s="93" t="s">
        <v>648</v>
      </c>
      <c r="C14" s="94" t="s">
        <v>1131</v>
      </c>
      <c r="D14" s="95" t="s">
        <v>13</v>
      </c>
      <c r="E14" s="96" t="s">
        <v>1745</v>
      </c>
      <c r="F14" s="285" t="s">
        <v>1739</v>
      </c>
      <c r="G14" s="46"/>
      <c r="H14" s="111" t="s">
        <v>648</v>
      </c>
      <c r="I14" s="94" t="s">
        <v>999</v>
      </c>
      <c r="J14" s="95" t="s">
        <v>346</v>
      </c>
      <c r="K14" s="96" t="s">
        <v>2392</v>
      </c>
      <c r="L14" s="289" t="s">
        <v>1749</v>
      </c>
      <c r="M14" s="46"/>
    </row>
    <row r="15" spans="1:13" s="3" customFormat="1">
      <c r="A15" s="46"/>
      <c r="B15" s="98" t="s">
        <v>649</v>
      </c>
      <c r="C15" s="99" t="s">
        <v>1131</v>
      </c>
      <c r="D15" s="100" t="s">
        <v>943</v>
      </c>
      <c r="E15" s="101" t="s">
        <v>819</v>
      </c>
      <c r="F15" s="286" t="s">
        <v>10</v>
      </c>
      <c r="G15" s="46"/>
      <c r="H15" s="113" t="s">
        <v>649</v>
      </c>
      <c r="I15" s="99" t="s">
        <v>1001</v>
      </c>
      <c r="J15" s="100" t="s">
        <v>353</v>
      </c>
      <c r="K15" s="101" t="s">
        <v>770</v>
      </c>
      <c r="L15" s="290" t="s">
        <v>1750</v>
      </c>
      <c r="M15" s="46"/>
    </row>
    <row r="16" spans="1:13" s="3" customFormat="1">
      <c r="A16" s="46"/>
      <c r="B16" s="103" t="s">
        <v>650</v>
      </c>
      <c r="C16" s="104" t="s">
        <v>1434</v>
      </c>
      <c r="D16" s="105" t="s">
        <v>941</v>
      </c>
      <c r="E16" s="106" t="s">
        <v>647</v>
      </c>
      <c r="F16" s="287" t="s">
        <v>1740</v>
      </c>
      <c r="G16" s="46"/>
      <c r="H16" s="115" t="s">
        <v>650</v>
      </c>
      <c r="I16" s="104" t="s">
        <v>723</v>
      </c>
      <c r="J16" s="105" t="s">
        <v>808</v>
      </c>
      <c r="K16" s="106" t="s">
        <v>1505</v>
      </c>
      <c r="L16" s="291" t="s">
        <v>22</v>
      </c>
      <c r="M16" s="46"/>
    </row>
    <row r="17" spans="1:13" s="3" customFormat="1">
      <c r="A17" s="46"/>
      <c r="B17" s="206" t="s">
        <v>651</v>
      </c>
      <c r="C17" s="7" t="s">
        <v>1128</v>
      </c>
      <c r="D17" s="8" t="s">
        <v>1736</v>
      </c>
      <c r="E17" s="9" t="s">
        <v>647</v>
      </c>
      <c r="F17" s="288" t="s">
        <v>1741</v>
      </c>
      <c r="G17" s="46"/>
      <c r="H17" s="26" t="s">
        <v>651</v>
      </c>
      <c r="I17" s="7" t="s">
        <v>1143</v>
      </c>
      <c r="J17" s="8" t="s">
        <v>809</v>
      </c>
      <c r="K17" s="9" t="s">
        <v>679</v>
      </c>
      <c r="L17" s="292" t="s">
        <v>1751</v>
      </c>
      <c r="M17" s="46"/>
    </row>
    <row r="18" spans="1:13" s="3" customFormat="1">
      <c r="A18" s="46"/>
      <c r="B18" s="206" t="s">
        <v>652</v>
      </c>
      <c r="C18" s="7" t="s">
        <v>710</v>
      </c>
      <c r="D18" s="8" t="s">
        <v>707</v>
      </c>
      <c r="E18" s="9" t="s">
        <v>647</v>
      </c>
      <c r="F18" s="288" t="s">
        <v>1742</v>
      </c>
      <c r="G18" s="46"/>
      <c r="H18" s="26" t="s">
        <v>652</v>
      </c>
      <c r="I18" s="7" t="s">
        <v>723</v>
      </c>
      <c r="J18" s="8" t="s">
        <v>357</v>
      </c>
      <c r="K18" s="9" t="s">
        <v>684</v>
      </c>
      <c r="L18" s="292" t="s">
        <v>1752</v>
      </c>
      <c r="M18" s="46"/>
    </row>
    <row r="19" spans="1:13" s="3" customFormat="1">
      <c r="A19" s="46"/>
      <c r="B19" s="206" t="s">
        <v>653</v>
      </c>
      <c r="C19" s="7" t="s">
        <v>940</v>
      </c>
      <c r="D19" s="8" t="s">
        <v>939</v>
      </c>
      <c r="E19" s="9" t="s">
        <v>675</v>
      </c>
      <c r="F19" s="288" t="s">
        <v>1743</v>
      </c>
      <c r="G19" s="46"/>
      <c r="H19" s="26" t="s">
        <v>653</v>
      </c>
      <c r="I19" s="7" t="s">
        <v>682</v>
      </c>
      <c r="J19" s="8" t="s">
        <v>1746</v>
      </c>
      <c r="K19" s="9" t="s">
        <v>647</v>
      </c>
      <c r="L19" s="292" t="s">
        <v>1753</v>
      </c>
      <c r="M19" s="46"/>
    </row>
    <row r="20" spans="1:13" s="3" customFormat="1">
      <c r="A20" s="46"/>
      <c r="B20" s="206" t="s">
        <v>654</v>
      </c>
      <c r="C20" s="7" t="s">
        <v>1737</v>
      </c>
      <c r="D20" s="8" t="s">
        <v>1738</v>
      </c>
      <c r="E20" s="9" t="s">
        <v>679</v>
      </c>
      <c r="F20" s="288" t="s">
        <v>1744</v>
      </c>
      <c r="G20" s="46"/>
      <c r="H20" s="26" t="s">
        <v>654</v>
      </c>
      <c r="I20" s="7" t="s">
        <v>1747</v>
      </c>
      <c r="J20" s="8" t="s">
        <v>1748</v>
      </c>
      <c r="K20" s="9" t="s">
        <v>647</v>
      </c>
      <c r="L20" s="292" t="s">
        <v>1754</v>
      </c>
      <c r="M20" s="46"/>
    </row>
    <row r="21" spans="1:13" s="3" customFormat="1">
      <c r="A21" s="46"/>
      <c r="B21" s="206"/>
      <c r="C21" s="7"/>
      <c r="D21" s="8"/>
      <c r="E21" s="9"/>
      <c r="F21" s="288"/>
      <c r="G21" s="46"/>
      <c r="H21" s="26" t="s">
        <v>655</v>
      </c>
      <c r="I21" s="7" t="s">
        <v>759</v>
      </c>
      <c r="J21" s="8" t="s">
        <v>814</v>
      </c>
      <c r="K21" s="9" t="s">
        <v>647</v>
      </c>
      <c r="L21" s="292" t="s">
        <v>1755</v>
      </c>
      <c r="M21" s="46"/>
    </row>
    <row r="22" spans="1:13" s="3" customFormat="1" ht="12.75">
      <c r="A22" s="46"/>
      <c r="B22" s="6"/>
      <c r="C22" s="7"/>
      <c r="D22" s="20"/>
      <c r="E22" s="9"/>
      <c r="F22" s="288"/>
      <c r="G22" s="46"/>
      <c r="H22" s="26" t="s">
        <v>656</v>
      </c>
      <c r="I22" s="7" t="s">
        <v>1150</v>
      </c>
      <c r="J22" s="8" t="s">
        <v>1142</v>
      </c>
      <c r="K22" s="9" t="s">
        <v>647</v>
      </c>
      <c r="L22" s="292" t="s">
        <v>1756</v>
      </c>
      <c r="M22" s="46"/>
    </row>
    <row r="23" spans="1:13" s="3" customFormat="1" ht="12.75">
      <c r="A23" s="46"/>
      <c r="B23" s="6"/>
      <c r="C23" s="7"/>
      <c r="D23" s="20"/>
      <c r="E23" s="9"/>
      <c r="F23" s="288"/>
      <c r="G23" s="46"/>
      <c r="H23" s="26" t="s">
        <v>657</v>
      </c>
      <c r="I23" s="7" t="s">
        <v>815</v>
      </c>
      <c r="J23" s="8" t="s">
        <v>1529</v>
      </c>
      <c r="K23" s="9" t="s">
        <v>770</v>
      </c>
      <c r="L23" s="292" t="s">
        <v>1757</v>
      </c>
      <c r="M23" s="46"/>
    </row>
    <row r="24" spans="1:13" s="3" customFormat="1" ht="13.5" thickBot="1">
      <c r="A24" s="46"/>
      <c r="B24" s="6"/>
      <c r="C24" s="7"/>
      <c r="D24" s="20"/>
      <c r="E24" s="9"/>
      <c r="F24" s="288"/>
      <c r="G24" s="46"/>
      <c r="H24" s="26" t="s">
        <v>658</v>
      </c>
      <c r="I24" s="7" t="s">
        <v>685</v>
      </c>
      <c r="J24" s="8" t="s">
        <v>820</v>
      </c>
      <c r="K24" s="9" t="s">
        <v>647</v>
      </c>
      <c r="L24" s="292" t="s">
        <v>1758</v>
      </c>
      <c r="M24" s="46"/>
    </row>
    <row r="25" spans="1:13" s="3" customFormat="1" ht="12.75" hidden="1">
      <c r="A25" s="46"/>
      <c r="B25" s="6"/>
      <c r="C25" s="7"/>
      <c r="D25" s="20"/>
      <c r="E25" s="9"/>
      <c r="F25" s="288"/>
      <c r="G25" s="46"/>
      <c r="H25" s="26"/>
      <c r="I25" s="7"/>
      <c r="J25" s="8"/>
      <c r="K25" s="9"/>
      <c r="L25" s="292"/>
      <c r="M25" s="46"/>
    </row>
    <row r="26" spans="1:13" s="3" customFormat="1" ht="12.75" hidden="1">
      <c r="A26" s="46"/>
      <c r="B26" s="6"/>
      <c r="C26" s="7"/>
      <c r="D26" s="20"/>
      <c r="E26" s="9"/>
      <c r="F26" s="288"/>
      <c r="G26" s="46"/>
      <c r="H26" s="26"/>
      <c r="I26" s="7"/>
      <c r="J26" s="8"/>
      <c r="K26" s="9"/>
      <c r="L26" s="292"/>
      <c r="M26" s="46"/>
    </row>
    <row r="27" spans="1:13" s="3" customFormat="1" ht="13.5" hidden="1" thickBot="1">
      <c r="A27" s="46"/>
      <c r="B27" s="6"/>
      <c r="C27" s="7"/>
      <c r="D27" s="20"/>
      <c r="E27" s="9"/>
      <c r="F27" s="288"/>
      <c r="G27" s="46"/>
      <c r="H27" s="26"/>
      <c r="I27" s="7"/>
      <c r="J27" s="8"/>
      <c r="K27" s="9"/>
      <c r="L27" s="292"/>
      <c r="M27" s="46"/>
    </row>
    <row r="28" spans="1:13" s="3" customFormat="1" ht="12.75" hidden="1">
      <c r="A28" s="46"/>
      <c r="B28" s="6"/>
      <c r="C28" s="7"/>
      <c r="D28" s="21"/>
      <c r="E28" s="9"/>
      <c r="F28" s="288"/>
      <c r="G28" s="46"/>
      <c r="H28" s="26"/>
      <c r="I28" s="7"/>
      <c r="J28" s="7"/>
      <c r="K28" s="9"/>
      <c r="L28" s="292"/>
      <c r="M28" s="46"/>
    </row>
    <row r="29" spans="1:13" s="3" customFormat="1" ht="12.75" hidden="1">
      <c r="A29" s="46"/>
      <c r="B29" s="6"/>
      <c r="C29" s="7"/>
      <c r="D29" s="21"/>
      <c r="E29" s="9"/>
      <c r="F29" s="288"/>
      <c r="G29" s="46"/>
      <c r="H29" s="26"/>
      <c r="I29" s="7"/>
      <c r="J29" s="7"/>
      <c r="K29" s="9"/>
      <c r="L29" s="292"/>
      <c r="M29" s="46"/>
    </row>
    <row r="30" spans="1:13" s="3" customFormat="1" ht="12.75" hidden="1">
      <c r="A30" s="46"/>
      <c r="B30" s="6"/>
      <c r="C30" s="7"/>
      <c r="D30" s="21"/>
      <c r="E30" s="9"/>
      <c r="F30" s="288"/>
      <c r="G30" s="46"/>
      <c r="H30" s="26"/>
      <c r="I30" s="7"/>
      <c r="J30" s="7"/>
      <c r="K30" s="9"/>
      <c r="L30" s="292"/>
      <c r="M30" s="46"/>
    </row>
    <row r="31" spans="1:13" s="3" customFormat="1" ht="12.75" hidden="1">
      <c r="A31" s="46"/>
      <c r="B31" s="6"/>
      <c r="C31" s="7"/>
      <c r="D31" s="21"/>
      <c r="E31" s="9"/>
      <c r="F31" s="288"/>
      <c r="G31" s="46"/>
      <c r="H31" s="26"/>
      <c r="I31" s="7"/>
      <c r="J31" s="7"/>
      <c r="K31" s="9"/>
      <c r="L31" s="292"/>
      <c r="M31" s="46"/>
    </row>
    <row r="32" spans="1:13" s="3" customFormat="1" ht="12.75" hidden="1">
      <c r="A32" s="46"/>
      <c r="B32" s="6"/>
      <c r="C32" s="7"/>
      <c r="D32" s="21"/>
      <c r="E32" s="9"/>
      <c r="F32" s="288"/>
      <c r="G32" s="46"/>
      <c r="H32" s="26"/>
      <c r="I32" s="7"/>
      <c r="J32" s="7"/>
      <c r="K32" s="9"/>
      <c r="L32" s="292"/>
      <c r="M32" s="46"/>
    </row>
    <row r="33" spans="1:13" s="3" customFormat="1" ht="13.5" hidden="1" thickBot="1">
      <c r="A33" s="46"/>
      <c r="B33" s="19"/>
      <c r="C33" s="10"/>
      <c r="D33" s="22"/>
      <c r="E33" s="11"/>
      <c r="F33" s="386"/>
      <c r="G33" s="46"/>
      <c r="H33" s="26"/>
      <c r="I33" s="29"/>
      <c r="J33" s="29"/>
      <c r="K33" s="30"/>
      <c r="L33" s="387"/>
      <c r="M33" s="46"/>
    </row>
    <row r="34" spans="1:13" s="3" customFormat="1" ht="12.75" thickTop="1">
      <c r="A34" s="46"/>
      <c r="B34" s="47"/>
      <c r="C34" s="47"/>
      <c r="D34" s="47"/>
      <c r="E34" s="47"/>
      <c r="F34" s="47"/>
      <c r="G34" s="46"/>
      <c r="H34" s="48"/>
      <c r="I34" s="48"/>
      <c r="J34" s="48"/>
      <c r="K34" s="48"/>
      <c r="L34" s="48"/>
      <c r="M34" s="46"/>
    </row>
    <row r="35" spans="1:13" ht="34.5" customHeight="1" thickBot="1">
      <c r="A35" s="35"/>
      <c r="B35" s="802" t="s">
        <v>785</v>
      </c>
      <c r="C35" s="802"/>
      <c r="D35" s="209"/>
      <c r="E35" s="211" t="s">
        <v>643</v>
      </c>
      <c r="F35" s="781" t="s">
        <v>1676</v>
      </c>
      <c r="G35" s="781"/>
      <c r="H35" s="781"/>
      <c r="I35" s="781"/>
      <c r="J35" s="35"/>
      <c r="K35" s="784" t="s">
        <v>643</v>
      </c>
      <c r="L35" s="784"/>
      <c r="M35" s="35"/>
    </row>
    <row r="36" spans="1:13" ht="5.25" customHeight="1" thickTop="1" thickBot="1">
      <c r="A36" s="35"/>
      <c r="B36" s="810" t="s">
        <v>639</v>
      </c>
      <c r="C36" s="811"/>
      <c r="D36" s="43"/>
      <c r="E36" s="44"/>
      <c r="F36" s="44"/>
      <c r="G36" s="35"/>
      <c r="H36" s="814" t="s">
        <v>670</v>
      </c>
      <c r="I36" s="815"/>
      <c r="J36" s="45"/>
      <c r="K36" s="45"/>
      <c r="L36" s="45"/>
      <c r="M36" s="35"/>
    </row>
    <row r="37" spans="1:13" s="3" customFormat="1" ht="16.5" thickTop="1" thickBot="1">
      <c r="A37" s="46"/>
      <c r="B37" s="812"/>
      <c r="C37" s="813"/>
      <c r="D37" s="14"/>
      <c r="E37" s="12" t="s">
        <v>663</v>
      </c>
      <c r="F37" s="13">
        <f>COUNTA(D39:D70)</f>
        <v>14</v>
      </c>
      <c r="G37" s="46"/>
      <c r="H37" s="816"/>
      <c r="I37" s="817"/>
      <c r="J37" s="32"/>
      <c r="K37" s="33" t="s">
        <v>663</v>
      </c>
      <c r="L37" s="34">
        <f>COUNTA(J39:J70)</f>
        <v>23</v>
      </c>
      <c r="M37" s="46"/>
    </row>
    <row r="38" spans="1:13" s="3" customFormat="1">
      <c r="A38" s="46"/>
      <c r="B38" s="15" t="s">
        <v>644</v>
      </c>
      <c r="C38" s="16" t="s">
        <v>640</v>
      </c>
      <c r="D38" s="4" t="s">
        <v>641</v>
      </c>
      <c r="E38" s="4" t="s">
        <v>642</v>
      </c>
      <c r="F38" s="5" t="s">
        <v>662</v>
      </c>
      <c r="G38" s="46"/>
      <c r="H38" s="24" t="s">
        <v>644</v>
      </c>
      <c r="I38" s="23" t="s">
        <v>640</v>
      </c>
      <c r="J38" s="4" t="s">
        <v>641</v>
      </c>
      <c r="K38" s="4" t="s">
        <v>642</v>
      </c>
      <c r="L38" s="25" t="s">
        <v>662</v>
      </c>
      <c r="M38" s="46"/>
    </row>
    <row r="39" spans="1:13" s="3" customFormat="1">
      <c r="A39" s="46"/>
      <c r="B39" s="93" t="s">
        <v>648</v>
      </c>
      <c r="C39" s="94" t="s">
        <v>366</v>
      </c>
      <c r="D39" s="95" t="s">
        <v>1136</v>
      </c>
      <c r="E39" s="96" t="s">
        <v>675</v>
      </c>
      <c r="F39" s="285" t="s">
        <v>399</v>
      </c>
      <c r="G39" s="46"/>
      <c r="H39" s="111" t="s">
        <v>648</v>
      </c>
      <c r="I39" s="94" t="s">
        <v>1214</v>
      </c>
      <c r="J39" s="95" t="s">
        <v>869</v>
      </c>
      <c r="K39" s="96" t="s">
        <v>687</v>
      </c>
      <c r="L39" s="289" t="s">
        <v>38</v>
      </c>
      <c r="M39" s="46"/>
    </row>
    <row r="40" spans="1:13" s="3" customFormat="1">
      <c r="A40" s="46"/>
      <c r="B40" s="98" t="s">
        <v>649</v>
      </c>
      <c r="C40" s="99" t="s">
        <v>1340</v>
      </c>
      <c r="D40" s="100" t="s">
        <v>2360</v>
      </c>
      <c r="E40" s="101" t="s">
        <v>695</v>
      </c>
      <c r="F40" s="286" t="s">
        <v>401</v>
      </c>
      <c r="G40" s="46"/>
      <c r="H40" s="113" t="s">
        <v>649</v>
      </c>
      <c r="I40" s="99" t="s">
        <v>854</v>
      </c>
      <c r="J40" s="100" t="s">
        <v>844</v>
      </c>
      <c r="K40" s="101" t="s">
        <v>675</v>
      </c>
      <c r="L40" s="290" t="s">
        <v>401</v>
      </c>
      <c r="M40" s="46"/>
    </row>
    <row r="41" spans="1:13" s="3" customFormat="1">
      <c r="A41" s="46"/>
      <c r="B41" s="103" t="s">
        <v>650</v>
      </c>
      <c r="C41" s="104" t="s">
        <v>1340</v>
      </c>
      <c r="D41" s="105" t="s">
        <v>18</v>
      </c>
      <c r="E41" s="106" t="s">
        <v>647</v>
      </c>
      <c r="F41" s="287" t="s">
        <v>365</v>
      </c>
      <c r="G41" s="46"/>
      <c r="H41" s="115" t="s">
        <v>650</v>
      </c>
      <c r="I41" s="104" t="s">
        <v>682</v>
      </c>
      <c r="J41" s="105" t="s">
        <v>1439</v>
      </c>
      <c r="K41" s="106" t="s">
        <v>647</v>
      </c>
      <c r="L41" s="291" t="s">
        <v>367</v>
      </c>
      <c r="M41" s="46"/>
    </row>
    <row r="42" spans="1:13" s="3" customFormat="1">
      <c r="A42" s="46"/>
      <c r="B42" s="6" t="s">
        <v>651</v>
      </c>
      <c r="C42" s="7" t="s">
        <v>677</v>
      </c>
      <c r="D42" s="8" t="s">
        <v>2226</v>
      </c>
      <c r="E42" s="9" t="s">
        <v>948</v>
      </c>
      <c r="F42" s="288" t="s">
        <v>42</v>
      </c>
      <c r="G42" s="46"/>
      <c r="H42" s="26" t="s">
        <v>651</v>
      </c>
      <c r="I42" s="7" t="s">
        <v>817</v>
      </c>
      <c r="J42" s="8" t="s">
        <v>1363</v>
      </c>
      <c r="K42" s="9" t="s">
        <v>681</v>
      </c>
      <c r="L42" s="292" t="s">
        <v>2453</v>
      </c>
      <c r="M42" s="46"/>
    </row>
    <row r="43" spans="1:13" s="3" customFormat="1">
      <c r="A43" s="46"/>
      <c r="B43" s="6" t="s">
        <v>652</v>
      </c>
      <c r="C43" s="7" t="s">
        <v>645</v>
      </c>
      <c r="D43" s="8" t="s">
        <v>1236</v>
      </c>
      <c r="E43" s="9" t="s">
        <v>647</v>
      </c>
      <c r="F43" s="288" t="s">
        <v>368</v>
      </c>
      <c r="G43" s="46"/>
      <c r="H43" s="26" t="s">
        <v>652</v>
      </c>
      <c r="I43" s="7" t="s">
        <v>727</v>
      </c>
      <c r="J43" s="8" t="s">
        <v>1542</v>
      </c>
      <c r="K43" s="9" t="s">
        <v>647</v>
      </c>
      <c r="L43" s="292" t="s">
        <v>382</v>
      </c>
      <c r="M43" s="46"/>
    </row>
    <row r="44" spans="1:13" s="3" customFormat="1">
      <c r="A44" s="46"/>
      <c r="B44" s="6" t="s">
        <v>653</v>
      </c>
      <c r="C44" s="7" t="s">
        <v>1497</v>
      </c>
      <c r="D44" s="8" t="s">
        <v>1139</v>
      </c>
      <c r="E44" s="9" t="s">
        <v>647</v>
      </c>
      <c r="F44" s="288" t="s">
        <v>373</v>
      </c>
      <c r="G44" s="46"/>
      <c r="H44" s="26" t="s">
        <v>653</v>
      </c>
      <c r="I44" s="7" t="s">
        <v>1375</v>
      </c>
      <c r="J44" s="8" t="s">
        <v>70</v>
      </c>
      <c r="K44" s="9" t="s">
        <v>948</v>
      </c>
      <c r="L44" s="292" t="s">
        <v>42</v>
      </c>
      <c r="M44" s="46"/>
    </row>
    <row r="45" spans="1:13" s="3" customFormat="1">
      <c r="A45" s="46"/>
      <c r="B45" s="6" t="s">
        <v>654</v>
      </c>
      <c r="C45" s="7" t="s">
        <v>995</v>
      </c>
      <c r="D45" s="8" t="s">
        <v>707</v>
      </c>
      <c r="E45" s="9" t="s">
        <v>647</v>
      </c>
      <c r="F45" s="288" t="s">
        <v>376</v>
      </c>
      <c r="G45" s="46"/>
      <c r="H45" s="26" t="s">
        <v>654</v>
      </c>
      <c r="I45" s="7" t="s">
        <v>802</v>
      </c>
      <c r="J45" s="8" t="s">
        <v>31</v>
      </c>
      <c r="K45" s="9" t="s">
        <v>675</v>
      </c>
      <c r="L45" s="292" t="s">
        <v>368</v>
      </c>
      <c r="M45" s="46"/>
    </row>
    <row r="46" spans="1:13" s="3" customFormat="1">
      <c r="A46" s="46"/>
      <c r="B46" s="6" t="s">
        <v>655</v>
      </c>
      <c r="C46" s="7" t="s">
        <v>850</v>
      </c>
      <c r="D46" s="8" t="s">
        <v>1759</v>
      </c>
      <c r="E46" s="9" t="s">
        <v>647</v>
      </c>
      <c r="F46" s="288" t="s">
        <v>413</v>
      </c>
      <c r="G46" s="46"/>
      <c r="H46" s="26" t="s">
        <v>655</v>
      </c>
      <c r="I46" s="7" t="s">
        <v>1451</v>
      </c>
      <c r="J46" s="8" t="s">
        <v>814</v>
      </c>
      <c r="K46" s="9" t="s">
        <v>647</v>
      </c>
      <c r="L46" s="292" t="s">
        <v>46</v>
      </c>
      <c r="M46" s="46"/>
    </row>
    <row r="47" spans="1:13" s="3" customFormat="1">
      <c r="A47" s="46"/>
      <c r="B47" s="6" t="s">
        <v>656</v>
      </c>
      <c r="C47" s="7" t="s">
        <v>708</v>
      </c>
      <c r="D47" s="8" t="s">
        <v>1509</v>
      </c>
      <c r="E47" s="9" t="s">
        <v>675</v>
      </c>
      <c r="F47" s="288" t="s">
        <v>2406</v>
      </c>
      <c r="G47" s="46"/>
      <c r="H47" s="26" t="s">
        <v>656</v>
      </c>
      <c r="I47" s="7" t="s">
        <v>1001</v>
      </c>
      <c r="J47" s="8" t="s">
        <v>23</v>
      </c>
      <c r="K47" s="9" t="s">
        <v>647</v>
      </c>
      <c r="L47" s="292" t="s">
        <v>2459</v>
      </c>
      <c r="M47" s="46"/>
    </row>
    <row r="48" spans="1:13" s="3" customFormat="1">
      <c r="A48" s="46"/>
      <c r="B48" s="6" t="s">
        <v>657</v>
      </c>
      <c r="C48" s="7" t="s">
        <v>645</v>
      </c>
      <c r="D48" s="8" t="s">
        <v>1760</v>
      </c>
      <c r="E48" s="9" t="s">
        <v>647</v>
      </c>
      <c r="F48" s="288" t="s">
        <v>1761</v>
      </c>
      <c r="G48" s="46"/>
      <c r="H48" s="26" t="s">
        <v>657</v>
      </c>
      <c r="I48" s="7" t="s">
        <v>854</v>
      </c>
      <c r="J48" s="8" t="s">
        <v>2370</v>
      </c>
      <c r="K48" s="9" t="s">
        <v>754</v>
      </c>
      <c r="L48" s="292" t="s">
        <v>2460</v>
      </c>
      <c r="M48" s="46"/>
    </row>
    <row r="49" spans="1:13" s="3" customFormat="1">
      <c r="A49" s="46"/>
      <c r="B49" s="6" t="s">
        <v>658</v>
      </c>
      <c r="C49" s="7" t="s">
        <v>1340</v>
      </c>
      <c r="D49" s="8" t="s">
        <v>2361</v>
      </c>
      <c r="E49" s="9" t="s">
        <v>2392</v>
      </c>
      <c r="F49" s="288" t="s">
        <v>388</v>
      </c>
      <c r="G49" s="46"/>
      <c r="H49" s="26" t="s">
        <v>658</v>
      </c>
      <c r="I49" s="7" t="s">
        <v>2371</v>
      </c>
      <c r="J49" s="8" t="s">
        <v>1363</v>
      </c>
      <c r="K49" s="9" t="s">
        <v>647</v>
      </c>
      <c r="L49" s="292" t="s">
        <v>373</v>
      </c>
      <c r="M49" s="46"/>
    </row>
    <row r="50" spans="1:13" s="3" customFormat="1">
      <c r="A50" s="46"/>
      <c r="B50" s="6" t="s">
        <v>659</v>
      </c>
      <c r="C50" s="7" t="s">
        <v>1131</v>
      </c>
      <c r="D50" s="8" t="s">
        <v>982</v>
      </c>
      <c r="E50" s="9" t="s">
        <v>647</v>
      </c>
      <c r="F50" s="288" t="s">
        <v>1762</v>
      </c>
      <c r="G50" s="46"/>
      <c r="H50" s="26" t="s">
        <v>659</v>
      </c>
      <c r="I50" s="7" t="s">
        <v>1070</v>
      </c>
      <c r="J50" s="8" t="s">
        <v>1015</v>
      </c>
      <c r="K50" s="9" t="s">
        <v>770</v>
      </c>
      <c r="L50" s="292" t="s">
        <v>375</v>
      </c>
      <c r="M50" s="46"/>
    </row>
    <row r="51" spans="1:13" s="3" customFormat="1">
      <c r="A51" s="46"/>
      <c r="B51" s="6" t="s">
        <v>660</v>
      </c>
      <c r="C51" s="7" t="s">
        <v>1340</v>
      </c>
      <c r="D51" s="8" t="s">
        <v>342</v>
      </c>
      <c r="E51" s="9" t="s">
        <v>647</v>
      </c>
      <c r="F51" s="288" t="s">
        <v>1763</v>
      </c>
      <c r="G51" s="46"/>
      <c r="H51" s="26" t="s">
        <v>660</v>
      </c>
      <c r="I51" s="7" t="s">
        <v>689</v>
      </c>
      <c r="J51" s="8" t="s">
        <v>808</v>
      </c>
      <c r="K51" s="9" t="s">
        <v>1505</v>
      </c>
      <c r="L51" s="292" t="s">
        <v>2428</v>
      </c>
      <c r="M51" s="46"/>
    </row>
    <row r="52" spans="1:13" s="3" customFormat="1">
      <c r="A52" s="46"/>
      <c r="B52" s="6" t="s">
        <v>661</v>
      </c>
      <c r="C52" s="7" t="s">
        <v>708</v>
      </c>
      <c r="D52" s="8" t="s">
        <v>2384</v>
      </c>
      <c r="E52" s="9" t="s">
        <v>770</v>
      </c>
      <c r="F52" s="288" t="s">
        <v>1764</v>
      </c>
      <c r="G52" s="46"/>
      <c r="H52" s="26" t="s">
        <v>661</v>
      </c>
      <c r="I52" s="7" t="s">
        <v>723</v>
      </c>
      <c r="J52" s="8" t="s">
        <v>831</v>
      </c>
      <c r="K52" s="9" t="s">
        <v>647</v>
      </c>
      <c r="L52" s="292" t="s">
        <v>1765</v>
      </c>
      <c r="M52" s="46"/>
    </row>
    <row r="53" spans="1:13" s="3" customFormat="1" ht="409.6">
      <c r="A53" s="46"/>
      <c r="B53" s="6"/>
      <c r="C53" s="7"/>
      <c r="D53" s="8"/>
      <c r="E53" s="9"/>
      <c r="F53" s="288"/>
      <c r="G53" s="46"/>
      <c r="H53" s="26" t="s">
        <v>664</v>
      </c>
      <c r="I53" s="7" t="s">
        <v>835</v>
      </c>
      <c r="J53" s="8" t="s">
        <v>1023</v>
      </c>
      <c r="K53" s="9" t="s">
        <v>647</v>
      </c>
      <c r="L53" s="292" t="s">
        <v>50</v>
      </c>
      <c r="M53" s="46"/>
    </row>
    <row r="54" spans="1:13" s="3" customFormat="1" ht="409.6">
      <c r="A54" s="46"/>
      <c r="B54" s="6"/>
      <c r="C54" s="7"/>
      <c r="D54" s="8"/>
      <c r="E54" s="9"/>
      <c r="F54" s="288"/>
      <c r="G54" s="46"/>
      <c r="H54" s="26" t="s">
        <v>665</v>
      </c>
      <c r="I54" s="7" t="s">
        <v>1105</v>
      </c>
      <c r="J54" s="8" t="s">
        <v>869</v>
      </c>
      <c r="K54" s="9" t="s">
        <v>647</v>
      </c>
      <c r="L54" s="292" t="s">
        <v>51</v>
      </c>
      <c r="M54" s="46"/>
    </row>
    <row r="55" spans="1:13" s="3" customFormat="1" ht="409.6">
      <c r="A55" s="46"/>
      <c r="B55" s="6"/>
      <c r="C55" s="7"/>
      <c r="D55" s="8"/>
      <c r="E55" s="9"/>
      <c r="F55" s="288"/>
      <c r="G55" s="46"/>
      <c r="H55" s="26" t="s">
        <v>666</v>
      </c>
      <c r="I55" s="7" t="s">
        <v>815</v>
      </c>
      <c r="J55" s="8" t="s">
        <v>19</v>
      </c>
      <c r="K55" s="9" t="s">
        <v>770</v>
      </c>
      <c r="L55" s="292" t="s">
        <v>2404</v>
      </c>
      <c r="M55" s="46"/>
    </row>
    <row r="56" spans="1:13" s="3" customFormat="1" ht="409.6">
      <c r="A56" s="46"/>
      <c r="B56" s="6"/>
      <c r="C56" s="7"/>
      <c r="D56" s="8"/>
      <c r="E56" s="9"/>
      <c r="F56" s="288"/>
      <c r="G56" s="46"/>
      <c r="H56" s="26" t="s">
        <v>667</v>
      </c>
      <c r="I56" s="7" t="s">
        <v>1451</v>
      </c>
      <c r="J56" s="8" t="s">
        <v>25</v>
      </c>
      <c r="K56" s="9" t="s">
        <v>647</v>
      </c>
      <c r="L56" s="292" t="s">
        <v>377</v>
      </c>
      <c r="M56" s="46"/>
    </row>
    <row r="57" spans="1:13" s="3" customFormat="1">
      <c r="A57" s="46"/>
      <c r="B57" s="6"/>
      <c r="C57" s="7"/>
      <c r="D57" s="8"/>
      <c r="E57" s="9"/>
      <c r="F57" s="288"/>
      <c r="G57" s="46"/>
      <c r="H57" s="26" t="s">
        <v>668</v>
      </c>
      <c r="I57" s="7" t="s">
        <v>802</v>
      </c>
      <c r="J57" s="8" t="s">
        <v>1590</v>
      </c>
      <c r="K57" s="9" t="s">
        <v>1505</v>
      </c>
      <c r="L57" s="292" t="s">
        <v>378</v>
      </c>
      <c r="M57" s="46"/>
    </row>
    <row r="58" spans="1:13" s="3" customFormat="1">
      <c r="A58" s="46"/>
      <c r="B58" s="6"/>
      <c r="C58" s="7"/>
      <c r="D58" s="8"/>
      <c r="E58" s="9"/>
      <c r="F58" s="244"/>
      <c r="G58" s="46"/>
      <c r="H58" s="26" t="s">
        <v>669</v>
      </c>
      <c r="I58" s="7" t="s">
        <v>1001</v>
      </c>
      <c r="J58" s="8" t="s">
        <v>721</v>
      </c>
      <c r="K58" s="9" t="s">
        <v>1505</v>
      </c>
      <c r="L58" s="255" t="s">
        <v>54</v>
      </c>
      <c r="M58" s="46"/>
    </row>
    <row r="59" spans="1:13" s="3" customFormat="1">
      <c r="A59" s="46"/>
      <c r="B59" s="6"/>
      <c r="C59" s="7"/>
      <c r="D59" s="8"/>
      <c r="E59" s="9"/>
      <c r="F59" s="244"/>
      <c r="G59" s="46"/>
      <c r="H59" s="26" t="s">
        <v>918</v>
      </c>
      <c r="I59" s="7" t="s">
        <v>815</v>
      </c>
      <c r="J59" s="8" t="s">
        <v>1117</v>
      </c>
      <c r="K59" s="9" t="s">
        <v>647</v>
      </c>
      <c r="L59" s="255" t="s">
        <v>1766</v>
      </c>
      <c r="M59" s="46"/>
    </row>
    <row r="60" spans="1:13" s="3" customFormat="1">
      <c r="A60" s="46"/>
      <c r="B60" s="6"/>
      <c r="C60" s="7"/>
      <c r="D60" s="8"/>
      <c r="E60" s="9"/>
      <c r="F60" s="244"/>
      <c r="G60" s="46"/>
      <c r="H60" s="26" t="s">
        <v>919</v>
      </c>
      <c r="I60" s="7" t="s">
        <v>1767</v>
      </c>
      <c r="J60" s="8" t="s">
        <v>1142</v>
      </c>
      <c r="K60" s="9" t="s">
        <v>647</v>
      </c>
      <c r="L60" s="255" t="s">
        <v>1768</v>
      </c>
      <c r="M60" s="46"/>
    </row>
    <row r="61" spans="1:13" s="3" customFormat="1" ht="12.75" thickBot="1">
      <c r="A61" s="46"/>
      <c r="B61" s="6"/>
      <c r="C61" s="7"/>
      <c r="D61" s="8"/>
      <c r="E61" s="9"/>
      <c r="F61" s="244"/>
      <c r="G61" s="46"/>
      <c r="H61" s="26" t="s">
        <v>920</v>
      </c>
      <c r="I61" s="7" t="s">
        <v>845</v>
      </c>
      <c r="J61" s="8" t="s">
        <v>1590</v>
      </c>
      <c r="K61" s="9" t="s">
        <v>1505</v>
      </c>
      <c r="L61" s="255" t="s">
        <v>1762</v>
      </c>
      <c r="M61" s="46"/>
    </row>
    <row r="62" spans="1:13" s="3" customFormat="1" hidden="1">
      <c r="A62" s="46"/>
      <c r="B62" s="6"/>
      <c r="C62" s="7"/>
      <c r="D62" s="8"/>
      <c r="E62" s="9"/>
      <c r="F62" s="244"/>
      <c r="G62" s="46"/>
      <c r="H62" s="26"/>
      <c r="I62" s="7"/>
      <c r="J62" s="8"/>
      <c r="K62" s="9"/>
      <c r="L62" s="255"/>
      <c r="M62" s="46"/>
    </row>
    <row r="63" spans="1:13" s="3" customFormat="1" hidden="1">
      <c r="A63" s="46"/>
      <c r="B63" s="6"/>
      <c r="C63" s="7"/>
      <c r="D63" s="8"/>
      <c r="E63" s="9"/>
      <c r="F63" s="244"/>
      <c r="G63" s="46"/>
      <c r="H63" s="26"/>
      <c r="I63" s="7"/>
      <c r="J63" s="8"/>
      <c r="K63" s="9"/>
      <c r="L63" s="255"/>
      <c r="M63" s="46"/>
    </row>
    <row r="64" spans="1:13" s="3" customFormat="1" hidden="1">
      <c r="A64" s="46"/>
      <c r="B64" s="6"/>
      <c r="C64" s="7"/>
      <c r="D64" s="8"/>
      <c r="E64" s="9"/>
      <c r="F64" s="244"/>
      <c r="G64" s="46"/>
      <c r="H64" s="26"/>
      <c r="I64" s="7"/>
      <c r="J64" s="8"/>
      <c r="K64" s="9"/>
      <c r="L64" s="255"/>
      <c r="M64" s="46"/>
    </row>
    <row r="65" spans="1:13" s="3" customFormat="1" hidden="1">
      <c r="A65" s="46"/>
      <c r="B65" s="6"/>
      <c r="C65" s="7"/>
      <c r="D65" s="8"/>
      <c r="E65" s="9"/>
      <c r="F65" s="244"/>
      <c r="G65" s="46"/>
      <c r="H65" s="26"/>
      <c r="I65" s="7"/>
      <c r="J65" s="8"/>
      <c r="K65" s="9"/>
      <c r="L65" s="255"/>
      <c r="M65" s="46"/>
    </row>
    <row r="66" spans="1:13" s="3" customFormat="1" hidden="1">
      <c r="A66" s="46"/>
      <c r="B66" s="6"/>
      <c r="C66" s="7"/>
      <c r="D66" s="8"/>
      <c r="E66" s="9"/>
      <c r="F66" s="244"/>
      <c r="G66" s="46"/>
      <c r="H66" s="26"/>
      <c r="I66" s="7"/>
      <c r="J66" s="8"/>
      <c r="K66" s="9"/>
      <c r="L66" s="255"/>
      <c r="M66" s="46"/>
    </row>
    <row r="67" spans="1:13" s="3" customFormat="1" hidden="1">
      <c r="A67" s="46"/>
      <c r="B67" s="6"/>
      <c r="C67" s="7"/>
      <c r="D67" s="8"/>
      <c r="E67" s="9"/>
      <c r="F67" s="244"/>
      <c r="G67" s="46"/>
      <c r="H67" s="26"/>
      <c r="I67" s="7"/>
      <c r="J67" s="8"/>
      <c r="K67" s="9"/>
      <c r="L67" s="255"/>
      <c r="M67" s="46"/>
    </row>
    <row r="68" spans="1:13" s="3" customFormat="1" hidden="1">
      <c r="A68" s="46"/>
      <c r="B68" s="6"/>
      <c r="C68" s="7"/>
      <c r="D68" s="8"/>
      <c r="E68" s="9"/>
      <c r="F68" s="244"/>
      <c r="G68" s="46"/>
      <c r="H68" s="26"/>
      <c r="I68" s="7"/>
      <c r="J68" s="7"/>
      <c r="K68" s="9"/>
      <c r="L68" s="255"/>
      <c r="M68" s="46"/>
    </row>
    <row r="69" spans="1:13" s="3" customFormat="1" hidden="1">
      <c r="A69" s="46"/>
      <c r="B69" s="6"/>
      <c r="C69" s="7"/>
      <c r="D69" s="8"/>
      <c r="E69" s="9"/>
      <c r="F69" s="244"/>
      <c r="G69" s="46"/>
      <c r="H69" s="26"/>
      <c r="I69" s="7"/>
      <c r="J69" s="7"/>
      <c r="K69" s="9"/>
      <c r="L69" s="255"/>
      <c r="M69" s="46"/>
    </row>
    <row r="70" spans="1:13" s="3" customFormat="1" ht="12.75" hidden="1" thickBot="1">
      <c r="A70" s="46"/>
      <c r="B70" s="19"/>
      <c r="C70" s="10"/>
      <c r="D70" s="207"/>
      <c r="E70" s="11"/>
      <c r="F70" s="245"/>
      <c r="G70" s="46"/>
      <c r="H70" s="258"/>
      <c r="I70" s="58"/>
      <c r="J70" s="58"/>
      <c r="K70" s="60"/>
      <c r="L70" s="257"/>
      <c r="M70" s="46"/>
    </row>
    <row r="71" spans="1:13" s="3" customFormat="1" ht="12.75" thickTop="1">
      <c r="A71" s="233"/>
      <c r="B71" s="47"/>
      <c r="C71" s="47"/>
      <c r="D71" s="47"/>
      <c r="E71" s="47"/>
      <c r="F71" s="47"/>
      <c r="G71" s="233"/>
      <c r="H71" s="48"/>
      <c r="I71" s="48"/>
      <c r="J71" s="48"/>
      <c r="K71" s="48"/>
      <c r="L71" s="48"/>
      <c r="M71" s="233"/>
    </row>
    <row r="72" spans="1:13" ht="34.5" customHeight="1" thickBot="1">
      <c r="A72" s="35"/>
      <c r="B72" s="784" t="s">
        <v>786</v>
      </c>
      <c r="C72" s="784"/>
      <c r="D72" s="35"/>
      <c r="E72" s="211" t="s">
        <v>643</v>
      </c>
      <c r="F72" s="781" t="s">
        <v>1677</v>
      </c>
      <c r="G72" s="781"/>
      <c r="H72" s="781"/>
      <c r="I72" s="781"/>
      <c r="J72" s="35"/>
      <c r="K72" s="784" t="s">
        <v>730</v>
      </c>
      <c r="L72" s="784"/>
      <c r="M72" s="35"/>
    </row>
    <row r="73" spans="1:13" ht="5.25" customHeight="1" thickTop="1" thickBot="1">
      <c r="A73" s="35"/>
      <c r="B73" s="790" t="s">
        <v>639</v>
      </c>
      <c r="C73" s="791"/>
      <c r="D73" s="43"/>
      <c r="E73" s="44"/>
      <c r="F73" s="44"/>
      <c r="G73" s="35"/>
      <c r="H73" s="785" t="s">
        <v>670</v>
      </c>
      <c r="I73" s="786"/>
      <c r="J73" s="45"/>
      <c r="K73" s="45"/>
      <c r="L73" s="45"/>
      <c r="M73" s="35"/>
    </row>
    <row r="74" spans="1:13" s="3" customFormat="1" ht="16.5" thickTop="1" thickBot="1">
      <c r="A74" s="46"/>
      <c r="B74" s="792"/>
      <c r="C74" s="793"/>
      <c r="D74" s="14"/>
      <c r="E74" s="12" t="s">
        <v>663</v>
      </c>
      <c r="F74" s="13">
        <f>COUNTA(D76:D115)</f>
        <v>15</v>
      </c>
      <c r="G74" s="46"/>
      <c r="H74" s="787"/>
      <c r="I74" s="788"/>
      <c r="J74" s="32"/>
      <c r="K74" s="33" t="s">
        <v>663</v>
      </c>
      <c r="L74" s="34">
        <f>COUNTA(J76:J115)</f>
        <v>20</v>
      </c>
      <c r="M74" s="46"/>
    </row>
    <row r="75" spans="1:13" s="3" customFormat="1">
      <c r="A75" s="46"/>
      <c r="B75" s="15" t="s">
        <v>644</v>
      </c>
      <c r="C75" s="16" t="s">
        <v>640</v>
      </c>
      <c r="D75" s="4" t="s">
        <v>641</v>
      </c>
      <c r="E75" s="4" t="s">
        <v>642</v>
      </c>
      <c r="F75" s="5" t="s">
        <v>662</v>
      </c>
      <c r="G75" s="46"/>
      <c r="H75" s="24" t="s">
        <v>644</v>
      </c>
      <c r="I75" s="23" t="s">
        <v>640</v>
      </c>
      <c r="J75" s="4" t="s">
        <v>641</v>
      </c>
      <c r="K75" s="4" t="s">
        <v>642</v>
      </c>
      <c r="L75" s="25" t="s">
        <v>662</v>
      </c>
      <c r="M75" s="46"/>
    </row>
    <row r="76" spans="1:13" s="3" customFormat="1">
      <c r="A76" s="46"/>
      <c r="B76" s="93" t="s">
        <v>648</v>
      </c>
      <c r="C76" s="94" t="s">
        <v>645</v>
      </c>
      <c r="D76" s="95" t="s">
        <v>2387</v>
      </c>
      <c r="E76" s="96" t="s">
        <v>770</v>
      </c>
      <c r="F76" s="285" t="s">
        <v>392</v>
      </c>
      <c r="G76" s="46"/>
      <c r="H76" s="111" t="s">
        <v>648</v>
      </c>
      <c r="I76" s="94" t="s">
        <v>2413</v>
      </c>
      <c r="J76" s="95" t="s">
        <v>2414</v>
      </c>
      <c r="K76" s="96" t="s">
        <v>679</v>
      </c>
      <c r="L76" s="289" t="s">
        <v>454</v>
      </c>
      <c r="M76" s="46"/>
    </row>
    <row r="77" spans="1:13" s="3" customFormat="1">
      <c r="A77" s="46"/>
      <c r="B77" s="98" t="s">
        <v>649</v>
      </c>
      <c r="C77" s="99" t="s">
        <v>362</v>
      </c>
      <c r="D77" s="100" t="s">
        <v>363</v>
      </c>
      <c r="E77" s="101" t="s">
        <v>770</v>
      </c>
      <c r="F77" s="286" t="s">
        <v>393</v>
      </c>
      <c r="G77" s="46"/>
      <c r="H77" s="113" t="s">
        <v>649</v>
      </c>
      <c r="I77" s="99" t="s">
        <v>689</v>
      </c>
      <c r="J77" s="100" t="s">
        <v>1330</v>
      </c>
      <c r="K77" s="101" t="s">
        <v>675</v>
      </c>
      <c r="L77" s="290" t="s">
        <v>417</v>
      </c>
      <c r="M77" s="46"/>
    </row>
    <row r="78" spans="1:13" s="3" customFormat="1">
      <c r="A78" s="46"/>
      <c r="B78" s="103" t="s">
        <v>650</v>
      </c>
      <c r="C78" s="104" t="s">
        <v>847</v>
      </c>
      <c r="D78" s="105" t="s">
        <v>1347</v>
      </c>
      <c r="E78" s="106" t="s">
        <v>647</v>
      </c>
      <c r="F78" s="287" t="s">
        <v>38</v>
      </c>
      <c r="G78" s="46"/>
      <c r="H78" s="115" t="s">
        <v>650</v>
      </c>
      <c r="I78" s="104" t="s">
        <v>689</v>
      </c>
      <c r="J78" s="105" t="s">
        <v>1771</v>
      </c>
      <c r="K78" s="106" t="s">
        <v>770</v>
      </c>
      <c r="L78" s="291" t="s">
        <v>482</v>
      </c>
      <c r="M78" s="46"/>
    </row>
    <row r="79" spans="1:13" s="3" customFormat="1">
      <c r="A79" s="46"/>
      <c r="B79" s="6" t="s">
        <v>651</v>
      </c>
      <c r="C79" s="7" t="s">
        <v>645</v>
      </c>
      <c r="D79" s="8" t="s">
        <v>1769</v>
      </c>
      <c r="E79" s="9" t="s">
        <v>770</v>
      </c>
      <c r="F79" s="288" t="s">
        <v>38</v>
      </c>
      <c r="G79" s="46"/>
      <c r="H79" s="26" t="s">
        <v>651</v>
      </c>
      <c r="I79" s="7" t="s">
        <v>682</v>
      </c>
      <c r="J79" s="8" t="s">
        <v>1335</v>
      </c>
      <c r="K79" s="9" t="s">
        <v>1704</v>
      </c>
      <c r="L79" s="292" t="s">
        <v>419</v>
      </c>
      <c r="M79" s="46"/>
    </row>
    <row r="80" spans="1:13" s="3" customFormat="1">
      <c r="A80" s="46"/>
      <c r="B80" s="6" t="s">
        <v>652</v>
      </c>
      <c r="C80" s="7" t="s">
        <v>1239</v>
      </c>
      <c r="D80" s="8" t="s">
        <v>1402</v>
      </c>
      <c r="E80" s="9" t="s">
        <v>948</v>
      </c>
      <c r="F80" s="288" t="s">
        <v>399</v>
      </c>
      <c r="G80" s="46"/>
      <c r="H80" s="26" t="s">
        <v>652</v>
      </c>
      <c r="I80" s="7" t="s">
        <v>815</v>
      </c>
      <c r="J80" s="8" t="s">
        <v>1772</v>
      </c>
      <c r="K80" s="9" t="s">
        <v>770</v>
      </c>
      <c r="L80" s="292" t="s">
        <v>469</v>
      </c>
      <c r="M80" s="46"/>
    </row>
    <row r="81" spans="1:13" s="3" customFormat="1">
      <c r="A81" s="46"/>
      <c r="B81" s="6" t="s">
        <v>653</v>
      </c>
      <c r="C81" s="7" t="s">
        <v>645</v>
      </c>
      <c r="D81" s="8" t="s">
        <v>1780</v>
      </c>
      <c r="E81" s="9" t="s">
        <v>948</v>
      </c>
      <c r="F81" s="288" t="s">
        <v>95</v>
      </c>
      <c r="G81" s="46"/>
      <c r="H81" s="26" t="s">
        <v>653</v>
      </c>
      <c r="I81" s="7" t="s">
        <v>1199</v>
      </c>
      <c r="J81" s="8" t="s">
        <v>31</v>
      </c>
      <c r="K81" s="9" t="s">
        <v>948</v>
      </c>
      <c r="L81" s="292" t="s">
        <v>423</v>
      </c>
      <c r="M81" s="46"/>
    </row>
    <row r="82" spans="1:13" s="3" customFormat="1">
      <c r="A82" s="46"/>
      <c r="B82" s="6" t="s">
        <v>654</v>
      </c>
      <c r="C82" s="7" t="s">
        <v>1785</v>
      </c>
      <c r="D82" s="8" t="s">
        <v>1781</v>
      </c>
      <c r="E82" s="9" t="s">
        <v>948</v>
      </c>
      <c r="F82" s="288" t="s">
        <v>401</v>
      </c>
      <c r="G82" s="46"/>
      <c r="H82" s="26" t="s">
        <v>654</v>
      </c>
      <c r="I82" s="7" t="s">
        <v>1143</v>
      </c>
      <c r="J82" s="8" t="s">
        <v>1189</v>
      </c>
      <c r="K82" s="9" t="s">
        <v>687</v>
      </c>
      <c r="L82" s="292" t="s">
        <v>425</v>
      </c>
      <c r="M82" s="46"/>
    </row>
    <row r="83" spans="1:13" s="3" customFormat="1">
      <c r="A83" s="46"/>
      <c r="B83" s="6" t="s">
        <v>655</v>
      </c>
      <c r="C83" s="7" t="s">
        <v>1113</v>
      </c>
      <c r="D83" s="8" t="s">
        <v>1782</v>
      </c>
      <c r="E83" s="9" t="s">
        <v>675</v>
      </c>
      <c r="F83" s="288" t="s">
        <v>367</v>
      </c>
      <c r="G83" s="46"/>
      <c r="H83" s="26" t="s">
        <v>655</v>
      </c>
      <c r="I83" s="7" t="s">
        <v>802</v>
      </c>
      <c r="J83" s="8" t="s">
        <v>428</v>
      </c>
      <c r="K83" s="9" t="s">
        <v>647</v>
      </c>
      <c r="L83" s="292" t="s">
        <v>432</v>
      </c>
      <c r="M83" s="46"/>
    </row>
    <row r="84" spans="1:13" s="3" customFormat="1">
      <c r="A84" s="46"/>
      <c r="B84" s="6" t="s">
        <v>656</v>
      </c>
      <c r="C84" s="7" t="s">
        <v>706</v>
      </c>
      <c r="D84" s="8" t="s">
        <v>781</v>
      </c>
      <c r="E84" s="9" t="s">
        <v>647</v>
      </c>
      <c r="F84" s="288" t="s">
        <v>368</v>
      </c>
      <c r="G84" s="46"/>
      <c r="H84" s="26" t="s">
        <v>656</v>
      </c>
      <c r="I84" s="7" t="s">
        <v>727</v>
      </c>
      <c r="J84" s="8" t="s">
        <v>1773</v>
      </c>
      <c r="K84" s="9" t="s">
        <v>647</v>
      </c>
      <c r="L84" s="292" t="s">
        <v>477</v>
      </c>
      <c r="M84" s="46"/>
    </row>
    <row r="85" spans="1:13" s="3" customFormat="1">
      <c r="A85" s="46"/>
      <c r="B85" s="6" t="s">
        <v>657</v>
      </c>
      <c r="C85" s="7" t="s">
        <v>677</v>
      </c>
      <c r="D85" s="8" t="s">
        <v>1736</v>
      </c>
      <c r="E85" s="9" t="s">
        <v>647</v>
      </c>
      <c r="F85" s="288" t="s">
        <v>383</v>
      </c>
      <c r="G85" s="46"/>
      <c r="H85" s="26" t="s">
        <v>657</v>
      </c>
      <c r="I85" s="7" t="s">
        <v>727</v>
      </c>
      <c r="J85" s="8" t="s">
        <v>357</v>
      </c>
      <c r="K85" s="9" t="s">
        <v>684</v>
      </c>
      <c r="L85" s="292" t="s">
        <v>435</v>
      </c>
      <c r="M85" s="46"/>
    </row>
    <row r="86" spans="1:13" s="3" customFormat="1">
      <c r="A86" s="46"/>
      <c r="B86" s="6" t="s">
        <v>658</v>
      </c>
      <c r="C86" s="7" t="s">
        <v>645</v>
      </c>
      <c r="D86" s="8" t="s">
        <v>49</v>
      </c>
      <c r="E86" s="9" t="s">
        <v>647</v>
      </c>
      <c r="F86" s="288" t="s">
        <v>2424</v>
      </c>
      <c r="G86" s="46"/>
      <c r="H86" s="26" t="s">
        <v>658</v>
      </c>
      <c r="I86" s="7" t="s">
        <v>1150</v>
      </c>
      <c r="J86" s="8" t="s">
        <v>858</v>
      </c>
      <c r="K86" s="9" t="s">
        <v>647</v>
      </c>
      <c r="L86" s="292" t="s">
        <v>1774</v>
      </c>
      <c r="M86" s="46"/>
    </row>
    <row r="87" spans="1:13" s="3" customFormat="1">
      <c r="A87" s="46"/>
      <c r="B87" s="6" t="s">
        <v>659</v>
      </c>
      <c r="C87" s="7" t="s">
        <v>645</v>
      </c>
      <c r="D87" s="8" t="s">
        <v>1783</v>
      </c>
      <c r="E87" s="9" t="s">
        <v>948</v>
      </c>
      <c r="F87" s="288" t="s">
        <v>2457</v>
      </c>
      <c r="G87" s="46"/>
      <c r="H87" s="26" t="s">
        <v>659</v>
      </c>
      <c r="I87" s="7" t="s">
        <v>866</v>
      </c>
      <c r="J87" s="8" t="s">
        <v>1055</v>
      </c>
      <c r="K87" s="9" t="s">
        <v>948</v>
      </c>
      <c r="L87" s="292" t="s">
        <v>195</v>
      </c>
      <c r="M87" s="46"/>
    </row>
    <row r="88" spans="1:13" s="3" customFormat="1">
      <c r="A88" s="46"/>
      <c r="B88" s="6" t="s">
        <v>660</v>
      </c>
      <c r="C88" s="7" t="s">
        <v>1389</v>
      </c>
      <c r="D88" s="8" t="s">
        <v>1770</v>
      </c>
      <c r="E88" s="9" t="s">
        <v>647</v>
      </c>
      <c r="F88" s="288" t="s">
        <v>46</v>
      </c>
      <c r="G88" s="46"/>
      <c r="H88" s="26" t="s">
        <v>660</v>
      </c>
      <c r="I88" s="7" t="s">
        <v>685</v>
      </c>
      <c r="J88" s="8" t="s">
        <v>353</v>
      </c>
      <c r="K88" s="9" t="s">
        <v>770</v>
      </c>
      <c r="L88" s="292" t="s">
        <v>481</v>
      </c>
      <c r="M88" s="46"/>
    </row>
    <row r="89" spans="1:13" s="3" customFormat="1">
      <c r="A89" s="46"/>
      <c r="B89" s="6" t="s">
        <v>661</v>
      </c>
      <c r="C89" s="7" t="s">
        <v>2388</v>
      </c>
      <c r="D89" s="8" t="s">
        <v>1784</v>
      </c>
      <c r="E89" s="9" t="s">
        <v>948</v>
      </c>
      <c r="F89" s="288" t="s">
        <v>386</v>
      </c>
      <c r="G89" s="46"/>
      <c r="H89" s="26" t="s">
        <v>661</v>
      </c>
      <c r="I89" s="7" t="s">
        <v>980</v>
      </c>
      <c r="J89" s="8" t="s">
        <v>1775</v>
      </c>
      <c r="K89" s="9" t="s">
        <v>679</v>
      </c>
      <c r="L89" s="292" t="s">
        <v>481</v>
      </c>
      <c r="M89" s="46"/>
    </row>
    <row r="90" spans="1:13" s="3" customFormat="1">
      <c r="A90" s="46"/>
      <c r="B90" s="6" t="s">
        <v>664</v>
      </c>
      <c r="C90" s="7" t="s">
        <v>677</v>
      </c>
      <c r="D90" s="8" t="s">
        <v>941</v>
      </c>
      <c r="E90" s="9" t="s">
        <v>647</v>
      </c>
      <c r="F90" s="288" t="s">
        <v>1762</v>
      </c>
      <c r="G90" s="46"/>
      <c r="H90" s="26" t="s">
        <v>664</v>
      </c>
      <c r="I90" s="7" t="s">
        <v>829</v>
      </c>
      <c r="J90" s="8" t="s">
        <v>1332</v>
      </c>
      <c r="K90" s="9" t="s">
        <v>647</v>
      </c>
      <c r="L90" s="292" t="s">
        <v>201</v>
      </c>
      <c r="M90" s="46"/>
    </row>
    <row r="91" spans="1:13" s="3" customFormat="1">
      <c r="A91" s="46"/>
      <c r="B91" s="6"/>
      <c r="C91" s="7"/>
      <c r="D91" s="8"/>
      <c r="E91" s="9"/>
      <c r="F91" s="288"/>
      <c r="G91" s="46"/>
      <c r="H91" s="26" t="s">
        <v>665</v>
      </c>
      <c r="I91" s="7" t="s">
        <v>810</v>
      </c>
      <c r="J91" s="8" t="s">
        <v>1776</v>
      </c>
      <c r="K91" s="9" t="s">
        <v>770</v>
      </c>
      <c r="L91" s="292" t="s">
        <v>441</v>
      </c>
      <c r="M91" s="46"/>
    </row>
    <row r="92" spans="1:13" s="3" customFormat="1">
      <c r="A92" s="46"/>
      <c r="B92" s="6"/>
      <c r="C92" s="7"/>
      <c r="D92" s="8"/>
      <c r="E92" s="9"/>
      <c r="F92" s="288"/>
      <c r="G92" s="46"/>
      <c r="H92" s="26" t="s">
        <v>666</v>
      </c>
      <c r="I92" s="7" t="s">
        <v>723</v>
      </c>
      <c r="J92" s="8" t="s">
        <v>1363</v>
      </c>
      <c r="K92" s="9" t="s">
        <v>647</v>
      </c>
      <c r="L92" s="292" t="s">
        <v>136</v>
      </c>
      <c r="M92" s="46"/>
    </row>
    <row r="93" spans="1:13" s="3" customFormat="1">
      <c r="A93" s="46"/>
      <c r="B93" s="6"/>
      <c r="C93" s="7"/>
      <c r="D93" s="8"/>
      <c r="E93" s="9"/>
      <c r="F93" s="288"/>
      <c r="G93" s="46"/>
      <c r="H93" s="26" t="s">
        <v>667</v>
      </c>
      <c r="I93" s="7" t="s">
        <v>1451</v>
      </c>
      <c r="J93" s="8" t="s">
        <v>1777</v>
      </c>
      <c r="K93" s="9" t="s">
        <v>770</v>
      </c>
      <c r="L93" s="292" t="s">
        <v>1778</v>
      </c>
      <c r="M93" s="46"/>
    </row>
    <row r="94" spans="1:13" s="3" customFormat="1">
      <c r="A94" s="46"/>
      <c r="B94" s="6"/>
      <c r="C94" s="7"/>
      <c r="D94" s="8"/>
      <c r="E94" s="9"/>
      <c r="F94" s="288"/>
      <c r="G94" s="46"/>
      <c r="H94" s="26" t="s">
        <v>668</v>
      </c>
      <c r="I94" s="7" t="s">
        <v>1199</v>
      </c>
      <c r="J94" s="8" t="s">
        <v>1331</v>
      </c>
      <c r="K94" s="9" t="s">
        <v>647</v>
      </c>
      <c r="L94" s="292" t="s">
        <v>445</v>
      </c>
      <c r="M94" s="46"/>
    </row>
    <row r="95" spans="1:13" s="3" customFormat="1" ht="12.75" thickBot="1">
      <c r="A95" s="46"/>
      <c r="B95" s="6"/>
      <c r="C95" s="7"/>
      <c r="D95" s="8"/>
      <c r="E95" s="9"/>
      <c r="F95" s="288"/>
      <c r="G95" s="46"/>
      <c r="H95" s="26" t="s">
        <v>669</v>
      </c>
      <c r="I95" s="7" t="s">
        <v>1001</v>
      </c>
      <c r="J95" s="8" t="s">
        <v>869</v>
      </c>
      <c r="K95" s="9" t="s">
        <v>647</v>
      </c>
      <c r="L95" s="292" t="s">
        <v>1779</v>
      </c>
      <c r="M95" s="46"/>
    </row>
    <row r="96" spans="1:13" s="3" customFormat="1" hidden="1">
      <c r="A96" s="46"/>
      <c r="B96" s="6"/>
      <c r="C96" s="7"/>
      <c r="D96" s="8"/>
      <c r="E96" s="9"/>
      <c r="F96" s="288"/>
      <c r="G96" s="46"/>
      <c r="H96" s="26"/>
      <c r="I96" s="7"/>
      <c r="J96" s="8"/>
      <c r="K96" s="9"/>
      <c r="L96" s="292"/>
      <c r="M96" s="46"/>
    </row>
    <row r="97" spans="1:13" s="3" customFormat="1" hidden="1">
      <c r="A97" s="46"/>
      <c r="B97" s="6"/>
      <c r="C97" s="7"/>
      <c r="D97" s="8"/>
      <c r="E97" s="9"/>
      <c r="F97" s="288"/>
      <c r="G97" s="46"/>
      <c r="H97" s="26"/>
      <c r="I97" s="7"/>
      <c r="J97" s="8"/>
      <c r="K97" s="9"/>
      <c r="L97" s="292"/>
      <c r="M97" s="46"/>
    </row>
    <row r="98" spans="1:13" s="3" customFormat="1" hidden="1">
      <c r="A98" s="46"/>
      <c r="B98" s="6"/>
      <c r="C98" s="7"/>
      <c r="D98" s="8"/>
      <c r="E98" s="9"/>
      <c r="F98" s="288"/>
      <c r="G98" s="46"/>
      <c r="H98" s="26"/>
      <c r="I98" s="7"/>
      <c r="J98" s="8"/>
      <c r="K98" s="9"/>
      <c r="L98" s="292"/>
      <c r="M98" s="46"/>
    </row>
    <row r="99" spans="1:13" s="3" customFormat="1" hidden="1">
      <c r="A99" s="46"/>
      <c r="B99" s="6"/>
      <c r="C99" s="7"/>
      <c r="D99" s="8"/>
      <c r="E99" s="9"/>
      <c r="F99" s="288"/>
      <c r="G99" s="46"/>
      <c r="H99" s="26"/>
      <c r="I99" s="7"/>
      <c r="J99" s="8"/>
      <c r="K99" s="9"/>
      <c r="L99" s="292"/>
      <c r="M99" s="46"/>
    </row>
    <row r="100" spans="1:13" s="3" customFormat="1" hidden="1">
      <c r="A100" s="46"/>
      <c r="B100" s="6"/>
      <c r="C100" s="7"/>
      <c r="D100" s="8"/>
      <c r="E100" s="9"/>
      <c r="F100" s="288"/>
      <c r="G100" s="46"/>
      <c r="H100" s="26"/>
      <c r="I100" s="7"/>
      <c r="J100" s="8"/>
      <c r="K100" s="9"/>
      <c r="L100" s="292"/>
      <c r="M100" s="46"/>
    </row>
    <row r="101" spans="1:13" s="3" customFormat="1" hidden="1">
      <c r="A101" s="46"/>
      <c r="B101" s="6"/>
      <c r="C101" s="7"/>
      <c r="D101" s="8"/>
      <c r="E101" s="9"/>
      <c r="F101" s="288"/>
      <c r="G101" s="46"/>
      <c r="H101" s="26"/>
      <c r="I101" s="7"/>
      <c r="J101" s="8"/>
      <c r="K101" s="9"/>
      <c r="L101" s="292"/>
      <c r="M101" s="46"/>
    </row>
    <row r="102" spans="1:13" s="3" customFormat="1" hidden="1">
      <c r="A102" s="46"/>
      <c r="B102" s="6"/>
      <c r="C102" s="7"/>
      <c r="D102" s="8"/>
      <c r="E102" s="9"/>
      <c r="F102" s="288"/>
      <c r="G102" s="46"/>
      <c r="H102" s="26"/>
      <c r="I102" s="7"/>
      <c r="J102" s="8"/>
      <c r="K102" s="9"/>
      <c r="L102" s="292"/>
      <c r="M102" s="46"/>
    </row>
    <row r="103" spans="1:13" s="3" customFormat="1" hidden="1">
      <c r="A103" s="46"/>
      <c r="B103" s="6"/>
      <c r="C103" s="7"/>
      <c r="D103" s="8"/>
      <c r="E103" s="9"/>
      <c r="F103" s="288"/>
      <c r="G103" s="46"/>
      <c r="H103" s="26"/>
      <c r="I103" s="7"/>
      <c r="J103" s="8"/>
      <c r="K103" s="9"/>
      <c r="L103" s="292"/>
      <c r="M103" s="46"/>
    </row>
    <row r="104" spans="1:13" s="3" customFormat="1" hidden="1">
      <c r="A104" s="46"/>
      <c r="B104" s="6"/>
      <c r="C104" s="7"/>
      <c r="D104" s="8"/>
      <c r="E104" s="9"/>
      <c r="F104" s="288"/>
      <c r="G104" s="46"/>
      <c r="H104" s="26"/>
      <c r="I104" s="7"/>
      <c r="J104" s="8"/>
      <c r="K104" s="9"/>
      <c r="L104" s="292"/>
      <c r="M104" s="46"/>
    </row>
    <row r="105" spans="1:13" s="3" customFormat="1" hidden="1">
      <c r="A105" s="46"/>
      <c r="B105" s="6"/>
      <c r="C105" s="7"/>
      <c r="D105" s="8"/>
      <c r="E105" s="9"/>
      <c r="F105" s="288"/>
      <c r="G105" s="46"/>
      <c r="H105" s="26"/>
      <c r="I105" s="7"/>
      <c r="J105" s="8"/>
      <c r="K105" s="9"/>
      <c r="L105" s="292"/>
      <c r="M105" s="46"/>
    </row>
    <row r="106" spans="1:13" s="3" customFormat="1" hidden="1">
      <c r="A106" s="46"/>
      <c r="B106" s="6"/>
      <c r="C106" s="7"/>
      <c r="D106" s="8"/>
      <c r="E106" s="9"/>
      <c r="F106" s="288"/>
      <c r="G106" s="46"/>
      <c r="H106" s="26"/>
      <c r="I106" s="7"/>
      <c r="J106" s="8"/>
      <c r="K106" s="9"/>
      <c r="L106" s="292"/>
      <c r="M106" s="46"/>
    </row>
    <row r="107" spans="1:13" s="3" customFormat="1" hidden="1">
      <c r="A107" s="46"/>
      <c r="B107" s="6"/>
      <c r="C107" s="7"/>
      <c r="D107" s="8"/>
      <c r="E107" s="9"/>
      <c r="F107" s="288"/>
      <c r="G107" s="46"/>
      <c r="H107" s="26"/>
      <c r="I107" s="7"/>
      <c r="J107" s="8"/>
      <c r="K107" s="9"/>
      <c r="L107" s="292"/>
      <c r="M107" s="46"/>
    </row>
    <row r="108" spans="1:13" s="3" customFormat="1" hidden="1">
      <c r="A108" s="46"/>
      <c r="B108" s="6"/>
      <c r="C108" s="7"/>
      <c r="D108" s="8"/>
      <c r="E108" s="9"/>
      <c r="F108" s="288"/>
      <c r="G108" s="46"/>
      <c r="H108" s="26"/>
      <c r="I108" s="7"/>
      <c r="J108" s="8"/>
      <c r="K108" s="9"/>
      <c r="L108" s="292"/>
      <c r="M108" s="46"/>
    </row>
    <row r="109" spans="1:13" s="3" customFormat="1" hidden="1">
      <c r="A109" s="46"/>
      <c r="B109" s="6"/>
      <c r="C109" s="7"/>
      <c r="D109" s="8"/>
      <c r="E109" s="9"/>
      <c r="F109" s="288"/>
      <c r="G109" s="46"/>
      <c r="H109" s="26"/>
      <c r="I109" s="7"/>
      <c r="J109" s="8"/>
      <c r="K109" s="9"/>
      <c r="L109" s="292"/>
      <c r="M109" s="46"/>
    </row>
    <row r="110" spans="1:13" s="3" customFormat="1" hidden="1">
      <c r="A110" s="46"/>
      <c r="B110" s="6"/>
      <c r="C110" s="7"/>
      <c r="D110" s="8"/>
      <c r="E110" s="9"/>
      <c r="F110" s="288"/>
      <c r="G110" s="46"/>
      <c r="H110" s="26"/>
      <c r="I110" s="7"/>
      <c r="J110" s="357"/>
      <c r="K110" s="9"/>
      <c r="L110" s="292"/>
      <c r="M110" s="46"/>
    </row>
    <row r="111" spans="1:13" s="3" customFormat="1" ht="12.75" hidden="1" thickBot="1">
      <c r="A111" s="46"/>
      <c r="B111" s="6"/>
      <c r="C111" s="7"/>
      <c r="D111" s="8"/>
      <c r="E111" s="9"/>
      <c r="F111" s="288"/>
      <c r="G111" s="46"/>
      <c r="H111" s="26"/>
      <c r="I111" s="7"/>
      <c r="J111" s="357"/>
      <c r="K111" s="9"/>
      <c r="L111" s="292"/>
      <c r="M111" s="46"/>
    </row>
    <row r="112" spans="1:13" s="3" customFormat="1" hidden="1">
      <c r="A112" s="46"/>
      <c r="B112" s="6"/>
      <c r="C112" s="7"/>
      <c r="D112" s="8"/>
      <c r="E112" s="9"/>
      <c r="F112" s="244"/>
      <c r="G112" s="46"/>
      <c r="H112" s="26"/>
      <c r="I112" s="7"/>
      <c r="J112" s="7"/>
      <c r="K112" s="9"/>
      <c r="L112" s="255"/>
      <c r="M112" s="46"/>
    </row>
    <row r="113" spans="1:13" s="3" customFormat="1" hidden="1">
      <c r="A113" s="46"/>
      <c r="B113" s="6"/>
      <c r="C113" s="7"/>
      <c r="D113" s="8"/>
      <c r="E113" s="9"/>
      <c r="F113" s="244"/>
      <c r="G113" s="46"/>
      <c r="H113" s="26"/>
      <c r="I113" s="7"/>
      <c r="J113" s="7"/>
      <c r="K113" s="9"/>
      <c r="L113" s="255"/>
      <c r="M113" s="46"/>
    </row>
    <row r="114" spans="1:13" s="3" customFormat="1" hidden="1">
      <c r="A114" s="46"/>
      <c r="B114" s="6"/>
      <c r="C114" s="7"/>
      <c r="D114" s="8"/>
      <c r="E114" s="9"/>
      <c r="F114" s="244"/>
      <c r="G114" s="46"/>
      <c r="H114" s="26"/>
      <c r="I114" s="7"/>
      <c r="J114" s="7"/>
      <c r="K114" s="9"/>
      <c r="L114" s="255"/>
      <c r="M114" s="46"/>
    </row>
    <row r="115" spans="1:13" s="3" customFormat="1" ht="13.5" hidden="1" thickBot="1">
      <c r="A115" s="46"/>
      <c r="B115" s="19"/>
      <c r="C115" s="10"/>
      <c r="D115" s="22"/>
      <c r="E115" s="11"/>
      <c r="F115" s="245"/>
      <c r="G115" s="46"/>
      <c r="H115" s="26"/>
      <c r="I115" s="29"/>
      <c r="J115" s="29"/>
      <c r="K115" s="30"/>
      <c r="L115" s="256"/>
      <c r="M115" s="46"/>
    </row>
    <row r="116" spans="1:13" s="3" customFormat="1" ht="12.75" thickTop="1">
      <c r="A116" s="46"/>
      <c r="B116" s="47"/>
      <c r="C116" s="47"/>
      <c r="D116" s="47"/>
      <c r="E116" s="47"/>
      <c r="F116" s="47"/>
      <c r="G116" s="46"/>
      <c r="H116" s="48"/>
      <c r="I116" s="48"/>
      <c r="J116" s="48"/>
      <c r="K116" s="48"/>
      <c r="L116" s="48"/>
      <c r="M116" s="46"/>
    </row>
    <row r="117" spans="1:13" ht="34.5" customHeight="1" thickBot="1">
      <c r="A117" s="35"/>
      <c r="B117" s="784" t="s">
        <v>787</v>
      </c>
      <c r="C117" s="784"/>
      <c r="D117" s="35"/>
      <c r="E117" s="211" t="s">
        <v>730</v>
      </c>
      <c r="F117" s="781" t="s">
        <v>1678</v>
      </c>
      <c r="G117" s="781"/>
      <c r="H117" s="781"/>
      <c r="I117" s="781"/>
      <c r="J117" s="35"/>
      <c r="K117" s="784" t="s">
        <v>732</v>
      </c>
      <c r="L117" s="784"/>
      <c r="M117" s="35"/>
    </row>
    <row r="118" spans="1:13" ht="5.25" customHeight="1" thickTop="1" thickBot="1">
      <c r="A118" s="35"/>
      <c r="B118" s="790" t="s">
        <v>639</v>
      </c>
      <c r="C118" s="791"/>
      <c r="D118" s="43"/>
      <c r="E118" s="44"/>
      <c r="F118" s="44"/>
      <c r="G118" s="35"/>
      <c r="H118" s="785" t="s">
        <v>670</v>
      </c>
      <c r="I118" s="786"/>
      <c r="J118" s="45"/>
      <c r="K118" s="45"/>
      <c r="L118" s="45"/>
      <c r="M118" s="35"/>
    </row>
    <row r="119" spans="1:13" s="3" customFormat="1" ht="16.5" thickTop="1" thickBot="1">
      <c r="A119" s="46"/>
      <c r="B119" s="792"/>
      <c r="C119" s="793"/>
      <c r="D119" s="14"/>
      <c r="E119" s="12" t="s">
        <v>663</v>
      </c>
      <c r="F119" s="13">
        <f>COUNTA(D121:D159)</f>
        <v>32</v>
      </c>
      <c r="G119" s="46"/>
      <c r="H119" s="787"/>
      <c r="I119" s="788"/>
      <c r="J119" s="32"/>
      <c r="K119" s="33" t="s">
        <v>663</v>
      </c>
      <c r="L119" s="34">
        <f>COUNTA(J121:J159)</f>
        <v>28</v>
      </c>
      <c r="M119" s="46"/>
    </row>
    <row r="120" spans="1:13" s="3" customFormat="1">
      <c r="A120" s="46"/>
      <c r="B120" s="15" t="s">
        <v>644</v>
      </c>
      <c r="C120" s="16" t="s">
        <v>640</v>
      </c>
      <c r="D120" s="4" t="s">
        <v>641</v>
      </c>
      <c r="E120" s="4" t="s">
        <v>642</v>
      </c>
      <c r="F120" s="5" t="s">
        <v>662</v>
      </c>
      <c r="G120" s="46"/>
      <c r="H120" s="24" t="s">
        <v>644</v>
      </c>
      <c r="I120" s="23" t="s">
        <v>640</v>
      </c>
      <c r="J120" s="4" t="s">
        <v>641</v>
      </c>
      <c r="K120" s="4" t="s">
        <v>642</v>
      </c>
      <c r="L120" s="25" t="s">
        <v>662</v>
      </c>
      <c r="M120" s="46"/>
    </row>
    <row r="121" spans="1:13" s="3" customFormat="1">
      <c r="A121" s="46"/>
      <c r="B121" s="93" t="s">
        <v>648</v>
      </c>
      <c r="C121" s="94" t="s">
        <v>2381</v>
      </c>
      <c r="D121" s="95" t="s">
        <v>1513</v>
      </c>
      <c r="E121" s="96" t="s">
        <v>770</v>
      </c>
      <c r="F121" s="285" t="s">
        <v>1786</v>
      </c>
      <c r="G121" s="46"/>
      <c r="H121" s="111" t="s">
        <v>648</v>
      </c>
      <c r="I121" s="94" t="s">
        <v>1143</v>
      </c>
      <c r="J121" s="95" t="s">
        <v>1529</v>
      </c>
      <c r="K121" s="96" t="s">
        <v>770</v>
      </c>
      <c r="L121" s="289" t="s">
        <v>1799</v>
      </c>
      <c r="M121" s="46"/>
    </row>
    <row r="122" spans="1:13" s="3" customFormat="1">
      <c r="A122" s="46"/>
      <c r="B122" s="98" t="s">
        <v>649</v>
      </c>
      <c r="C122" s="99" t="s">
        <v>992</v>
      </c>
      <c r="D122" s="100" t="s">
        <v>2382</v>
      </c>
      <c r="E122" s="101" t="s">
        <v>770</v>
      </c>
      <c r="F122" s="286" t="s">
        <v>1787</v>
      </c>
      <c r="G122" s="46"/>
      <c r="H122" s="113" t="s">
        <v>649</v>
      </c>
      <c r="I122" s="99" t="s">
        <v>802</v>
      </c>
      <c r="J122" s="100" t="s">
        <v>2468</v>
      </c>
      <c r="K122" s="101" t="s">
        <v>770</v>
      </c>
      <c r="L122" s="290" t="s">
        <v>1800</v>
      </c>
      <c r="M122" s="46"/>
    </row>
    <row r="123" spans="1:13" s="3" customFormat="1">
      <c r="A123" s="46"/>
      <c r="B123" s="103" t="s">
        <v>650</v>
      </c>
      <c r="C123" s="104" t="s">
        <v>1348</v>
      </c>
      <c r="D123" s="105" t="s">
        <v>1184</v>
      </c>
      <c r="E123" s="106" t="s">
        <v>770</v>
      </c>
      <c r="F123" s="287" t="s">
        <v>1788</v>
      </c>
      <c r="G123" s="46"/>
      <c r="H123" s="115" t="s">
        <v>650</v>
      </c>
      <c r="I123" s="104" t="s">
        <v>727</v>
      </c>
      <c r="J123" s="105" t="s">
        <v>1227</v>
      </c>
      <c r="K123" s="106" t="s">
        <v>949</v>
      </c>
      <c r="L123" s="291" t="s">
        <v>192</v>
      </c>
      <c r="M123" s="46"/>
    </row>
    <row r="124" spans="1:13" s="3" customFormat="1">
      <c r="A124" s="46"/>
      <c r="B124" s="6" t="s">
        <v>651</v>
      </c>
      <c r="C124" s="7" t="s">
        <v>1113</v>
      </c>
      <c r="D124" s="8" t="s">
        <v>1091</v>
      </c>
      <c r="E124" s="9" t="s">
        <v>948</v>
      </c>
      <c r="F124" s="288" t="s">
        <v>457</v>
      </c>
      <c r="G124" s="46"/>
      <c r="H124" s="26" t="s">
        <v>651</v>
      </c>
      <c r="I124" s="7" t="s">
        <v>485</v>
      </c>
      <c r="J124" s="8" t="s">
        <v>120</v>
      </c>
      <c r="K124" s="9" t="s">
        <v>948</v>
      </c>
      <c r="L124" s="292" t="s">
        <v>496</v>
      </c>
      <c r="M124" s="46"/>
    </row>
    <row r="125" spans="1:13" s="3" customFormat="1">
      <c r="A125" s="46"/>
      <c r="B125" s="6" t="s">
        <v>652</v>
      </c>
      <c r="C125" s="7" t="s">
        <v>995</v>
      </c>
      <c r="D125" s="8" t="s">
        <v>80</v>
      </c>
      <c r="E125" s="9" t="s">
        <v>770</v>
      </c>
      <c r="F125" s="288" t="s">
        <v>457</v>
      </c>
      <c r="G125" s="46"/>
      <c r="H125" s="26" t="s">
        <v>652</v>
      </c>
      <c r="I125" s="7" t="s">
        <v>689</v>
      </c>
      <c r="J125" s="8" t="s">
        <v>414</v>
      </c>
      <c r="K125" s="9" t="s">
        <v>770</v>
      </c>
      <c r="L125" s="292" t="s">
        <v>435</v>
      </c>
      <c r="M125" s="46"/>
    </row>
    <row r="126" spans="1:13" s="3" customFormat="1">
      <c r="A126" s="46"/>
      <c r="B126" s="6" t="s">
        <v>653</v>
      </c>
      <c r="C126" s="7" t="s">
        <v>1338</v>
      </c>
      <c r="D126" s="8" t="s">
        <v>1789</v>
      </c>
      <c r="E126" s="9" t="s">
        <v>770</v>
      </c>
      <c r="F126" s="288" t="s">
        <v>419</v>
      </c>
      <c r="G126" s="46"/>
      <c r="H126" s="26" t="s">
        <v>653</v>
      </c>
      <c r="I126" s="7" t="s">
        <v>723</v>
      </c>
      <c r="J126" s="8" t="s">
        <v>1801</v>
      </c>
      <c r="K126" s="9" t="s">
        <v>647</v>
      </c>
      <c r="L126" s="292" t="s">
        <v>195</v>
      </c>
      <c r="M126" s="46"/>
    </row>
    <row r="127" spans="1:13" s="3" customFormat="1">
      <c r="A127" s="46"/>
      <c r="B127" s="6" t="s">
        <v>654</v>
      </c>
      <c r="C127" s="7" t="s">
        <v>708</v>
      </c>
      <c r="D127" s="8" t="s">
        <v>946</v>
      </c>
      <c r="E127" s="9" t="s">
        <v>948</v>
      </c>
      <c r="F127" s="288" t="s">
        <v>1790</v>
      </c>
      <c r="G127" s="46"/>
      <c r="H127" s="26" t="s">
        <v>654</v>
      </c>
      <c r="I127" s="7" t="s">
        <v>1143</v>
      </c>
      <c r="J127" s="8" t="s">
        <v>1570</v>
      </c>
      <c r="K127" s="9" t="s">
        <v>770</v>
      </c>
      <c r="L127" s="292" t="s">
        <v>133</v>
      </c>
      <c r="M127" s="46"/>
    </row>
    <row r="128" spans="1:13" s="3" customFormat="1">
      <c r="A128" s="46"/>
      <c r="B128" s="6" t="s">
        <v>655</v>
      </c>
      <c r="C128" s="7" t="s">
        <v>698</v>
      </c>
      <c r="D128" s="8" t="s">
        <v>2440</v>
      </c>
      <c r="E128" s="9" t="s">
        <v>647</v>
      </c>
      <c r="F128" s="288" t="s">
        <v>483</v>
      </c>
      <c r="G128" s="46"/>
      <c r="H128" s="26" t="s">
        <v>655</v>
      </c>
      <c r="I128" s="7" t="s">
        <v>810</v>
      </c>
      <c r="J128" s="8" t="s">
        <v>2470</v>
      </c>
      <c r="K128" s="9" t="s">
        <v>770</v>
      </c>
      <c r="L128" s="292" t="s">
        <v>201</v>
      </c>
      <c r="M128" s="46"/>
    </row>
    <row r="129" spans="1:13" s="3" customFormat="1">
      <c r="A129" s="46"/>
      <c r="B129" s="6" t="s">
        <v>656</v>
      </c>
      <c r="C129" s="7" t="s">
        <v>1791</v>
      </c>
      <c r="D129" s="8" t="s">
        <v>1089</v>
      </c>
      <c r="E129" s="9" t="s">
        <v>948</v>
      </c>
      <c r="F129" s="288" t="s">
        <v>463</v>
      </c>
      <c r="G129" s="46"/>
      <c r="H129" s="26" t="s">
        <v>656</v>
      </c>
      <c r="I129" s="7" t="s">
        <v>1143</v>
      </c>
      <c r="J129" s="8" t="s">
        <v>838</v>
      </c>
      <c r="K129" s="9" t="s">
        <v>647</v>
      </c>
      <c r="L129" s="292" t="s">
        <v>1802</v>
      </c>
      <c r="M129" s="46"/>
    </row>
    <row r="130" spans="1:13" s="3" customFormat="1">
      <c r="A130" s="46"/>
      <c r="B130" s="6" t="s">
        <v>657</v>
      </c>
      <c r="C130" s="7" t="s">
        <v>995</v>
      </c>
      <c r="D130" s="8" t="s">
        <v>2439</v>
      </c>
      <c r="E130" s="9" t="s">
        <v>770</v>
      </c>
      <c r="F130" s="288" t="s">
        <v>159</v>
      </c>
      <c r="G130" s="46"/>
      <c r="H130" s="26" t="s">
        <v>657</v>
      </c>
      <c r="I130" s="7" t="s">
        <v>723</v>
      </c>
      <c r="J130" s="8" t="s">
        <v>1330</v>
      </c>
      <c r="K130" s="9" t="s">
        <v>675</v>
      </c>
      <c r="L130" s="292" t="s">
        <v>2556</v>
      </c>
      <c r="M130" s="46"/>
    </row>
    <row r="131" spans="1:13" s="3" customFormat="1">
      <c r="A131" s="46"/>
      <c r="B131" s="6" t="s">
        <v>658</v>
      </c>
      <c r="C131" s="7" t="s">
        <v>705</v>
      </c>
      <c r="D131" s="8" t="s">
        <v>2384</v>
      </c>
      <c r="E131" s="9" t="s">
        <v>770</v>
      </c>
      <c r="F131" s="288" t="s">
        <v>422</v>
      </c>
      <c r="G131" s="46"/>
      <c r="H131" s="26" t="s">
        <v>658</v>
      </c>
      <c r="I131" s="7" t="s">
        <v>725</v>
      </c>
      <c r="J131" s="8" t="s">
        <v>123</v>
      </c>
      <c r="K131" s="9" t="s">
        <v>948</v>
      </c>
      <c r="L131" s="292" t="s">
        <v>207</v>
      </c>
      <c r="M131" s="46"/>
    </row>
    <row r="132" spans="1:13" s="3" customFormat="1">
      <c r="A132" s="46"/>
      <c r="B132" s="6" t="s">
        <v>659</v>
      </c>
      <c r="C132" s="7" t="s">
        <v>1791</v>
      </c>
      <c r="D132" s="8" t="s">
        <v>1090</v>
      </c>
      <c r="E132" s="9" t="s">
        <v>949</v>
      </c>
      <c r="F132" s="288" t="s">
        <v>423</v>
      </c>
      <c r="G132" s="46"/>
      <c r="H132" s="26" t="s">
        <v>659</v>
      </c>
      <c r="I132" s="7" t="s">
        <v>719</v>
      </c>
      <c r="J132" s="8" t="s">
        <v>31</v>
      </c>
      <c r="K132" s="9" t="s">
        <v>948</v>
      </c>
      <c r="L132" s="292" t="s">
        <v>136</v>
      </c>
      <c r="M132" s="46"/>
    </row>
    <row r="133" spans="1:13" s="3" customFormat="1">
      <c r="A133" s="46"/>
      <c r="B133" s="6" t="s">
        <v>660</v>
      </c>
      <c r="C133" s="7" t="s">
        <v>101</v>
      </c>
      <c r="D133" s="8" t="s">
        <v>771</v>
      </c>
      <c r="E133" s="9" t="s">
        <v>948</v>
      </c>
      <c r="F133" s="288" t="s">
        <v>1792</v>
      </c>
      <c r="G133" s="46"/>
      <c r="H133" s="26" t="s">
        <v>660</v>
      </c>
      <c r="I133" s="7" t="s">
        <v>493</v>
      </c>
      <c r="J133" s="8" t="s">
        <v>1803</v>
      </c>
      <c r="K133" s="9" t="s">
        <v>770</v>
      </c>
      <c r="L133" s="292" t="s">
        <v>499</v>
      </c>
      <c r="M133" s="46"/>
    </row>
    <row r="134" spans="1:13" s="3" customFormat="1">
      <c r="A134" s="46"/>
      <c r="B134" s="6" t="s">
        <v>661</v>
      </c>
      <c r="C134" s="7" t="s">
        <v>1054</v>
      </c>
      <c r="D134" s="8" t="s">
        <v>711</v>
      </c>
      <c r="E134" s="9" t="s">
        <v>948</v>
      </c>
      <c r="F134" s="288" t="s">
        <v>1793</v>
      </c>
      <c r="G134" s="46"/>
      <c r="H134" s="26" t="s">
        <v>661</v>
      </c>
      <c r="I134" s="7" t="s">
        <v>802</v>
      </c>
      <c r="J134" s="8" t="s">
        <v>424</v>
      </c>
      <c r="K134" s="9" t="s">
        <v>948</v>
      </c>
      <c r="L134" s="292" t="s">
        <v>445</v>
      </c>
      <c r="M134" s="46"/>
    </row>
    <row r="135" spans="1:13" s="3" customFormat="1">
      <c r="A135" s="46"/>
      <c r="B135" s="6" t="s">
        <v>664</v>
      </c>
      <c r="C135" s="7" t="s">
        <v>776</v>
      </c>
      <c r="D135" s="8" t="s">
        <v>398</v>
      </c>
      <c r="E135" s="9" t="s">
        <v>770</v>
      </c>
      <c r="F135" s="288" t="s">
        <v>474</v>
      </c>
      <c r="G135" s="46"/>
      <c r="H135" s="26" t="s">
        <v>664</v>
      </c>
      <c r="I135" s="7" t="s">
        <v>1804</v>
      </c>
      <c r="J135" s="8" t="s">
        <v>877</v>
      </c>
      <c r="K135" s="9" t="s">
        <v>949</v>
      </c>
      <c r="L135" s="292" t="s">
        <v>508</v>
      </c>
      <c r="M135" s="46"/>
    </row>
    <row r="136" spans="1:13" s="3" customFormat="1">
      <c r="A136" s="46"/>
      <c r="B136" s="6" t="s">
        <v>665</v>
      </c>
      <c r="C136" s="7" t="s">
        <v>714</v>
      </c>
      <c r="D136" s="8" t="s">
        <v>88</v>
      </c>
      <c r="E136" s="9" t="s">
        <v>770</v>
      </c>
      <c r="F136" s="288" t="s">
        <v>127</v>
      </c>
      <c r="G136" s="46"/>
      <c r="H136" s="26" t="s">
        <v>665</v>
      </c>
      <c r="I136" s="7" t="s">
        <v>1805</v>
      </c>
      <c r="J136" s="8" t="s">
        <v>120</v>
      </c>
      <c r="K136" s="9" t="s">
        <v>949</v>
      </c>
      <c r="L136" s="292" t="s">
        <v>492</v>
      </c>
      <c r="M136" s="46"/>
    </row>
    <row r="137" spans="1:13" s="3" customFormat="1">
      <c r="A137" s="46"/>
      <c r="B137" s="6" t="s">
        <v>666</v>
      </c>
      <c r="C137" s="7" t="s">
        <v>696</v>
      </c>
      <c r="D137" s="8" t="s">
        <v>707</v>
      </c>
      <c r="E137" s="60" t="s">
        <v>647</v>
      </c>
      <c r="F137" s="288" t="s">
        <v>475</v>
      </c>
      <c r="G137" s="46"/>
      <c r="H137" s="26" t="s">
        <v>666</v>
      </c>
      <c r="I137" s="7" t="s">
        <v>1536</v>
      </c>
      <c r="J137" s="8" t="s">
        <v>1746</v>
      </c>
      <c r="K137" s="9" t="s">
        <v>948</v>
      </c>
      <c r="L137" s="292" t="s">
        <v>140</v>
      </c>
      <c r="M137" s="46"/>
    </row>
    <row r="138" spans="1:13" s="3" customFormat="1">
      <c r="A138" s="46"/>
      <c r="B138" s="6" t="s">
        <v>667</v>
      </c>
      <c r="C138" s="7" t="s">
        <v>1510</v>
      </c>
      <c r="D138" s="8" t="s">
        <v>1347</v>
      </c>
      <c r="E138" s="60" t="s">
        <v>647</v>
      </c>
      <c r="F138" s="288" t="s">
        <v>188</v>
      </c>
      <c r="G138" s="46"/>
      <c r="H138" s="26" t="s">
        <v>667</v>
      </c>
      <c r="I138" s="7" t="s">
        <v>1270</v>
      </c>
      <c r="J138" s="8" t="s">
        <v>1806</v>
      </c>
      <c r="K138" s="9" t="s">
        <v>948</v>
      </c>
      <c r="L138" s="292" t="s">
        <v>511</v>
      </c>
      <c r="M138" s="46"/>
    </row>
    <row r="139" spans="1:13" s="3" customFormat="1">
      <c r="A139" s="46"/>
      <c r="B139" s="6" t="s">
        <v>668</v>
      </c>
      <c r="C139" s="7" t="s">
        <v>940</v>
      </c>
      <c r="D139" s="8" t="s">
        <v>1794</v>
      </c>
      <c r="E139" s="9" t="s">
        <v>770</v>
      </c>
      <c r="F139" s="288" t="s">
        <v>1795</v>
      </c>
      <c r="G139" s="46"/>
      <c r="H139" s="26" t="s">
        <v>668</v>
      </c>
      <c r="I139" s="7" t="s">
        <v>1502</v>
      </c>
      <c r="J139" s="8" t="s">
        <v>1192</v>
      </c>
      <c r="K139" s="9" t="s">
        <v>948</v>
      </c>
      <c r="L139" s="292" t="s">
        <v>512</v>
      </c>
      <c r="M139" s="46"/>
    </row>
    <row r="140" spans="1:13" s="3" customFormat="1">
      <c r="A140" s="46"/>
      <c r="B140" s="6" t="s">
        <v>669</v>
      </c>
      <c r="C140" s="58" t="s">
        <v>708</v>
      </c>
      <c r="D140" s="62" t="s">
        <v>711</v>
      </c>
      <c r="E140" s="9" t="s">
        <v>949</v>
      </c>
      <c r="F140" s="412" t="s">
        <v>2524</v>
      </c>
      <c r="G140" s="46"/>
      <c r="H140" s="26" t="s">
        <v>669</v>
      </c>
      <c r="I140" s="58" t="s">
        <v>802</v>
      </c>
      <c r="J140" s="62" t="s">
        <v>981</v>
      </c>
      <c r="K140" s="60" t="s">
        <v>647</v>
      </c>
      <c r="L140" s="292" t="s">
        <v>1807</v>
      </c>
      <c r="M140" s="46"/>
    </row>
    <row r="141" spans="1:13" s="3" customFormat="1">
      <c r="A141" s="46"/>
      <c r="B141" s="6" t="s">
        <v>918</v>
      </c>
      <c r="C141" s="58" t="s">
        <v>372</v>
      </c>
      <c r="D141" s="62" t="s">
        <v>337</v>
      </c>
      <c r="E141" s="9" t="s">
        <v>949</v>
      </c>
      <c r="F141" s="412" t="s">
        <v>430</v>
      </c>
      <c r="G141" s="46"/>
      <c r="H141" s="26" t="s">
        <v>918</v>
      </c>
      <c r="I141" s="58" t="s">
        <v>1808</v>
      </c>
      <c r="J141" s="62" t="s">
        <v>891</v>
      </c>
      <c r="K141" s="9" t="s">
        <v>949</v>
      </c>
      <c r="L141" s="413" t="s">
        <v>447</v>
      </c>
      <c r="M141" s="46"/>
    </row>
    <row r="142" spans="1:13" s="3" customFormat="1">
      <c r="A142" s="46"/>
      <c r="B142" s="6" t="s">
        <v>919</v>
      </c>
      <c r="C142" s="58" t="s">
        <v>1239</v>
      </c>
      <c r="D142" s="62" t="s">
        <v>1093</v>
      </c>
      <c r="E142" s="9" t="s">
        <v>948</v>
      </c>
      <c r="F142" s="412" t="s">
        <v>431</v>
      </c>
      <c r="G142" s="46"/>
      <c r="H142" s="26" t="s">
        <v>919</v>
      </c>
      <c r="I142" s="58" t="s">
        <v>440</v>
      </c>
      <c r="J142" s="62" t="s">
        <v>1192</v>
      </c>
      <c r="K142" s="9" t="s">
        <v>948</v>
      </c>
      <c r="L142" s="413" t="s">
        <v>1809</v>
      </c>
      <c r="M142" s="46"/>
    </row>
    <row r="143" spans="1:13" s="3" customFormat="1">
      <c r="A143" s="46"/>
      <c r="B143" s="6" t="s">
        <v>920</v>
      </c>
      <c r="C143" s="58" t="s">
        <v>400</v>
      </c>
      <c r="D143" s="62" t="s">
        <v>1092</v>
      </c>
      <c r="E143" s="9" t="s">
        <v>948</v>
      </c>
      <c r="F143" s="412" t="s">
        <v>496</v>
      </c>
      <c r="G143" s="46"/>
      <c r="H143" s="26" t="s">
        <v>920</v>
      </c>
      <c r="I143" s="58" t="s">
        <v>835</v>
      </c>
      <c r="J143" s="62" t="s">
        <v>1810</v>
      </c>
      <c r="K143" s="9" t="s">
        <v>630</v>
      </c>
      <c r="L143" s="413" t="s">
        <v>1811</v>
      </c>
      <c r="M143" s="46"/>
    </row>
    <row r="144" spans="1:13" s="3" customFormat="1">
      <c r="A144" s="46"/>
      <c r="B144" s="6" t="s">
        <v>921</v>
      </c>
      <c r="C144" s="58" t="s">
        <v>1555</v>
      </c>
      <c r="D144" s="62" t="s">
        <v>1248</v>
      </c>
      <c r="E144" s="9" t="s">
        <v>949</v>
      </c>
      <c r="F144" s="412" t="s">
        <v>435</v>
      </c>
      <c r="G144" s="46"/>
      <c r="H144" s="26" t="s">
        <v>921</v>
      </c>
      <c r="I144" s="58" t="s">
        <v>2372</v>
      </c>
      <c r="J144" s="62" t="s">
        <v>2418</v>
      </c>
      <c r="K144" s="60" t="s">
        <v>647</v>
      </c>
      <c r="L144" s="413" t="s">
        <v>1812</v>
      </c>
      <c r="M144" s="46"/>
    </row>
    <row r="145" spans="1:13" s="3" customFormat="1">
      <c r="A145" s="46"/>
      <c r="B145" s="6" t="s">
        <v>922</v>
      </c>
      <c r="C145" s="58" t="s">
        <v>1121</v>
      </c>
      <c r="D145" s="62" t="s">
        <v>2440</v>
      </c>
      <c r="E145" s="9" t="s">
        <v>948</v>
      </c>
      <c r="F145" s="412" t="s">
        <v>487</v>
      </c>
      <c r="G145" s="46"/>
      <c r="H145" s="26" t="s">
        <v>922</v>
      </c>
      <c r="I145" s="58" t="s">
        <v>1813</v>
      </c>
      <c r="J145" s="62" t="s">
        <v>1814</v>
      </c>
      <c r="K145" s="60" t="s">
        <v>647</v>
      </c>
      <c r="L145" s="413" t="s">
        <v>1815</v>
      </c>
      <c r="M145" s="46"/>
    </row>
    <row r="146" spans="1:13" s="3" customFormat="1">
      <c r="A146" s="46"/>
      <c r="B146" s="6" t="s">
        <v>1153</v>
      </c>
      <c r="C146" s="58" t="s">
        <v>402</v>
      </c>
      <c r="D146" s="62" t="s">
        <v>1092</v>
      </c>
      <c r="E146" s="9" t="s">
        <v>948</v>
      </c>
      <c r="F146" s="412" t="s">
        <v>133</v>
      </c>
      <c r="G146" s="46"/>
      <c r="H146" s="26" t="s">
        <v>1153</v>
      </c>
      <c r="I146" s="58" t="s">
        <v>1538</v>
      </c>
      <c r="J146" s="62" t="s">
        <v>1240</v>
      </c>
      <c r="K146" s="9" t="s">
        <v>948</v>
      </c>
      <c r="L146" s="413" t="s">
        <v>1816</v>
      </c>
      <c r="M146" s="46"/>
    </row>
    <row r="147" spans="1:13" s="3" customFormat="1">
      <c r="A147" s="46"/>
      <c r="B147" s="6" t="s">
        <v>1154</v>
      </c>
      <c r="C147" s="58" t="s">
        <v>1128</v>
      </c>
      <c r="D147" s="62" t="s">
        <v>1248</v>
      </c>
      <c r="E147" s="9" t="s">
        <v>948</v>
      </c>
      <c r="F147" s="412" t="s">
        <v>481</v>
      </c>
      <c r="G147" s="46"/>
      <c r="H147" s="26" t="s">
        <v>1154</v>
      </c>
      <c r="I147" s="58" t="s">
        <v>1362</v>
      </c>
      <c r="J147" s="62" t="s">
        <v>1200</v>
      </c>
      <c r="K147" s="9" t="s">
        <v>948</v>
      </c>
      <c r="L147" s="413" t="s">
        <v>1817</v>
      </c>
      <c r="M147" s="46"/>
    </row>
    <row r="148" spans="1:13" s="3" customFormat="1">
      <c r="A148" s="46"/>
      <c r="B148" s="6" t="s">
        <v>1155</v>
      </c>
      <c r="C148" s="58" t="s">
        <v>645</v>
      </c>
      <c r="D148" s="62" t="s">
        <v>1402</v>
      </c>
      <c r="E148" s="9" t="s">
        <v>949</v>
      </c>
      <c r="F148" s="412" t="s">
        <v>441</v>
      </c>
      <c r="G148" s="46"/>
      <c r="H148" s="26" t="s">
        <v>1155</v>
      </c>
      <c r="I148" s="58" t="s">
        <v>759</v>
      </c>
      <c r="J148" s="62" t="s">
        <v>1363</v>
      </c>
      <c r="K148" s="60" t="s">
        <v>647</v>
      </c>
      <c r="L148" s="413" t="s">
        <v>1818</v>
      </c>
      <c r="M148" s="46"/>
    </row>
    <row r="149" spans="1:13" s="3" customFormat="1">
      <c r="A149" s="46"/>
      <c r="B149" s="6" t="s">
        <v>1156</v>
      </c>
      <c r="C149" s="58" t="s">
        <v>1113</v>
      </c>
      <c r="D149" s="62" t="s">
        <v>1796</v>
      </c>
      <c r="E149" s="60" t="s">
        <v>647</v>
      </c>
      <c r="F149" s="412" t="s">
        <v>2556</v>
      </c>
      <c r="G149" s="46"/>
      <c r="H149" s="26"/>
      <c r="I149" s="58"/>
      <c r="J149" s="62"/>
      <c r="K149" s="60"/>
      <c r="L149" s="413"/>
      <c r="M149" s="46"/>
    </row>
    <row r="150" spans="1:13" s="3" customFormat="1">
      <c r="A150" s="46"/>
      <c r="B150" s="6" t="s">
        <v>1157</v>
      </c>
      <c r="C150" s="58" t="s">
        <v>1372</v>
      </c>
      <c r="D150" s="62" t="s">
        <v>338</v>
      </c>
      <c r="E150" s="9" t="s">
        <v>949</v>
      </c>
      <c r="F150" s="246" t="s">
        <v>492</v>
      </c>
      <c r="G150" s="46"/>
      <c r="H150" s="26"/>
      <c r="I150" s="58"/>
      <c r="J150" s="62"/>
      <c r="K150" s="60"/>
      <c r="L150" s="257"/>
      <c r="M150" s="46"/>
    </row>
    <row r="151" spans="1:13" s="3" customFormat="1">
      <c r="A151" s="46"/>
      <c r="B151" s="6" t="s">
        <v>1158</v>
      </c>
      <c r="C151" s="58" t="s">
        <v>1797</v>
      </c>
      <c r="D151" s="62" t="s">
        <v>1402</v>
      </c>
      <c r="E151" s="9" t="s">
        <v>948</v>
      </c>
      <c r="F151" s="246" t="s">
        <v>1798</v>
      </c>
      <c r="G151" s="46"/>
      <c r="H151" s="26"/>
      <c r="I151" s="58"/>
      <c r="J151" s="62"/>
      <c r="K151" s="9"/>
      <c r="L151" s="257"/>
      <c r="M151" s="46"/>
    </row>
    <row r="152" spans="1:13" s="3" customFormat="1" ht="12.75" thickBot="1">
      <c r="A152" s="46"/>
      <c r="B152" s="6" t="s">
        <v>1159</v>
      </c>
      <c r="C152" s="58" t="s">
        <v>677</v>
      </c>
      <c r="D152" s="62" t="s">
        <v>1248</v>
      </c>
      <c r="E152" s="9" t="s">
        <v>948</v>
      </c>
      <c r="F152" s="246" t="s">
        <v>448</v>
      </c>
      <c r="G152" s="46"/>
      <c r="H152" s="26"/>
      <c r="I152" s="58"/>
      <c r="J152" s="62"/>
      <c r="K152" s="9"/>
      <c r="L152" s="257"/>
      <c r="M152" s="46"/>
    </row>
    <row r="153" spans="1:13" s="3" customFormat="1" ht="12.75" hidden="1">
      <c r="A153" s="46"/>
      <c r="B153" s="6"/>
      <c r="C153" s="58"/>
      <c r="D153" s="259"/>
      <c r="E153" s="60"/>
      <c r="F153" s="246"/>
      <c r="G153" s="46"/>
      <c r="H153" s="26"/>
      <c r="I153" s="58"/>
      <c r="J153" s="62"/>
      <c r="K153" s="60"/>
      <c r="L153" s="257"/>
      <c r="M153" s="46"/>
    </row>
    <row r="154" spans="1:13" s="3" customFormat="1" ht="12.75" hidden="1">
      <c r="A154" s="46"/>
      <c r="B154" s="6"/>
      <c r="C154" s="58"/>
      <c r="D154" s="259"/>
      <c r="E154" s="60"/>
      <c r="F154" s="246"/>
      <c r="G154" s="46"/>
      <c r="H154" s="26"/>
      <c r="I154" s="58"/>
      <c r="J154" s="62"/>
      <c r="K154" s="9"/>
      <c r="L154" s="257"/>
      <c r="M154" s="46"/>
    </row>
    <row r="155" spans="1:13" s="3" customFormat="1" ht="12.75" hidden="1">
      <c r="A155" s="46"/>
      <c r="B155" s="6"/>
      <c r="C155" s="58"/>
      <c r="D155" s="259"/>
      <c r="E155" s="60"/>
      <c r="F155" s="246"/>
      <c r="G155" s="46"/>
      <c r="H155" s="26"/>
      <c r="I155" s="58"/>
      <c r="J155" s="62"/>
      <c r="K155" s="9"/>
      <c r="L155" s="257"/>
      <c r="M155" s="46"/>
    </row>
    <row r="156" spans="1:13" s="3" customFormat="1" ht="12.75" hidden="1">
      <c r="A156" s="46"/>
      <c r="B156" s="6"/>
      <c r="C156" s="58"/>
      <c r="D156" s="259"/>
      <c r="E156" s="60"/>
      <c r="F156" s="246"/>
      <c r="G156" s="46"/>
      <c r="H156" s="26"/>
      <c r="I156" s="58"/>
      <c r="J156" s="62"/>
      <c r="K156" s="60"/>
      <c r="L156" s="257"/>
      <c r="M156" s="46"/>
    </row>
    <row r="157" spans="1:13" s="3" customFormat="1" ht="12.75" hidden="1">
      <c r="A157" s="46"/>
      <c r="B157" s="6"/>
      <c r="C157" s="58"/>
      <c r="D157" s="259"/>
      <c r="E157" s="60"/>
      <c r="F157" s="246"/>
      <c r="G157" s="46"/>
      <c r="H157" s="26"/>
      <c r="I157" s="58"/>
      <c r="J157" s="62"/>
      <c r="K157" s="60"/>
      <c r="L157" s="257"/>
      <c r="M157" s="46"/>
    </row>
    <row r="158" spans="1:13" s="3" customFormat="1" ht="12.75" hidden="1">
      <c r="A158" s="46"/>
      <c r="B158" s="6"/>
      <c r="C158" s="58"/>
      <c r="D158" s="259"/>
      <c r="E158" s="60"/>
      <c r="F158" s="246"/>
      <c r="G158" s="46"/>
      <c r="H158" s="26"/>
      <c r="I158" s="58"/>
      <c r="J158" s="62"/>
      <c r="K158" s="9"/>
      <c r="L158" s="257"/>
      <c r="M158" s="46"/>
    </row>
    <row r="159" spans="1:13" s="3" customFormat="1" ht="13.5" hidden="1" thickBot="1">
      <c r="A159" s="46"/>
      <c r="B159" s="6"/>
      <c r="C159" s="58"/>
      <c r="D159" s="259"/>
      <c r="E159" s="60"/>
      <c r="F159" s="246"/>
      <c r="G159" s="46"/>
      <c r="H159" s="26"/>
      <c r="I159" s="58"/>
      <c r="J159" s="62"/>
      <c r="K159" s="60"/>
      <c r="L159" s="257"/>
      <c r="M159" s="46"/>
    </row>
    <row r="160" spans="1:13" s="3" customFormat="1" ht="12.75" thickTop="1">
      <c r="A160" s="46"/>
      <c r="B160" s="47"/>
      <c r="C160" s="47"/>
      <c r="D160" s="47"/>
      <c r="E160" s="47"/>
      <c r="F160" s="47"/>
      <c r="G160" s="46"/>
      <c r="H160" s="48"/>
      <c r="I160" s="48"/>
      <c r="J160" s="48"/>
      <c r="K160" s="48"/>
      <c r="L160" s="48"/>
      <c r="M160" s="46"/>
    </row>
    <row r="161" spans="1:13" ht="34.5" customHeight="1" thickBot="1">
      <c r="A161" s="35"/>
      <c r="B161" s="784" t="s">
        <v>788</v>
      </c>
      <c r="C161" s="784"/>
      <c r="D161" s="35"/>
      <c r="E161" s="211" t="s">
        <v>732</v>
      </c>
      <c r="F161" s="781" t="s">
        <v>1679</v>
      </c>
      <c r="G161" s="781"/>
      <c r="H161" s="781"/>
      <c r="I161" s="781"/>
      <c r="J161" s="35"/>
      <c r="K161" s="784" t="s">
        <v>917</v>
      </c>
      <c r="L161" s="784"/>
      <c r="M161" s="35"/>
    </row>
    <row r="162" spans="1:13" ht="5.25" customHeight="1" thickTop="1" thickBot="1">
      <c r="A162" s="35"/>
      <c r="B162" s="790" t="s">
        <v>639</v>
      </c>
      <c r="C162" s="791"/>
      <c r="D162" s="43"/>
      <c r="E162" s="44"/>
      <c r="F162" s="44"/>
      <c r="G162" s="35"/>
      <c r="H162" s="785" t="s">
        <v>670</v>
      </c>
      <c r="I162" s="786"/>
      <c r="J162" s="45"/>
      <c r="K162" s="45"/>
      <c r="L162" s="45"/>
      <c r="M162" s="35"/>
    </row>
    <row r="163" spans="1:13" s="3" customFormat="1" ht="16.5" thickTop="1" thickBot="1">
      <c r="A163" s="46"/>
      <c r="B163" s="792"/>
      <c r="C163" s="793"/>
      <c r="D163" s="14"/>
      <c r="E163" s="12" t="s">
        <v>663</v>
      </c>
      <c r="F163" s="13">
        <f>COUNTA(D165:D186)</f>
        <v>15</v>
      </c>
      <c r="G163" s="46"/>
      <c r="H163" s="787"/>
      <c r="I163" s="788"/>
      <c r="J163" s="32"/>
      <c r="K163" s="33" t="s">
        <v>663</v>
      </c>
      <c r="L163" s="34">
        <f>COUNTA(J165:J186)</f>
        <v>14</v>
      </c>
      <c r="M163" s="46"/>
    </row>
    <row r="164" spans="1:13" s="3" customFormat="1">
      <c r="A164" s="46"/>
      <c r="B164" s="15" t="s">
        <v>644</v>
      </c>
      <c r="C164" s="16" t="s">
        <v>640</v>
      </c>
      <c r="D164" s="4" t="s">
        <v>641</v>
      </c>
      <c r="E164" s="4" t="s">
        <v>642</v>
      </c>
      <c r="F164" s="5" t="s">
        <v>662</v>
      </c>
      <c r="G164" s="46"/>
      <c r="H164" s="24" t="s">
        <v>644</v>
      </c>
      <c r="I164" s="23" t="s">
        <v>640</v>
      </c>
      <c r="J164" s="4" t="s">
        <v>641</v>
      </c>
      <c r="K164" s="4" t="s">
        <v>642</v>
      </c>
      <c r="L164" s="25" t="s">
        <v>662</v>
      </c>
      <c r="M164" s="46"/>
    </row>
    <row r="165" spans="1:13" s="3" customFormat="1">
      <c r="A165" s="46"/>
      <c r="B165" s="93" t="s">
        <v>648</v>
      </c>
      <c r="C165" s="94" t="s">
        <v>712</v>
      </c>
      <c r="D165" s="95" t="s">
        <v>1513</v>
      </c>
      <c r="E165" s="96" t="s">
        <v>770</v>
      </c>
      <c r="F165" s="285" t="s">
        <v>1819</v>
      </c>
      <c r="G165" s="46"/>
      <c r="H165" s="111" t="s">
        <v>648</v>
      </c>
      <c r="I165" s="94" t="s">
        <v>727</v>
      </c>
      <c r="J165" s="95" t="s">
        <v>1822</v>
      </c>
      <c r="K165" s="96" t="s">
        <v>1099</v>
      </c>
      <c r="L165" s="289" t="s">
        <v>1823</v>
      </c>
      <c r="M165" s="46"/>
    </row>
    <row r="166" spans="1:13" s="3" customFormat="1">
      <c r="A166" s="46"/>
      <c r="B166" s="98" t="s">
        <v>649</v>
      </c>
      <c r="C166" s="99" t="s">
        <v>986</v>
      </c>
      <c r="D166" s="100" t="s">
        <v>2505</v>
      </c>
      <c r="E166" s="101" t="s">
        <v>770</v>
      </c>
      <c r="F166" s="286" t="s">
        <v>2490</v>
      </c>
      <c r="G166" s="46"/>
      <c r="H166" s="113" t="s">
        <v>649</v>
      </c>
      <c r="I166" s="99" t="s">
        <v>835</v>
      </c>
      <c r="J166" s="100" t="s">
        <v>184</v>
      </c>
      <c r="K166" s="101" t="s">
        <v>770</v>
      </c>
      <c r="L166" s="290" t="s">
        <v>1824</v>
      </c>
      <c r="M166" s="46"/>
    </row>
    <row r="167" spans="1:13" s="3" customFormat="1">
      <c r="A167" s="46"/>
      <c r="B167" s="103" t="s">
        <v>650</v>
      </c>
      <c r="C167" s="104" t="s">
        <v>1224</v>
      </c>
      <c r="D167" s="105" t="s">
        <v>1094</v>
      </c>
      <c r="E167" s="106" t="s">
        <v>948</v>
      </c>
      <c r="F167" s="287" t="s">
        <v>1820</v>
      </c>
      <c r="G167" s="46"/>
      <c r="H167" s="115" t="s">
        <v>650</v>
      </c>
      <c r="I167" s="104" t="s">
        <v>1144</v>
      </c>
      <c r="J167" s="105" t="s">
        <v>424</v>
      </c>
      <c r="K167" s="106" t="s">
        <v>948</v>
      </c>
      <c r="L167" s="291" t="s">
        <v>1825</v>
      </c>
      <c r="M167" s="46"/>
    </row>
    <row r="168" spans="1:13" s="3" customFormat="1">
      <c r="A168" s="46"/>
      <c r="B168" s="6" t="s">
        <v>651</v>
      </c>
      <c r="C168" s="7" t="s">
        <v>780</v>
      </c>
      <c r="D168" s="8" t="s">
        <v>2438</v>
      </c>
      <c r="E168" s="9" t="s">
        <v>679</v>
      </c>
      <c r="F168" s="288" t="s">
        <v>233</v>
      </c>
      <c r="G168" s="46"/>
      <c r="H168" s="26" t="s">
        <v>651</v>
      </c>
      <c r="I168" s="7" t="s">
        <v>719</v>
      </c>
      <c r="J168" s="8" t="s">
        <v>197</v>
      </c>
      <c r="K168" s="9" t="s">
        <v>950</v>
      </c>
      <c r="L168" s="292" t="s">
        <v>1826</v>
      </c>
      <c r="M168" s="46"/>
    </row>
    <row r="169" spans="1:13" s="3" customFormat="1">
      <c r="A169" s="46"/>
      <c r="B169" s="6" t="s">
        <v>652</v>
      </c>
      <c r="C169" s="7" t="s">
        <v>2512</v>
      </c>
      <c r="D169" s="8" t="s">
        <v>2513</v>
      </c>
      <c r="E169" s="9" t="s">
        <v>770</v>
      </c>
      <c r="F169" s="288" t="s">
        <v>201</v>
      </c>
      <c r="G169" s="46"/>
      <c r="H169" s="26" t="s">
        <v>652</v>
      </c>
      <c r="I169" s="7" t="s">
        <v>717</v>
      </c>
      <c r="J169" s="8" t="s">
        <v>2569</v>
      </c>
      <c r="K169" s="9" t="s">
        <v>770</v>
      </c>
      <c r="L169" s="292" t="s">
        <v>1827</v>
      </c>
      <c r="M169" s="46"/>
    </row>
    <row r="170" spans="1:13" s="3" customFormat="1">
      <c r="A170" s="46"/>
      <c r="B170" s="6" t="s">
        <v>653</v>
      </c>
      <c r="C170" s="7" t="s">
        <v>698</v>
      </c>
      <c r="D170" s="8" t="s">
        <v>1238</v>
      </c>
      <c r="E170" s="9" t="s">
        <v>770</v>
      </c>
      <c r="F170" s="288" t="s">
        <v>439</v>
      </c>
      <c r="G170" s="46"/>
      <c r="H170" s="26" t="s">
        <v>653</v>
      </c>
      <c r="I170" s="7" t="s">
        <v>1422</v>
      </c>
      <c r="J170" s="8" t="s">
        <v>867</v>
      </c>
      <c r="K170" s="9" t="s">
        <v>950</v>
      </c>
      <c r="L170" s="292" t="s">
        <v>1828</v>
      </c>
      <c r="M170" s="46"/>
    </row>
    <row r="171" spans="1:13" s="3" customFormat="1">
      <c r="A171" s="46"/>
      <c r="B171" s="6" t="s">
        <v>654</v>
      </c>
      <c r="C171" s="7" t="s">
        <v>1346</v>
      </c>
      <c r="D171" s="8" t="s">
        <v>1095</v>
      </c>
      <c r="E171" s="9" t="s">
        <v>948</v>
      </c>
      <c r="F171" s="288" t="s">
        <v>1802</v>
      </c>
      <c r="G171" s="46"/>
      <c r="H171" s="26" t="s">
        <v>654</v>
      </c>
      <c r="I171" s="7" t="s">
        <v>682</v>
      </c>
      <c r="J171" s="8" t="s">
        <v>2469</v>
      </c>
      <c r="K171" s="9" t="s">
        <v>679</v>
      </c>
      <c r="L171" s="292" t="s">
        <v>517</v>
      </c>
      <c r="M171" s="46"/>
    </row>
    <row r="172" spans="1:13" s="3" customFormat="1">
      <c r="A172" s="46"/>
      <c r="B172" s="6" t="s">
        <v>655</v>
      </c>
      <c r="C172" s="7" t="s">
        <v>1102</v>
      </c>
      <c r="D172" s="8" t="s">
        <v>1096</v>
      </c>
      <c r="E172" s="9" t="s">
        <v>948</v>
      </c>
      <c r="F172" s="288" t="s">
        <v>441</v>
      </c>
      <c r="G172" s="46"/>
      <c r="H172" s="26" t="s">
        <v>655</v>
      </c>
      <c r="I172" s="7" t="s">
        <v>689</v>
      </c>
      <c r="J172" s="8" t="s">
        <v>1533</v>
      </c>
      <c r="K172" s="9" t="s">
        <v>770</v>
      </c>
      <c r="L172" s="292" t="s">
        <v>1829</v>
      </c>
      <c r="M172" s="46"/>
    </row>
    <row r="173" spans="1:13" s="3" customFormat="1">
      <c r="A173" s="46"/>
      <c r="B173" s="6" t="s">
        <v>656</v>
      </c>
      <c r="C173" s="7" t="s">
        <v>1338</v>
      </c>
      <c r="D173" s="8" t="s">
        <v>2439</v>
      </c>
      <c r="E173" s="9" t="s">
        <v>770</v>
      </c>
      <c r="F173" s="288" t="s">
        <v>499</v>
      </c>
      <c r="G173" s="46"/>
      <c r="H173" s="26" t="s">
        <v>656</v>
      </c>
      <c r="I173" s="7" t="s">
        <v>1150</v>
      </c>
      <c r="J173" s="8" t="s">
        <v>1830</v>
      </c>
      <c r="K173" s="9" t="s">
        <v>770</v>
      </c>
      <c r="L173" s="292" t="s">
        <v>1831</v>
      </c>
      <c r="M173" s="46"/>
    </row>
    <row r="174" spans="1:13" s="3" customFormat="1">
      <c r="A174" s="46"/>
      <c r="B174" s="6" t="s">
        <v>657</v>
      </c>
      <c r="C174" s="7" t="s">
        <v>504</v>
      </c>
      <c r="D174" s="8" t="s">
        <v>1280</v>
      </c>
      <c r="E174" s="9" t="s">
        <v>770</v>
      </c>
      <c r="F174" s="288" t="s">
        <v>217</v>
      </c>
      <c r="G174" s="46"/>
      <c r="H174" s="26" t="s">
        <v>657</v>
      </c>
      <c r="I174" s="7" t="s">
        <v>761</v>
      </c>
      <c r="J174" s="8" t="s">
        <v>2476</v>
      </c>
      <c r="K174" s="9" t="s">
        <v>647</v>
      </c>
      <c r="L174" s="292" t="s">
        <v>1832</v>
      </c>
      <c r="M174" s="46"/>
    </row>
    <row r="175" spans="1:13" s="3" customFormat="1">
      <c r="A175" s="46"/>
      <c r="B175" s="6" t="s">
        <v>658</v>
      </c>
      <c r="C175" s="7" t="s">
        <v>1291</v>
      </c>
      <c r="D175" s="8" t="s">
        <v>1248</v>
      </c>
      <c r="E175" s="9" t="s">
        <v>948</v>
      </c>
      <c r="F175" s="288" t="s">
        <v>139</v>
      </c>
      <c r="G175" s="46"/>
      <c r="H175" s="26" t="s">
        <v>658</v>
      </c>
      <c r="I175" s="7" t="s">
        <v>810</v>
      </c>
      <c r="J175" s="8" t="s">
        <v>1833</v>
      </c>
      <c r="K175" s="9" t="s">
        <v>770</v>
      </c>
      <c r="L175" s="292" t="s">
        <v>1834</v>
      </c>
      <c r="M175" s="46"/>
    </row>
    <row r="176" spans="1:13" s="3" customFormat="1" ht="12" customHeight="1">
      <c r="A176" s="46"/>
      <c r="B176" s="6" t="s">
        <v>659</v>
      </c>
      <c r="C176" s="7" t="s">
        <v>983</v>
      </c>
      <c r="D176" s="8" t="s">
        <v>1097</v>
      </c>
      <c r="E176" s="9" t="s">
        <v>948</v>
      </c>
      <c r="F176" s="288" t="s">
        <v>506</v>
      </c>
      <c r="G176" s="46"/>
      <c r="H176" s="26" t="s">
        <v>659</v>
      </c>
      <c r="I176" s="7" t="s">
        <v>1538</v>
      </c>
      <c r="J176" s="8" t="s">
        <v>509</v>
      </c>
      <c r="K176" s="9" t="s">
        <v>950</v>
      </c>
      <c r="L176" s="292" t="s">
        <v>1835</v>
      </c>
      <c r="M176" s="46"/>
    </row>
    <row r="177" spans="1:13" s="3" customFormat="1">
      <c r="A177" s="46"/>
      <c r="B177" s="6" t="s">
        <v>660</v>
      </c>
      <c r="C177" s="7" t="s">
        <v>1121</v>
      </c>
      <c r="D177" s="8" t="s">
        <v>1431</v>
      </c>
      <c r="E177" s="9" t="s">
        <v>948</v>
      </c>
      <c r="F177" s="288" t="s">
        <v>508</v>
      </c>
      <c r="G177" s="46"/>
      <c r="H177" s="26" t="s">
        <v>660</v>
      </c>
      <c r="I177" s="7" t="s">
        <v>1150</v>
      </c>
      <c r="J177" s="8" t="s">
        <v>1088</v>
      </c>
      <c r="K177" s="9" t="s">
        <v>770</v>
      </c>
      <c r="L177" s="292" t="s">
        <v>1836</v>
      </c>
      <c r="M177" s="46"/>
    </row>
    <row r="178" spans="1:13" s="3" customFormat="1">
      <c r="A178" s="46"/>
      <c r="B178" s="6" t="s">
        <v>661</v>
      </c>
      <c r="C178" s="7" t="s">
        <v>847</v>
      </c>
      <c r="D178" s="8" t="s">
        <v>1098</v>
      </c>
      <c r="E178" s="9" t="s">
        <v>948</v>
      </c>
      <c r="F178" s="288" t="s">
        <v>446</v>
      </c>
      <c r="G178" s="46"/>
      <c r="H178" s="26" t="s">
        <v>661</v>
      </c>
      <c r="I178" s="7" t="s">
        <v>883</v>
      </c>
      <c r="J178" s="8" t="s">
        <v>1088</v>
      </c>
      <c r="K178" s="9" t="s">
        <v>770</v>
      </c>
      <c r="L178" s="292" t="s">
        <v>1837</v>
      </c>
      <c r="M178" s="46"/>
    </row>
    <row r="179" spans="1:13" s="3" customFormat="1" ht="12.75" thickBot="1">
      <c r="A179" s="46"/>
      <c r="B179" s="6" t="s">
        <v>664</v>
      </c>
      <c r="C179" s="7" t="s">
        <v>1587</v>
      </c>
      <c r="D179" s="8" t="s">
        <v>332</v>
      </c>
      <c r="E179" s="9" t="s">
        <v>948</v>
      </c>
      <c r="F179" s="288" t="s">
        <v>1821</v>
      </c>
      <c r="G179" s="46"/>
      <c r="H179" s="26"/>
      <c r="I179" s="7"/>
      <c r="J179" s="8"/>
      <c r="K179" s="9"/>
      <c r="L179" s="292"/>
      <c r="M179" s="46"/>
    </row>
    <row r="180" spans="1:13" s="3" customFormat="1" ht="12.75" hidden="1">
      <c r="A180" s="46"/>
      <c r="B180" s="6"/>
      <c r="C180" s="7"/>
      <c r="D180" s="435"/>
      <c r="E180" s="9"/>
      <c r="F180" s="288"/>
      <c r="G180" s="46"/>
      <c r="H180" s="26"/>
      <c r="I180" s="7"/>
      <c r="J180" s="8"/>
      <c r="K180" s="9"/>
      <c r="L180" s="292"/>
      <c r="M180" s="46"/>
    </row>
    <row r="181" spans="1:13" s="3" customFormat="1" ht="12.75" hidden="1">
      <c r="A181" s="46"/>
      <c r="B181" s="6"/>
      <c r="C181" s="7"/>
      <c r="D181" s="435"/>
      <c r="E181" s="9"/>
      <c r="F181" s="288"/>
      <c r="G181" s="46"/>
      <c r="H181" s="26"/>
      <c r="I181" s="7"/>
      <c r="J181" s="8"/>
      <c r="K181" s="9"/>
      <c r="L181" s="292"/>
      <c r="M181" s="46"/>
    </row>
    <row r="182" spans="1:13" s="3" customFormat="1" ht="12.75" hidden="1">
      <c r="A182" s="46"/>
      <c r="B182" s="6"/>
      <c r="C182" s="7"/>
      <c r="D182" s="435"/>
      <c r="E182" s="9"/>
      <c r="F182" s="288"/>
      <c r="G182" s="46"/>
      <c r="H182" s="26"/>
      <c r="I182" s="7"/>
      <c r="J182" s="7"/>
      <c r="K182" s="9"/>
      <c r="L182" s="292"/>
      <c r="M182" s="46"/>
    </row>
    <row r="183" spans="1:13" s="3" customFormat="1" ht="12.75" hidden="1">
      <c r="A183" s="46"/>
      <c r="B183" s="6"/>
      <c r="C183" s="7"/>
      <c r="D183" s="435"/>
      <c r="E183" s="9"/>
      <c r="F183" s="288"/>
      <c r="G183" s="46"/>
      <c r="H183" s="26"/>
      <c r="I183" s="7"/>
      <c r="J183" s="7"/>
      <c r="K183" s="9"/>
      <c r="L183" s="292"/>
      <c r="M183" s="46"/>
    </row>
    <row r="184" spans="1:13" s="3" customFormat="1" ht="13.5" hidden="1" thickBot="1">
      <c r="A184" s="46"/>
      <c r="B184" s="6"/>
      <c r="C184" s="7"/>
      <c r="D184" s="435"/>
      <c r="E184" s="9"/>
      <c r="F184" s="288"/>
      <c r="G184" s="46"/>
      <c r="H184" s="26"/>
      <c r="I184" s="7"/>
      <c r="J184" s="7"/>
      <c r="K184" s="9"/>
      <c r="L184" s="292"/>
      <c r="M184" s="46"/>
    </row>
    <row r="185" spans="1:13" s="3" customFormat="1" ht="12.75" hidden="1">
      <c r="A185" s="46"/>
      <c r="B185" s="6"/>
      <c r="C185" s="7"/>
      <c r="D185" s="21"/>
      <c r="E185" s="9"/>
      <c r="F185" s="244"/>
      <c r="G185" s="46"/>
      <c r="H185" s="26"/>
      <c r="I185" s="7"/>
      <c r="J185" s="7"/>
      <c r="K185" s="9"/>
      <c r="L185" s="255"/>
      <c r="M185" s="46"/>
    </row>
    <row r="186" spans="1:13" s="3" customFormat="1" ht="13.5" hidden="1" thickBot="1">
      <c r="A186" s="46"/>
      <c r="B186" s="19"/>
      <c r="C186" s="10"/>
      <c r="D186" s="22"/>
      <c r="E186" s="11"/>
      <c r="F186" s="245"/>
      <c r="G186" s="46"/>
      <c r="H186" s="28"/>
      <c r="I186" s="29"/>
      <c r="J186" s="29"/>
      <c r="K186" s="30"/>
      <c r="L186" s="256"/>
      <c r="M186" s="46"/>
    </row>
    <row r="187" spans="1:13" s="3" customFormat="1" ht="12.75" thickTop="1">
      <c r="A187" s="46"/>
      <c r="B187" s="47"/>
      <c r="C187" s="47"/>
      <c r="D187" s="47"/>
      <c r="E187" s="47"/>
      <c r="F187" s="47"/>
      <c r="G187" s="46"/>
      <c r="H187" s="48"/>
      <c r="I187" s="48"/>
      <c r="J187" s="48"/>
      <c r="K187" s="48"/>
      <c r="L187" s="48"/>
      <c r="M187" s="46"/>
    </row>
    <row r="188" spans="1:13" ht="34.5" customHeight="1" thickBot="1">
      <c r="B188" s="784" t="s">
        <v>5</v>
      </c>
      <c r="C188" s="784"/>
      <c r="D188" s="35"/>
      <c r="E188" s="211" t="s">
        <v>917</v>
      </c>
      <c r="F188" s="781" t="s">
        <v>734</v>
      </c>
      <c r="G188" s="781"/>
      <c r="H188" s="781"/>
      <c r="I188" s="781"/>
      <c r="J188" s="35"/>
      <c r="K188" s="784" t="s">
        <v>744</v>
      </c>
      <c r="L188" s="784"/>
      <c r="M188" s="35"/>
    </row>
    <row r="189" spans="1:13" ht="5.25" customHeight="1" thickTop="1" thickBot="1">
      <c r="B189" s="790" t="s">
        <v>1653</v>
      </c>
      <c r="C189" s="791"/>
      <c r="D189" s="43"/>
      <c r="E189" s="44"/>
      <c r="F189" s="44"/>
      <c r="G189" s="35"/>
      <c r="H189" s="785" t="s">
        <v>1654</v>
      </c>
      <c r="I189" s="786"/>
      <c r="J189" s="45"/>
      <c r="K189" s="45"/>
      <c r="L189" s="45"/>
      <c r="M189" s="35"/>
    </row>
    <row r="190" spans="1:13" ht="16.5" thickTop="1" thickBot="1">
      <c r="B190" s="792"/>
      <c r="C190" s="793"/>
      <c r="D190" s="14"/>
      <c r="E190" s="12" t="s">
        <v>663</v>
      </c>
      <c r="F190" s="13">
        <f>COUNTA(D192:D211)</f>
        <v>7</v>
      </c>
      <c r="G190" s="46"/>
      <c r="H190" s="787"/>
      <c r="I190" s="788"/>
      <c r="J190" s="32"/>
      <c r="K190" s="33" t="s">
        <v>663</v>
      </c>
      <c r="L190" s="34">
        <f>COUNTA(J192:J211)</f>
        <v>3</v>
      </c>
      <c r="M190" s="35"/>
    </row>
    <row r="191" spans="1:13">
      <c r="B191" s="15" t="s">
        <v>644</v>
      </c>
      <c r="C191" s="16" t="s">
        <v>640</v>
      </c>
      <c r="D191" s="4" t="s">
        <v>641</v>
      </c>
      <c r="E191" s="4" t="s">
        <v>642</v>
      </c>
      <c r="F191" s="5" t="s">
        <v>662</v>
      </c>
      <c r="G191" s="46"/>
      <c r="H191" s="24" t="s">
        <v>644</v>
      </c>
      <c r="I191" s="23" t="s">
        <v>640</v>
      </c>
      <c r="J191" s="4" t="s">
        <v>641</v>
      </c>
      <c r="K191" s="4" t="s">
        <v>642</v>
      </c>
      <c r="L191" s="25" t="s">
        <v>662</v>
      </c>
      <c r="M191" s="35"/>
    </row>
    <row r="192" spans="1:13">
      <c r="B192" s="93" t="s">
        <v>648</v>
      </c>
      <c r="C192" s="94" t="s">
        <v>2506</v>
      </c>
      <c r="D192" s="95" t="s">
        <v>2507</v>
      </c>
      <c r="E192" s="96" t="s">
        <v>770</v>
      </c>
      <c r="F192" s="285" t="s">
        <v>1838</v>
      </c>
      <c r="G192" s="46"/>
      <c r="H192" s="111" t="s">
        <v>648</v>
      </c>
      <c r="I192" s="94" t="s">
        <v>689</v>
      </c>
      <c r="J192" s="95" t="s">
        <v>1846</v>
      </c>
      <c r="K192" s="96" t="s">
        <v>1847</v>
      </c>
      <c r="L192" s="289" t="s">
        <v>1848</v>
      </c>
      <c r="M192" s="35"/>
    </row>
    <row r="193" spans="2:13">
      <c r="B193" s="98" t="s">
        <v>649</v>
      </c>
      <c r="C193" s="99" t="s">
        <v>1372</v>
      </c>
      <c r="D193" s="100" t="s">
        <v>828</v>
      </c>
      <c r="E193" s="101" t="s">
        <v>948</v>
      </c>
      <c r="F193" s="286" t="s">
        <v>1839</v>
      </c>
      <c r="G193" s="46"/>
      <c r="H193" s="113" t="s">
        <v>649</v>
      </c>
      <c r="I193" s="99" t="s">
        <v>1174</v>
      </c>
      <c r="J193" s="100" t="s">
        <v>513</v>
      </c>
      <c r="K193" s="101" t="s">
        <v>770</v>
      </c>
      <c r="L193" s="290" t="s">
        <v>1849</v>
      </c>
      <c r="M193" s="35"/>
    </row>
    <row r="194" spans="2:13">
      <c r="B194" s="103" t="s">
        <v>650</v>
      </c>
      <c r="C194" s="104" t="s">
        <v>1514</v>
      </c>
      <c r="D194" s="105" t="s">
        <v>2548</v>
      </c>
      <c r="E194" s="106" t="s">
        <v>770</v>
      </c>
      <c r="F194" s="287" t="s">
        <v>1840</v>
      </c>
      <c r="G194" s="46"/>
      <c r="H194" s="115" t="s">
        <v>650</v>
      </c>
      <c r="I194" s="104" t="s">
        <v>1850</v>
      </c>
      <c r="J194" s="105" t="s">
        <v>869</v>
      </c>
      <c r="K194" s="106" t="s">
        <v>747</v>
      </c>
      <c r="L194" s="291" t="s">
        <v>1851</v>
      </c>
      <c r="M194" s="35"/>
    </row>
    <row r="195" spans="2:13">
      <c r="B195" s="6" t="s">
        <v>651</v>
      </c>
      <c r="C195" s="7" t="s">
        <v>1841</v>
      </c>
      <c r="D195" s="8" t="s">
        <v>1842</v>
      </c>
      <c r="E195" s="9" t="s">
        <v>747</v>
      </c>
      <c r="F195" s="288" t="s">
        <v>522</v>
      </c>
      <c r="G195" s="46"/>
      <c r="H195" s="26"/>
      <c r="I195" s="7"/>
      <c r="J195" s="8"/>
      <c r="K195" s="9"/>
      <c r="L195" s="292"/>
      <c r="M195" s="35"/>
    </row>
    <row r="196" spans="2:13">
      <c r="B196" s="6" t="s">
        <v>652</v>
      </c>
      <c r="C196" s="7" t="s">
        <v>991</v>
      </c>
      <c r="D196" s="8" t="s">
        <v>1200</v>
      </c>
      <c r="E196" s="9" t="s">
        <v>948</v>
      </c>
      <c r="F196" s="288" t="s">
        <v>1843</v>
      </c>
      <c r="G196" s="46"/>
      <c r="H196" s="26"/>
      <c r="I196" s="7"/>
      <c r="J196" s="8"/>
      <c r="K196" s="9"/>
      <c r="L196" s="292"/>
      <c r="M196" s="35"/>
    </row>
    <row r="197" spans="2:13">
      <c r="B197" s="6" t="s">
        <v>653</v>
      </c>
      <c r="C197" s="7" t="s">
        <v>1550</v>
      </c>
      <c r="D197" s="8" t="s">
        <v>1226</v>
      </c>
      <c r="E197" s="9" t="s">
        <v>948</v>
      </c>
      <c r="F197" s="288" t="s">
        <v>1844</v>
      </c>
      <c r="G197" s="46"/>
      <c r="H197" s="26"/>
      <c r="I197" s="7"/>
      <c r="J197" s="8"/>
      <c r="K197" s="9"/>
      <c r="L197" s="292"/>
      <c r="M197" s="35"/>
    </row>
    <row r="198" spans="2:13" ht="12.75" thickBot="1">
      <c r="B198" s="6" t="s">
        <v>654</v>
      </c>
      <c r="C198" s="7" t="s">
        <v>500</v>
      </c>
      <c r="D198" s="8" t="s">
        <v>501</v>
      </c>
      <c r="E198" s="9" t="s">
        <v>770</v>
      </c>
      <c r="F198" s="288" t="s">
        <v>1845</v>
      </c>
      <c r="G198" s="46"/>
      <c r="H198" s="26"/>
      <c r="I198" s="7"/>
      <c r="J198" s="8"/>
      <c r="K198" s="9"/>
      <c r="L198" s="292"/>
      <c r="M198" s="35"/>
    </row>
    <row r="199" spans="2:13" ht="12.75" hidden="1">
      <c r="B199" s="6"/>
      <c r="C199" s="7"/>
      <c r="D199" s="20"/>
      <c r="E199" s="9"/>
      <c r="F199" s="288"/>
      <c r="G199" s="46"/>
      <c r="H199" s="26"/>
      <c r="I199" s="7"/>
      <c r="J199" s="8"/>
      <c r="K199" s="9"/>
      <c r="L199" s="292"/>
      <c r="M199" s="35"/>
    </row>
    <row r="200" spans="2:13" ht="12.75" hidden="1">
      <c r="B200" s="6"/>
      <c r="C200" s="7"/>
      <c r="D200" s="20"/>
      <c r="E200" s="9"/>
      <c r="F200" s="288"/>
      <c r="G200" s="46"/>
      <c r="H200" s="26"/>
      <c r="I200" s="7"/>
      <c r="J200" s="8"/>
      <c r="K200" s="9"/>
      <c r="L200" s="292"/>
      <c r="M200" s="35"/>
    </row>
    <row r="201" spans="2:13" ht="12.75" hidden="1">
      <c r="B201" s="6"/>
      <c r="C201" s="7"/>
      <c r="D201" s="20"/>
      <c r="E201" s="9"/>
      <c r="F201" s="288"/>
      <c r="G201" s="46"/>
      <c r="H201" s="26"/>
      <c r="I201" s="7"/>
      <c r="J201" s="8"/>
      <c r="K201" s="9"/>
      <c r="L201" s="292"/>
      <c r="M201" s="35"/>
    </row>
    <row r="202" spans="2:13" ht="12.75" hidden="1">
      <c r="B202" s="6"/>
      <c r="C202" s="7"/>
      <c r="D202" s="20"/>
      <c r="E202" s="9"/>
      <c r="F202" s="288"/>
      <c r="G202" s="46"/>
      <c r="H202" s="26"/>
      <c r="I202" s="7"/>
      <c r="J202" s="8"/>
      <c r="K202" s="9"/>
      <c r="L202" s="292"/>
      <c r="M202" s="35"/>
    </row>
    <row r="203" spans="2:13" ht="13.5" hidden="1" thickBot="1">
      <c r="B203" s="6"/>
      <c r="C203" s="7"/>
      <c r="D203" s="20"/>
      <c r="E203" s="9"/>
      <c r="F203" s="288"/>
      <c r="G203" s="46"/>
      <c r="H203" s="26"/>
      <c r="I203" s="7"/>
      <c r="J203" s="8"/>
      <c r="K203" s="9"/>
      <c r="L203" s="292"/>
      <c r="M203" s="35"/>
    </row>
    <row r="204" spans="2:13" ht="13.5" hidden="1" customHeight="1">
      <c r="B204" s="6"/>
      <c r="C204" s="7"/>
      <c r="D204" s="20"/>
      <c r="E204" s="9"/>
      <c r="F204" s="244"/>
      <c r="G204" s="46"/>
      <c r="H204" s="26"/>
      <c r="I204" s="7"/>
      <c r="J204" s="8"/>
      <c r="K204" s="9"/>
      <c r="L204" s="255"/>
      <c r="M204" s="35"/>
    </row>
    <row r="205" spans="2:13" ht="12.75" hidden="1">
      <c r="B205" s="6"/>
      <c r="C205" s="7"/>
      <c r="D205" s="20"/>
      <c r="E205" s="9"/>
      <c r="F205" s="244"/>
      <c r="G205" s="46"/>
      <c r="H205" s="26"/>
      <c r="I205" s="7"/>
      <c r="J205" s="8"/>
      <c r="K205" s="9"/>
      <c r="L205" s="255"/>
      <c r="M205" s="35"/>
    </row>
    <row r="206" spans="2:13" ht="12.75" hidden="1">
      <c r="B206" s="6"/>
      <c r="C206" s="7"/>
      <c r="D206" s="21"/>
      <c r="E206" s="9"/>
      <c r="F206" s="244"/>
      <c r="G206" s="46"/>
      <c r="H206" s="26"/>
      <c r="I206" s="7"/>
      <c r="J206" s="7"/>
      <c r="K206" s="9"/>
      <c r="L206" s="255"/>
      <c r="M206" s="35"/>
    </row>
    <row r="207" spans="2:13" ht="12.75" hidden="1">
      <c r="B207" s="6"/>
      <c r="C207" s="7"/>
      <c r="D207" s="21"/>
      <c r="E207" s="9"/>
      <c r="F207" s="244"/>
      <c r="G207" s="46"/>
      <c r="H207" s="26"/>
      <c r="I207" s="7"/>
      <c r="J207" s="7"/>
      <c r="K207" s="9"/>
      <c r="L207" s="255"/>
      <c r="M207" s="35"/>
    </row>
    <row r="208" spans="2:13" ht="12.75" hidden="1">
      <c r="B208" s="6"/>
      <c r="C208" s="7"/>
      <c r="D208" s="21"/>
      <c r="E208" s="9"/>
      <c r="F208" s="244"/>
      <c r="G208" s="46"/>
      <c r="H208" s="26"/>
      <c r="I208" s="7"/>
      <c r="J208" s="7"/>
      <c r="K208" s="9"/>
      <c r="L208" s="255"/>
      <c r="M208" s="35"/>
    </row>
    <row r="209" spans="1:13" ht="12.75" hidden="1">
      <c r="B209" s="6"/>
      <c r="C209" s="7"/>
      <c r="D209" s="21"/>
      <c r="E209" s="9"/>
      <c r="F209" s="244"/>
      <c r="G209" s="46"/>
      <c r="H209" s="26"/>
      <c r="I209" s="7"/>
      <c r="J209" s="7"/>
      <c r="K209" s="9"/>
      <c r="L209" s="255"/>
      <c r="M209" s="35"/>
    </row>
    <row r="210" spans="1:13" ht="12.75" hidden="1">
      <c r="B210" s="6"/>
      <c r="C210" s="7"/>
      <c r="D210" s="21"/>
      <c r="E210" s="9"/>
      <c r="F210" s="244"/>
      <c r="G210" s="46"/>
      <c r="H210" s="26"/>
      <c r="I210" s="7"/>
      <c r="J210" s="7"/>
      <c r="K210" s="9"/>
      <c r="L210" s="255"/>
      <c r="M210" s="35"/>
    </row>
    <row r="211" spans="1:13" ht="13.5" hidden="1" thickBot="1">
      <c r="B211" s="19"/>
      <c r="C211" s="10"/>
      <c r="D211" s="22"/>
      <c r="E211" s="11"/>
      <c r="F211" s="245"/>
      <c r="G211" s="46"/>
      <c r="H211" s="28"/>
      <c r="I211" s="29"/>
      <c r="J211" s="29"/>
      <c r="K211" s="30"/>
      <c r="L211" s="256"/>
      <c r="M211" s="35"/>
    </row>
    <row r="212" spans="1:13" ht="12.75" thickTop="1">
      <c r="B212" s="47"/>
      <c r="C212" s="47"/>
      <c r="D212" s="47"/>
      <c r="E212" s="47"/>
      <c r="F212" s="47"/>
      <c r="G212" s="46"/>
      <c r="H212" s="48"/>
      <c r="I212" s="48"/>
      <c r="J212" s="48"/>
      <c r="K212" s="48"/>
      <c r="L212" s="48"/>
      <c r="M212" s="35"/>
    </row>
    <row r="213" spans="1:13" s="3" customFormat="1" ht="34.5" customHeight="1" thickBot="1">
      <c r="A213" s="35"/>
      <c r="B213" s="784" t="s">
        <v>789</v>
      </c>
      <c r="C213" s="784"/>
      <c r="D213" s="35"/>
      <c r="E213" s="211" t="s">
        <v>744</v>
      </c>
      <c r="F213" s="781" t="s">
        <v>1680</v>
      </c>
      <c r="G213" s="781"/>
      <c r="H213" s="781"/>
      <c r="I213" s="781"/>
      <c r="J213" s="35"/>
      <c r="K213" s="784" t="s">
        <v>744</v>
      </c>
      <c r="L213" s="784"/>
      <c r="M213" s="46"/>
    </row>
    <row r="214" spans="1:13" s="3" customFormat="1" ht="5.25" customHeight="1" thickTop="1" thickBot="1">
      <c r="A214" s="35"/>
      <c r="B214" s="790" t="s">
        <v>735</v>
      </c>
      <c r="C214" s="791"/>
      <c r="D214" s="43"/>
      <c r="E214" s="44"/>
      <c r="F214" s="44"/>
      <c r="G214" s="35"/>
      <c r="H214" s="785" t="s">
        <v>736</v>
      </c>
      <c r="I214" s="786"/>
      <c r="J214" s="45"/>
      <c r="K214" s="45"/>
      <c r="L214" s="45"/>
      <c r="M214" s="46"/>
    </row>
    <row r="215" spans="1:13" s="3" customFormat="1" ht="16.5" thickTop="1" thickBot="1">
      <c r="A215" s="46"/>
      <c r="B215" s="792"/>
      <c r="C215" s="793"/>
      <c r="D215" s="14"/>
      <c r="E215" s="12" t="s">
        <v>663</v>
      </c>
      <c r="F215" s="13">
        <f>COUNTA(D217:D236)</f>
        <v>5</v>
      </c>
      <c r="G215" s="46"/>
      <c r="H215" s="787"/>
      <c r="I215" s="788"/>
      <c r="J215" s="32"/>
      <c r="K215" s="33" t="s">
        <v>663</v>
      </c>
      <c r="L215" s="34">
        <f>COUNTA(J217:J236)</f>
        <v>4</v>
      </c>
      <c r="M215" s="46"/>
    </row>
    <row r="216" spans="1:13" s="3" customFormat="1">
      <c r="A216" s="46"/>
      <c r="B216" s="15" t="s">
        <v>644</v>
      </c>
      <c r="C216" s="16" t="s">
        <v>640</v>
      </c>
      <c r="D216" s="4" t="s">
        <v>641</v>
      </c>
      <c r="E216" s="4" t="s">
        <v>642</v>
      </c>
      <c r="F216" s="5" t="s">
        <v>662</v>
      </c>
      <c r="G216" s="46"/>
      <c r="H216" s="24" t="s">
        <v>644</v>
      </c>
      <c r="I216" s="23" t="s">
        <v>640</v>
      </c>
      <c r="J216" s="4" t="s">
        <v>641</v>
      </c>
      <c r="K216" s="4" t="s">
        <v>642</v>
      </c>
      <c r="L216" s="25" t="s">
        <v>662</v>
      </c>
      <c r="M216" s="46"/>
    </row>
    <row r="217" spans="1:13" s="3" customFormat="1">
      <c r="A217" s="46"/>
      <c r="B217" s="93" t="s">
        <v>648</v>
      </c>
      <c r="C217" s="94" t="s">
        <v>772</v>
      </c>
      <c r="D217" s="95" t="s">
        <v>1582</v>
      </c>
      <c r="E217" s="96" t="s">
        <v>770</v>
      </c>
      <c r="F217" s="285" t="s">
        <v>1856</v>
      </c>
      <c r="G217" s="46"/>
      <c r="H217" s="111" t="s">
        <v>648</v>
      </c>
      <c r="I217" s="94" t="s">
        <v>1086</v>
      </c>
      <c r="J217" s="95" t="s">
        <v>1609</v>
      </c>
      <c r="K217" s="96" t="s">
        <v>770</v>
      </c>
      <c r="L217" s="289" t="s">
        <v>1852</v>
      </c>
      <c r="M217" s="46"/>
    </row>
    <row r="218" spans="1:13" s="3" customFormat="1">
      <c r="A218" s="46"/>
      <c r="B218" s="98" t="s">
        <v>649</v>
      </c>
      <c r="C218" s="99" t="s">
        <v>1131</v>
      </c>
      <c r="D218" s="100" t="s">
        <v>1603</v>
      </c>
      <c r="E218" s="101" t="s">
        <v>770</v>
      </c>
      <c r="F218" s="286" t="s">
        <v>1857</v>
      </c>
      <c r="G218" s="46"/>
      <c r="H218" s="113" t="s">
        <v>649</v>
      </c>
      <c r="I218" s="99" t="s">
        <v>685</v>
      </c>
      <c r="J218" s="100" t="s">
        <v>553</v>
      </c>
      <c r="K218" s="101" t="s">
        <v>770</v>
      </c>
      <c r="L218" s="290" t="s">
        <v>1853</v>
      </c>
      <c r="M218" s="46"/>
    </row>
    <row r="219" spans="1:13" s="3" customFormat="1">
      <c r="A219" s="46"/>
      <c r="B219" s="103" t="s">
        <v>650</v>
      </c>
      <c r="C219" s="104" t="s">
        <v>705</v>
      </c>
      <c r="D219" s="105" t="s">
        <v>1184</v>
      </c>
      <c r="E219" s="106" t="s">
        <v>770</v>
      </c>
      <c r="F219" s="287" t="s">
        <v>1858</v>
      </c>
      <c r="G219" s="46"/>
      <c r="H219" s="115" t="s">
        <v>650</v>
      </c>
      <c r="I219" s="104" t="s">
        <v>748</v>
      </c>
      <c r="J219" s="105" t="s">
        <v>1206</v>
      </c>
      <c r="K219" s="106" t="s">
        <v>770</v>
      </c>
      <c r="L219" s="291" t="s">
        <v>1854</v>
      </c>
      <c r="M219" s="46"/>
    </row>
    <row r="220" spans="1:13" s="3" customFormat="1">
      <c r="A220" s="46"/>
      <c r="B220" s="6" t="s">
        <v>651</v>
      </c>
      <c r="C220" s="7" t="s">
        <v>1389</v>
      </c>
      <c r="D220" s="8" t="s">
        <v>1859</v>
      </c>
      <c r="E220" s="9" t="s">
        <v>747</v>
      </c>
      <c r="F220" s="288" t="s">
        <v>1860</v>
      </c>
      <c r="G220" s="46"/>
      <c r="H220" s="26" t="s">
        <v>651</v>
      </c>
      <c r="I220" s="7" t="s">
        <v>1174</v>
      </c>
      <c r="J220" s="8" t="s">
        <v>544</v>
      </c>
      <c r="K220" s="9" t="s">
        <v>770</v>
      </c>
      <c r="L220" s="292" t="s">
        <v>1855</v>
      </c>
      <c r="M220" s="46"/>
    </row>
    <row r="221" spans="1:13" s="3" customFormat="1" ht="12.75" thickBot="1">
      <c r="A221" s="46"/>
      <c r="B221" s="6" t="s">
        <v>652</v>
      </c>
      <c r="C221" s="7" t="s">
        <v>714</v>
      </c>
      <c r="D221" s="8" t="s">
        <v>1861</v>
      </c>
      <c r="E221" s="9" t="s">
        <v>747</v>
      </c>
      <c r="F221" s="288" t="s">
        <v>1862</v>
      </c>
      <c r="G221" s="46"/>
      <c r="H221" s="26"/>
      <c r="I221" s="7"/>
      <c r="J221" s="8"/>
      <c r="K221" s="9"/>
      <c r="L221" s="292"/>
      <c r="M221" s="46"/>
    </row>
    <row r="222" spans="1:13" s="3" customFormat="1" ht="13.5" hidden="1" thickBot="1">
      <c r="A222" s="46"/>
      <c r="B222" s="6"/>
      <c r="C222" s="7"/>
      <c r="D222" s="20"/>
      <c r="E222" s="9"/>
      <c r="F222" s="288"/>
      <c r="G222" s="46"/>
      <c r="H222" s="26"/>
      <c r="I222" s="7"/>
      <c r="J222" s="8"/>
      <c r="K222" s="9"/>
      <c r="L222" s="292"/>
      <c r="M222" s="46"/>
    </row>
    <row r="223" spans="1:13" s="3" customFormat="1" ht="12.75" hidden="1">
      <c r="A223" s="46"/>
      <c r="B223" s="6"/>
      <c r="C223" s="7"/>
      <c r="D223" s="20"/>
      <c r="E223" s="9"/>
      <c r="F223" s="244"/>
      <c r="G223" s="46"/>
      <c r="H223" s="26"/>
      <c r="I223" s="7"/>
      <c r="J223" s="8"/>
      <c r="K223" s="9"/>
      <c r="L223" s="255"/>
      <c r="M223" s="46"/>
    </row>
    <row r="224" spans="1:13" s="3" customFormat="1" ht="12.75" hidden="1">
      <c r="A224" s="46"/>
      <c r="B224" s="6"/>
      <c r="C224" s="7"/>
      <c r="D224" s="20"/>
      <c r="E224" s="9"/>
      <c r="F224" s="244"/>
      <c r="G224" s="46"/>
      <c r="H224" s="26"/>
      <c r="I224" s="7"/>
      <c r="J224" s="8"/>
      <c r="K224" s="9"/>
      <c r="L224" s="255"/>
      <c r="M224" s="46"/>
    </row>
    <row r="225" spans="1:13" s="3" customFormat="1" ht="12.75" hidden="1">
      <c r="A225" s="46"/>
      <c r="B225" s="6"/>
      <c r="C225" s="7"/>
      <c r="D225" s="20"/>
      <c r="E225" s="9"/>
      <c r="F225" s="244"/>
      <c r="G225" s="46"/>
      <c r="H225" s="26"/>
      <c r="I225" s="7"/>
      <c r="J225" s="8"/>
      <c r="K225" s="9"/>
      <c r="L225" s="255"/>
      <c r="M225" s="46"/>
    </row>
    <row r="226" spans="1:13" s="3" customFormat="1" ht="12.75" hidden="1">
      <c r="A226" s="46"/>
      <c r="B226" s="6"/>
      <c r="C226" s="7"/>
      <c r="D226" s="20"/>
      <c r="E226" s="9"/>
      <c r="F226" s="244"/>
      <c r="G226" s="46"/>
      <c r="H226" s="26"/>
      <c r="I226" s="7"/>
      <c r="J226" s="8"/>
      <c r="K226" s="9"/>
      <c r="L226" s="255"/>
      <c r="M226" s="46"/>
    </row>
    <row r="227" spans="1:13" s="3" customFormat="1" ht="12.75" hidden="1">
      <c r="A227" s="46"/>
      <c r="B227" s="6"/>
      <c r="C227" s="7"/>
      <c r="D227" s="20"/>
      <c r="E227" s="9"/>
      <c r="F227" s="244"/>
      <c r="G227" s="46"/>
      <c r="H227" s="26"/>
      <c r="I227" s="7"/>
      <c r="J227" s="8"/>
      <c r="K227" s="9"/>
      <c r="L227" s="255"/>
      <c r="M227" s="46"/>
    </row>
    <row r="228" spans="1:13" s="3" customFormat="1" ht="12.75" hidden="1">
      <c r="A228" s="46"/>
      <c r="B228" s="6"/>
      <c r="C228" s="7"/>
      <c r="D228" s="20"/>
      <c r="E228" s="9"/>
      <c r="F228" s="244"/>
      <c r="G228" s="46"/>
      <c r="H228" s="26"/>
      <c r="I228" s="7"/>
      <c r="J228" s="8"/>
      <c r="K228" s="9"/>
      <c r="L228" s="255"/>
      <c r="M228" s="46"/>
    </row>
    <row r="229" spans="1:13" s="3" customFormat="1" ht="12.75" hidden="1">
      <c r="A229" s="46"/>
      <c r="B229" s="6"/>
      <c r="C229" s="7"/>
      <c r="D229" s="20"/>
      <c r="E229" s="9"/>
      <c r="F229" s="244"/>
      <c r="G229" s="46"/>
      <c r="H229" s="26"/>
      <c r="I229" s="7"/>
      <c r="J229" s="8"/>
      <c r="K229" s="9"/>
      <c r="L229" s="255"/>
      <c r="M229" s="46"/>
    </row>
    <row r="230" spans="1:13" s="3" customFormat="1" ht="12.75" hidden="1">
      <c r="A230" s="46"/>
      <c r="B230" s="6"/>
      <c r="C230" s="7"/>
      <c r="D230" s="20"/>
      <c r="E230" s="9"/>
      <c r="F230" s="244"/>
      <c r="G230" s="46"/>
      <c r="H230" s="26"/>
      <c r="I230" s="7"/>
      <c r="J230" s="8"/>
      <c r="K230" s="9"/>
      <c r="L230" s="255"/>
      <c r="M230" s="46"/>
    </row>
    <row r="231" spans="1:13" s="3" customFormat="1" ht="12.75" hidden="1">
      <c r="A231" s="46"/>
      <c r="B231" s="6"/>
      <c r="C231" s="7"/>
      <c r="D231" s="21"/>
      <c r="E231" s="9"/>
      <c r="F231" s="244"/>
      <c r="G231" s="46"/>
      <c r="H231" s="26"/>
      <c r="I231" s="7"/>
      <c r="J231" s="7"/>
      <c r="K231" s="9"/>
      <c r="L231" s="255"/>
      <c r="M231" s="46"/>
    </row>
    <row r="232" spans="1:13" s="3" customFormat="1" ht="12.75" hidden="1">
      <c r="A232" s="46"/>
      <c r="B232" s="6"/>
      <c r="C232" s="7"/>
      <c r="D232" s="21"/>
      <c r="E232" s="9"/>
      <c r="F232" s="244"/>
      <c r="G232" s="46"/>
      <c r="H232" s="26"/>
      <c r="I232" s="7"/>
      <c r="J232" s="7"/>
      <c r="K232" s="9"/>
      <c r="L232" s="255"/>
      <c r="M232" s="46"/>
    </row>
    <row r="233" spans="1:13" s="3" customFormat="1" ht="12.75" hidden="1">
      <c r="A233" s="46"/>
      <c r="B233" s="6"/>
      <c r="C233" s="7"/>
      <c r="D233" s="21"/>
      <c r="E233" s="9"/>
      <c r="F233" s="244"/>
      <c r="G233" s="46"/>
      <c r="H233" s="26"/>
      <c r="I233" s="7"/>
      <c r="J233" s="7"/>
      <c r="K233" s="9"/>
      <c r="L233" s="255"/>
      <c r="M233" s="46"/>
    </row>
    <row r="234" spans="1:13" s="3" customFormat="1" ht="12.75" hidden="1">
      <c r="A234" s="46"/>
      <c r="B234" s="6"/>
      <c r="C234" s="7"/>
      <c r="D234" s="21"/>
      <c r="E234" s="9"/>
      <c r="F234" s="244"/>
      <c r="G234" s="46"/>
      <c r="H234" s="26"/>
      <c r="I234" s="7"/>
      <c r="J234" s="7"/>
      <c r="K234" s="9"/>
      <c r="L234" s="255"/>
      <c r="M234" s="46"/>
    </row>
    <row r="235" spans="1:13" s="3" customFormat="1" ht="12.75" hidden="1">
      <c r="A235" s="46"/>
      <c r="B235" s="6"/>
      <c r="C235" s="7"/>
      <c r="D235" s="21"/>
      <c r="E235" s="9"/>
      <c r="F235" s="244"/>
      <c r="G235" s="46"/>
      <c r="H235" s="26"/>
      <c r="I235" s="7"/>
      <c r="J235" s="7"/>
      <c r="K235" s="9"/>
      <c r="L235" s="255"/>
      <c r="M235" s="46"/>
    </row>
    <row r="236" spans="1:13" s="3" customFormat="1" ht="13.5" hidden="1" thickBot="1">
      <c r="A236" s="46"/>
      <c r="B236" s="19"/>
      <c r="C236" s="10"/>
      <c r="D236" s="22"/>
      <c r="E236" s="11"/>
      <c r="F236" s="245"/>
      <c r="G236" s="46"/>
      <c r="H236" s="28"/>
      <c r="I236" s="29"/>
      <c r="J236" s="29"/>
      <c r="K236" s="30"/>
      <c r="L236" s="256"/>
      <c r="M236" s="46"/>
    </row>
    <row r="237" spans="1:13" s="3" customFormat="1" ht="12.75" thickTop="1">
      <c r="A237" s="46"/>
      <c r="B237" s="47"/>
      <c r="C237" s="47"/>
      <c r="D237" s="47"/>
      <c r="E237" s="47"/>
      <c r="F237" s="47"/>
      <c r="G237" s="46"/>
      <c r="H237" s="48"/>
      <c r="I237" s="48"/>
      <c r="J237" s="48"/>
      <c r="K237" s="48"/>
      <c r="L237" s="48"/>
      <c r="M237" s="46"/>
    </row>
    <row r="238" spans="1:13" s="3" customFormat="1" ht="34.5" customHeight="1" thickBot="1">
      <c r="A238" s="35"/>
      <c r="B238" s="213" t="s">
        <v>790</v>
      </c>
      <c r="C238" s="211"/>
      <c r="D238" s="35"/>
      <c r="E238" s="211" t="s">
        <v>743</v>
      </c>
      <c r="F238" s="781" t="s">
        <v>1681</v>
      </c>
      <c r="G238" s="781"/>
      <c r="H238" s="781"/>
      <c r="I238" s="781"/>
      <c r="J238" s="35"/>
      <c r="K238" s="211" t="s">
        <v>741</v>
      </c>
      <c r="L238" s="211"/>
      <c r="M238" s="46"/>
    </row>
    <row r="239" spans="1:13" s="3" customFormat="1" ht="5.25" customHeight="1" thickTop="1" thickBot="1">
      <c r="A239" s="35"/>
      <c r="B239" s="810" t="s">
        <v>737</v>
      </c>
      <c r="C239" s="811"/>
      <c r="D239" s="43"/>
      <c r="E239" s="44"/>
      <c r="F239" s="44"/>
      <c r="G239" s="35"/>
      <c r="H239" s="814" t="s">
        <v>738</v>
      </c>
      <c r="I239" s="815"/>
      <c r="J239" s="45"/>
      <c r="K239" s="45"/>
      <c r="L239" s="45"/>
      <c r="M239" s="46"/>
    </row>
    <row r="240" spans="1:13" s="3" customFormat="1" ht="16.5" thickTop="1" thickBot="1">
      <c r="A240" s="46"/>
      <c r="B240" s="812"/>
      <c r="C240" s="813"/>
      <c r="D240" s="14"/>
      <c r="E240" s="12" t="s">
        <v>663</v>
      </c>
      <c r="F240" s="13">
        <f>COUNTA(D242:D261)</f>
        <v>2</v>
      </c>
      <c r="G240" s="46"/>
      <c r="H240" s="816"/>
      <c r="I240" s="817"/>
      <c r="J240" s="32"/>
      <c r="K240" s="33" t="s">
        <v>663</v>
      </c>
      <c r="L240" s="34">
        <f>COUNTA(J242:J261)</f>
        <v>11</v>
      </c>
      <c r="M240" s="46"/>
    </row>
    <row r="241" spans="1:13" s="3" customFormat="1">
      <c r="A241" s="46"/>
      <c r="B241" s="15" t="s">
        <v>644</v>
      </c>
      <c r="C241" s="16" t="s">
        <v>640</v>
      </c>
      <c r="D241" s="4" t="s">
        <v>641</v>
      </c>
      <c r="E241" s="4" t="s">
        <v>1617</v>
      </c>
      <c r="F241" s="5" t="s">
        <v>662</v>
      </c>
      <c r="G241" s="46"/>
      <c r="H241" s="24" t="s">
        <v>644</v>
      </c>
      <c r="I241" s="23" t="s">
        <v>640</v>
      </c>
      <c r="J241" s="4" t="s">
        <v>641</v>
      </c>
      <c r="K241" s="4" t="s">
        <v>1617</v>
      </c>
      <c r="L241" s="25" t="s">
        <v>662</v>
      </c>
      <c r="M241" s="46"/>
    </row>
    <row r="242" spans="1:13" s="3" customFormat="1">
      <c r="A242" s="46"/>
      <c r="B242" s="93" t="s">
        <v>648</v>
      </c>
      <c r="C242" s="94" t="s">
        <v>708</v>
      </c>
      <c r="D242" s="95" t="s">
        <v>1655</v>
      </c>
      <c r="E242" s="96" t="s">
        <v>770</v>
      </c>
      <c r="F242" s="285" t="s">
        <v>1863</v>
      </c>
      <c r="G242" s="46"/>
      <c r="H242" s="111" t="s">
        <v>648</v>
      </c>
      <c r="I242" s="94" t="s">
        <v>748</v>
      </c>
      <c r="J242" s="95" t="s">
        <v>1631</v>
      </c>
      <c r="K242" s="96" t="s">
        <v>770</v>
      </c>
      <c r="L242" s="289" t="s">
        <v>1873</v>
      </c>
      <c r="M242" s="46"/>
    </row>
    <row r="243" spans="1:13" s="3" customFormat="1">
      <c r="A243" s="46"/>
      <c r="B243" s="98" t="s">
        <v>649</v>
      </c>
      <c r="C243" s="99" t="s">
        <v>1864</v>
      </c>
      <c r="D243" s="100" t="s">
        <v>1865</v>
      </c>
      <c r="E243" s="101" t="s">
        <v>747</v>
      </c>
      <c r="F243" s="286" t="s">
        <v>1866</v>
      </c>
      <c r="G243" s="46"/>
      <c r="H243" s="113" t="s">
        <v>649</v>
      </c>
      <c r="I243" s="99" t="s">
        <v>1086</v>
      </c>
      <c r="J243" s="100" t="s">
        <v>844</v>
      </c>
      <c r="K243" s="101" t="s">
        <v>695</v>
      </c>
      <c r="L243" s="290" t="s">
        <v>1874</v>
      </c>
      <c r="M243" s="46"/>
    </row>
    <row r="244" spans="1:13" s="3" customFormat="1">
      <c r="A244" s="46"/>
      <c r="B244" s="103"/>
      <c r="C244" s="104"/>
      <c r="D244" s="105"/>
      <c r="E244" s="106"/>
      <c r="F244" s="287"/>
      <c r="G244" s="46"/>
      <c r="H244" s="115" t="s">
        <v>650</v>
      </c>
      <c r="I244" s="104" t="s">
        <v>1303</v>
      </c>
      <c r="J244" s="105" t="s">
        <v>869</v>
      </c>
      <c r="K244" s="106" t="s">
        <v>900</v>
      </c>
      <c r="L244" s="291" t="s">
        <v>1875</v>
      </c>
      <c r="M244" s="46"/>
    </row>
    <row r="245" spans="1:13" s="3" customFormat="1" ht="12.75">
      <c r="A245" s="46"/>
      <c r="B245" s="6"/>
      <c r="C245" s="7"/>
      <c r="D245" s="20"/>
      <c r="E245" s="9"/>
      <c r="F245" s="288"/>
      <c r="G245" s="46"/>
      <c r="H245" s="26" t="s">
        <v>651</v>
      </c>
      <c r="I245" s="7" t="s">
        <v>748</v>
      </c>
      <c r="J245" s="8" t="s">
        <v>2569</v>
      </c>
      <c r="K245" s="9" t="s">
        <v>770</v>
      </c>
      <c r="L245" s="292" t="s">
        <v>1876</v>
      </c>
      <c r="M245" s="46"/>
    </row>
    <row r="246" spans="1:13" s="3" customFormat="1" ht="12.75">
      <c r="A246" s="46"/>
      <c r="B246" s="6"/>
      <c r="C246" s="7"/>
      <c r="D246" s="20"/>
      <c r="E246" s="9"/>
      <c r="F246" s="288"/>
      <c r="G246" s="46"/>
      <c r="H246" s="26" t="s">
        <v>652</v>
      </c>
      <c r="I246" s="7" t="s">
        <v>878</v>
      </c>
      <c r="J246" s="8" t="s">
        <v>1877</v>
      </c>
      <c r="K246" s="9" t="s">
        <v>747</v>
      </c>
      <c r="L246" s="292" t="s">
        <v>1878</v>
      </c>
      <c r="M246" s="46"/>
    </row>
    <row r="247" spans="1:13" s="3" customFormat="1" ht="12.75">
      <c r="A247" s="46"/>
      <c r="B247" s="6"/>
      <c r="C247" s="7"/>
      <c r="D247" s="20"/>
      <c r="E247" s="9"/>
      <c r="F247" s="244"/>
      <c r="G247" s="46"/>
      <c r="H247" s="26" t="s">
        <v>653</v>
      </c>
      <c r="I247" s="7" t="s">
        <v>999</v>
      </c>
      <c r="J247" s="8" t="s">
        <v>1310</v>
      </c>
      <c r="K247" s="9" t="s">
        <v>770</v>
      </c>
      <c r="L247" s="255" t="s">
        <v>1879</v>
      </c>
      <c r="M247" s="46"/>
    </row>
    <row r="248" spans="1:13" s="3" customFormat="1" ht="12.75">
      <c r="A248" s="46"/>
      <c r="B248" s="6"/>
      <c r="C248" s="7"/>
      <c r="D248" s="20"/>
      <c r="E248" s="9"/>
      <c r="F248" s="244"/>
      <c r="G248" s="46"/>
      <c r="H248" s="26" t="s">
        <v>654</v>
      </c>
      <c r="I248" s="7" t="s">
        <v>761</v>
      </c>
      <c r="J248" s="8" t="s">
        <v>1880</v>
      </c>
      <c r="K248" s="9" t="s">
        <v>747</v>
      </c>
      <c r="L248" s="255" t="s">
        <v>1881</v>
      </c>
      <c r="M248" s="46"/>
    </row>
    <row r="249" spans="1:13" s="3" customFormat="1" ht="12.75">
      <c r="A249" s="46"/>
      <c r="B249" s="6"/>
      <c r="C249" s="7"/>
      <c r="D249" s="20"/>
      <c r="E249" s="9"/>
      <c r="F249" s="244"/>
      <c r="G249" s="46"/>
      <c r="H249" s="26" t="s">
        <v>655</v>
      </c>
      <c r="I249" s="7" t="s">
        <v>761</v>
      </c>
      <c r="J249" s="8" t="s">
        <v>762</v>
      </c>
      <c r="K249" s="9" t="s">
        <v>770</v>
      </c>
      <c r="L249" s="255" t="s">
        <v>1882</v>
      </c>
      <c r="M249" s="46"/>
    </row>
    <row r="250" spans="1:13" s="3" customFormat="1" ht="12.75">
      <c r="A250" s="46"/>
      <c r="B250" s="6"/>
      <c r="C250" s="7"/>
      <c r="D250" s="20"/>
      <c r="E250" s="9"/>
      <c r="F250" s="244"/>
      <c r="G250" s="46"/>
      <c r="H250" s="26" t="s">
        <v>656</v>
      </c>
      <c r="I250" s="7" t="s">
        <v>1302</v>
      </c>
      <c r="J250" s="8" t="s">
        <v>1414</v>
      </c>
      <c r="K250" s="9" t="s">
        <v>747</v>
      </c>
      <c r="L250" s="255" t="s">
        <v>1883</v>
      </c>
      <c r="M250" s="46"/>
    </row>
    <row r="251" spans="1:13" s="3" customFormat="1" ht="12.75">
      <c r="A251" s="46"/>
      <c r="B251" s="6"/>
      <c r="C251" s="7"/>
      <c r="D251" s="20"/>
      <c r="E251" s="9"/>
      <c r="F251" s="244"/>
      <c r="G251" s="46"/>
      <c r="H251" s="26" t="s">
        <v>657</v>
      </c>
      <c r="I251" s="7" t="s">
        <v>689</v>
      </c>
      <c r="J251" s="8" t="s">
        <v>1884</v>
      </c>
      <c r="K251" s="9" t="s">
        <v>770</v>
      </c>
      <c r="L251" s="255" t="s">
        <v>1885</v>
      </c>
      <c r="M251" s="46"/>
    </row>
    <row r="252" spans="1:13" s="3" customFormat="1" ht="13.5" thickBot="1">
      <c r="A252" s="46"/>
      <c r="B252" s="6"/>
      <c r="C252" s="7"/>
      <c r="D252" s="20"/>
      <c r="E252" s="9"/>
      <c r="F252" s="244"/>
      <c r="G252" s="46"/>
      <c r="H252" s="26" t="s">
        <v>658</v>
      </c>
      <c r="I252" s="7" t="s">
        <v>835</v>
      </c>
      <c r="J252" s="8" t="s">
        <v>1376</v>
      </c>
      <c r="K252" s="9" t="s">
        <v>770</v>
      </c>
      <c r="L252" s="255" t="s">
        <v>1886</v>
      </c>
      <c r="M252" s="46"/>
    </row>
    <row r="253" spans="1:13" s="3" customFormat="1" ht="12.75" hidden="1">
      <c r="A253" s="46"/>
      <c r="B253" s="6"/>
      <c r="C253" s="7"/>
      <c r="D253" s="20"/>
      <c r="E253" s="9"/>
      <c r="F253" s="244"/>
      <c r="G253" s="46"/>
      <c r="H253" s="26"/>
      <c r="I253" s="7"/>
      <c r="J253" s="8"/>
      <c r="K253" s="9"/>
      <c r="L253" s="255"/>
      <c r="M253" s="46"/>
    </row>
    <row r="254" spans="1:13" s="3" customFormat="1" ht="12.75" hidden="1">
      <c r="A254" s="46"/>
      <c r="B254" s="6"/>
      <c r="C254" s="7"/>
      <c r="D254" s="20"/>
      <c r="E254" s="9"/>
      <c r="F254" s="244"/>
      <c r="G254" s="46"/>
      <c r="H254" s="26"/>
      <c r="I254" s="7"/>
      <c r="J254" s="8"/>
      <c r="K254" s="9"/>
      <c r="L254" s="255"/>
      <c r="M254" s="46"/>
    </row>
    <row r="255" spans="1:13" s="3" customFormat="1" ht="12.75" hidden="1">
      <c r="A255" s="46"/>
      <c r="B255" s="6"/>
      <c r="C255" s="7"/>
      <c r="D255" s="20"/>
      <c r="E255" s="9"/>
      <c r="F255" s="244"/>
      <c r="G255" s="46"/>
      <c r="H255" s="26"/>
      <c r="I255" s="7"/>
      <c r="J255" s="8"/>
      <c r="K255" s="9"/>
      <c r="L255" s="255"/>
      <c r="M255" s="46"/>
    </row>
    <row r="256" spans="1:13" s="3" customFormat="1" ht="12.75" hidden="1">
      <c r="A256" s="46"/>
      <c r="B256" s="6"/>
      <c r="C256" s="7"/>
      <c r="D256" s="21"/>
      <c r="E256" s="9"/>
      <c r="F256" s="244"/>
      <c r="G256" s="46"/>
      <c r="H256" s="26"/>
      <c r="I256" s="7"/>
      <c r="J256" s="8"/>
      <c r="K256" s="9"/>
      <c r="L256" s="255"/>
      <c r="M256" s="46"/>
    </row>
    <row r="257" spans="1:13" s="3" customFormat="1" ht="12.75" hidden="1">
      <c r="A257" s="46"/>
      <c r="B257" s="6"/>
      <c r="C257" s="7"/>
      <c r="D257" s="21"/>
      <c r="E257" s="9"/>
      <c r="F257" s="244"/>
      <c r="G257" s="46"/>
      <c r="H257" s="26"/>
      <c r="I257" s="7"/>
      <c r="J257" s="7"/>
      <c r="K257" s="9"/>
      <c r="L257" s="255"/>
      <c r="M257" s="46"/>
    </row>
    <row r="258" spans="1:13" s="3" customFormat="1" ht="12.75" hidden="1">
      <c r="A258" s="46"/>
      <c r="B258" s="6"/>
      <c r="C258" s="7"/>
      <c r="D258" s="21"/>
      <c r="E258" s="9"/>
      <c r="F258" s="244"/>
      <c r="G258" s="46"/>
      <c r="H258" s="26"/>
      <c r="I258" s="7"/>
      <c r="J258" s="7"/>
      <c r="K258" s="9"/>
      <c r="L258" s="255"/>
      <c r="M258" s="46"/>
    </row>
    <row r="259" spans="1:13" s="3" customFormat="1" ht="12.75" hidden="1">
      <c r="A259" s="46"/>
      <c r="B259" s="6"/>
      <c r="C259" s="7"/>
      <c r="D259" s="21"/>
      <c r="E259" s="9"/>
      <c r="F259" s="244"/>
      <c r="G259" s="46"/>
      <c r="H259" s="26"/>
      <c r="I259" s="7"/>
      <c r="J259" s="7"/>
      <c r="K259" s="9"/>
      <c r="L259" s="255"/>
      <c r="M259" s="46"/>
    </row>
    <row r="260" spans="1:13" s="3" customFormat="1" ht="12.75" hidden="1">
      <c r="A260" s="46"/>
      <c r="B260" s="6"/>
      <c r="C260" s="7"/>
      <c r="D260" s="21"/>
      <c r="E260" s="9"/>
      <c r="F260" s="244"/>
      <c r="G260" s="46"/>
      <c r="H260" s="26"/>
      <c r="I260" s="7"/>
      <c r="J260" s="7"/>
      <c r="K260" s="9"/>
      <c r="L260" s="255"/>
      <c r="M260" s="46"/>
    </row>
    <row r="261" spans="1:13" s="3" customFormat="1" ht="13.5" hidden="1" thickBot="1">
      <c r="A261" s="46"/>
      <c r="B261" s="19"/>
      <c r="C261" s="10"/>
      <c r="D261" s="22"/>
      <c r="E261" s="11"/>
      <c r="F261" s="245"/>
      <c r="G261" s="46"/>
      <c r="H261" s="28"/>
      <c r="I261" s="29"/>
      <c r="J261" s="29"/>
      <c r="K261" s="30"/>
      <c r="L261" s="256"/>
      <c r="M261" s="46"/>
    </row>
    <row r="262" spans="1:13" s="3" customFormat="1" ht="12.75" thickTop="1">
      <c r="A262" s="46"/>
      <c r="B262" s="47"/>
      <c r="C262" s="47"/>
      <c r="D262" s="47"/>
      <c r="E262" s="47"/>
      <c r="F262" s="47"/>
      <c r="G262" s="46"/>
      <c r="H262" s="48"/>
      <c r="I262" s="48"/>
      <c r="J262" s="48"/>
      <c r="K262" s="48"/>
      <c r="L262" s="48"/>
      <c r="M262" s="46"/>
    </row>
    <row r="263" spans="1:13" s="3" customFormat="1" ht="34.5" customHeight="1" thickBot="1">
      <c r="A263" s="35"/>
      <c r="B263" s="213" t="s">
        <v>791</v>
      </c>
      <c r="C263" s="211"/>
      <c r="D263" s="35"/>
      <c r="E263" s="211" t="s">
        <v>743</v>
      </c>
      <c r="F263" s="781" t="s">
        <v>740</v>
      </c>
      <c r="G263" s="781"/>
      <c r="H263" s="781"/>
      <c r="I263" s="781"/>
      <c r="K263" s="211" t="s">
        <v>741</v>
      </c>
      <c r="L263" s="211"/>
      <c r="M263" s="46"/>
    </row>
    <row r="264" spans="1:13" s="3" customFormat="1" ht="5.25" customHeight="1" thickTop="1" thickBot="1">
      <c r="A264" s="35"/>
      <c r="B264" s="810" t="s">
        <v>1646</v>
      </c>
      <c r="C264" s="811"/>
      <c r="D264" s="43"/>
      <c r="E264" s="44"/>
      <c r="F264" s="44"/>
      <c r="G264" s="35"/>
      <c r="H264" s="814" t="s">
        <v>739</v>
      </c>
      <c r="I264" s="815"/>
      <c r="J264" s="45"/>
      <c r="K264" s="45"/>
      <c r="L264" s="45"/>
      <c r="M264" s="46"/>
    </row>
    <row r="265" spans="1:13" s="3" customFormat="1" ht="16.5" thickTop="1" thickBot="1">
      <c r="A265" s="46"/>
      <c r="B265" s="812"/>
      <c r="C265" s="813"/>
      <c r="D265" s="14"/>
      <c r="E265" s="12" t="s">
        <v>663</v>
      </c>
      <c r="F265" s="13">
        <f>COUNTA(D267:D286)</f>
        <v>2</v>
      </c>
      <c r="G265" s="46"/>
      <c r="H265" s="816"/>
      <c r="I265" s="817"/>
      <c r="J265" s="32"/>
      <c r="K265" s="33" t="s">
        <v>663</v>
      </c>
      <c r="L265" s="34">
        <f>COUNTA(J267:J286)</f>
        <v>14</v>
      </c>
      <c r="M265" s="46"/>
    </row>
    <row r="266" spans="1:13" s="3" customFormat="1">
      <c r="A266" s="46"/>
      <c r="B266" s="15" t="s">
        <v>644</v>
      </c>
      <c r="C266" s="16" t="s">
        <v>640</v>
      </c>
      <c r="D266" s="4" t="s">
        <v>641</v>
      </c>
      <c r="E266" s="4" t="s">
        <v>1617</v>
      </c>
      <c r="F266" s="5" t="s">
        <v>662</v>
      </c>
      <c r="G266" s="46"/>
      <c r="H266" s="24" t="s">
        <v>644</v>
      </c>
      <c r="I266" s="23" t="s">
        <v>640</v>
      </c>
      <c r="J266" s="4" t="s">
        <v>641</v>
      </c>
      <c r="K266" s="4" t="s">
        <v>1617</v>
      </c>
      <c r="L266" s="25" t="s">
        <v>662</v>
      </c>
      <c r="M266" s="46"/>
    </row>
    <row r="267" spans="1:13" s="3" customFormat="1">
      <c r="A267" s="46"/>
      <c r="B267" s="93" t="s">
        <v>648</v>
      </c>
      <c r="C267" s="94" t="s">
        <v>766</v>
      </c>
      <c r="D267" s="95" t="s">
        <v>565</v>
      </c>
      <c r="E267" s="96" t="s">
        <v>681</v>
      </c>
      <c r="F267" s="285" t="s">
        <v>1867</v>
      </c>
      <c r="G267" s="46"/>
      <c r="H267" s="111" t="s">
        <v>648</v>
      </c>
      <c r="I267" s="94" t="s">
        <v>1070</v>
      </c>
      <c r="J267" s="95" t="s">
        <v>1071</v>
      </c>
      <c r="K267" s="96" t="s">
        <v>900</v>
      </c>
      <c r="L267" s="289" t="s">
        <v>1901</v>
      </c>
      <c r="M267" s="46"/>
    </row>
    <row r="268" spans="1:13" s="3" customFormat="1">
      <c r="A268" s="46"/>
      <c r="B268" s="98" t="s">
        <v>649</v>
      </c>
      <c r="C268" s="99" t="s">
        <v>1649</v>
      </c>
      <c r="D268" s="100" t="s">
        <v>1650</v>
      </c>
      <c r="E268" s="101" t="s">
        <v>770</v>
      </c>
      <c r="F268" s="286" t="s">
        <v>1868</v>
      </c>
      <c r="G268" s="46"/>
      <c r="H268" s="113" t="s">
        <v>649</v>
      </c>
      <c r="I268" s="99" t="s">
        <v>717</v>
      </c>
      <c r="J268" s="100" t="s">
        <v>758</v>
      </c>
      <c r="K268" s="101" t="s">
        <v>966</v>
      </c>
      <c r="L268" s="290" t="s">
        <v>1902</v>
      </c>
      <c r="M268" s="46"/>
    </row>
    <row r="269" spans="1:13" s="3" customFormat="1">
      <c r="A269" s="46"/>
      <c r="B269" s="103"/>
      <c r="C269" s="104"/>
      <c r="D269" s="105"/>
      <c r="E269" s="106"/>
      <c r="F269" s="287"/>
      <c r="G269" s="46"/>
      <c r="H269" s="115" t="s">
        <v>650</v>
      </c>
      <c r="I269" s="104" t="s">
        <v>1110</v>
      </c>
      <c r="J269" s="105" t="s">
        <v>318</v>
      </c>
      <c r="K269" s="106" t="s">
        <v>747</v>
      </c>
      <c r="L269" s="291" t="s">
        <v>1903</v>
      </c>
      <c r="M269" s="46"/>
    </row>
    <row r="270" spans="1:13" s="3" customFormat="1" ht="12.75">
      <c r="A270" s="46"/>
      <c r="B270" s="6"/>
      <c r="C270" s="7"/>
      <c r="D270" s="20"/>
      <c r="E270" s="9"/>
      <c r="F270" s="288"/>
      <c r="G270" s="46"/>
      <c r="H270" s="26" t="s">
        <v>651</v>
      </c>
      <c r="I270" s="7" t="s">
        <v>748</v>
      </c>
      <c r="J270" s="8" t="s">
        <v>1904</v>
      </c>
      <c r="K270" s="9" t="s">
        <v>1921</v>
      </c>
      <c r="L270" s="292" t="s">
        <v>1905</v>
      </c>
      <c r="M270" s="46"/>
    </row>
    <row r="271" spans="1:13" s="3" customFormat="1" ht="12.75">
      <c r="A271" s="46"/>
      <c r="B271" s="6"/>
      <c r="C271" s="7"/>
      <c r="D271" s="20"/>
      <c r="E271" s="9"/>
      <c r="F271" s="288"/>
      <c r="G271" s="46"/>
      <c r="H271" s="26" t="s">
        <v>652</v>
      </c>
      <c r="I271" s="7" t="s">
        <v>685</v>
      </c>
      <c r="J271" s="8" t="s">
        <v>1906</v>
      </c>
      <c r="K271" s="9" t="s">
        <v>1628</v>
      </c>
      <c r="L271" s="292" t="s">
        <v>1907</v>
      </c>
      <c r="M271" s="46"/>
    </row>
    <row r="272" spans="1:13" s="3" customFormat="1" ht="12.75">
      <c r="A272" s="46"/>
      <c r="B272" s="6"/>
      <c r="C272" s="7"/>
      <c r="D272" s="20"/>
      <c r="E272" s="9"/>
      <c r="F272" s="288"/>
      <c r="G272" s="46"/>
      <c r="H272" s="26" t="s">
        <v>653</v>
      </c>
      <c r="I272" s="7" t="s">
        <v>717</v>
      </c>
      <c r="J272" s="8" t="s">
        <v>716</v>
      </c>
      <c r="K272" s="9" t="s">
        <v>687</v>
      </c>
      <c r="L272" s="292" t="s">
        <v>1908</v>
      </c>
      <c r="M272" s="46"/>
    </row>
    <row r="273" spans="1:13" s="3" customFormat="1" ht="12.75">
      <c r="A273" s="46"/>
      <c r="B273" s="6"/>
      <c r="C273" s="7"/>
      <c r="D273" s="20"/>
      <c r="E273" s="9"/>
      <c r="F273" s="288"/>
      <c r="G273" s="46"/>
      <c r="H273" s="26" t="s">
        <v>654</v>
      </c>
      <c r="I273" s="7" t="s">
        <v>810</v>
      </c>
      <c r="J273" s="8" t="s">
        <v>2628</v>
      </c>
      <c r="K273" s="9" t="s">
        <v>770</v>
      </c>
      <c r="L273" s="292" t="s">
        <v>1909</v>
      </c>
      <c r="M273" s="46"/>
    </row>
    <row r="274" spans="1:13" s="3" customFormat="1" ht="12.75">
      <c r="A274" s="46"/>
      <c r="B274" s="6"/>
      <c r="C274" s="7"/>
      <c r="D274" s="20"/>
      <c r="E274" s="9"/>
      <c r="F274" s="244"/>
      <c r="G274" s="46"/>
      <c r="H274" s="26" t="s">
        <v>655</v>
      </c>
      <c r="I274" s="7" t="s">
        <v>883</v>
      </c>
      <c r="J274" s="8" t="s">
        <v>1088</v>
      </c>
      <c r="K274" s="9" t="s">
        <v>770</v>
      </c>
      <c r="L274" s="255" t="s">
        <v>1910</v>
      </c>
      <c r="M274" s="46"/>
    </row>
    <row r="275" spans="1:13" s="3" customFormat="1" ht="12.75">
      <c r="A275" s="46"/>
      <c r="B275" s="6"/>
      <c r="C275" s="7"/>
      <c r="D275" s="20"/>
      <c r="E275" s="9"/>
      <c r="F275" s="244"/>
      <c r="G275" s="46"/>
      <c r="H275" s="26" t="s">
        <v>656</v>
      </c>
      <c r="I275" s="7" t="s">
        <v>1625</v>
      </c>
      <c r="J275" s="8" t="s">
        <v>1911</v>
      </c>
      <c r="K275" s="9" t="s">
        <v>630</v>
      </c>
      <c r="L275" s="255" t="s">
        <v>1912</v>
      </c>
      <c r="M275" s="46"/>
    </row>
    <row r="276" spans="1:13" s="3" customFormat="1" ht="12.75">
      <c r="A276" s="46"/>
      <c r="B276" s="6"/>
      <c r="C276" s="7"/>
      <c r="D276" s="20"/>
      <c r="E276" s="9"/>
      <c r="F276" s="244"/>
      <c r="G276" s="46"/>
      <c r="H276" s="26" t="s">
        <v>657</v>
      </c>
      <c r="I276" s="7" t="s">
        <v>807</v>
      </c>
      <c r="J276" s="8" t="s">
        <v>869</v>
      </c>
      <c r="K276" s="9" t="s">
        <v>679</v>
      </c>
      <c r="L276" s="255" t="s">
        <v>1913</v>
      </c>
      <c r="M276" s="46"/>
    </row>
    <row r="277" spans="1:13" s="3" customFormat="1" ht="12.75">
      <c r="A277" s="46"/>
      <c r="B277" s="6"/>
      <c r="C277" s="7"/>
      <c r="D277" s="20"/>
      <c r="E277" s="9"/>
      <c r="F277" s="244"/>
      <c r="G277" s="46"/>
      <c r="H277" s="26" t="s">
        <v>658</v>
      </c>
      <c r="I277" s="7" t="s">
        <v>1805</v>
      </c>
      <c r="J277" s="8" t="s">
        <v>1101</v>
      </c>
      <c r="K277" s="9" t="s">
        <v>1100</v>
      </c>
      <c r="L277" s="255" t="s">
        <v>1914</v>
      </c>
      <c r="M277" s="46"/>
    </row>
    <row r="278" spans="1:13" s="3" customFormat="1" ht="12.75">
      <c r="A278" s="46"/>
      <c r="B278" s="6"/>
      <c r="C278" s="7"/>
      <c r="D278" s="20"/>
      <c r="E278" s="9"/>
      <c r="F278" s="244"/>
      <c r="G278" s="46"/>
      <c r="H278" s="26" t="s">
        <v>659</v>
      </c>
      <c r="I278" s="7" t="s">
        <v>1360</v>
      </c>
      <c r="J278" s="8" t="s">
        <v>1915</v>
      </c>
      <c r="K278" s="9" t="s">
        <v>1916</v>
      </c>
      <c r="L278" s="255" t="s">
        <v>1917</v>
      </c>
      <c r="M278" s="46"/>
    </row>
    <row r="279" spans="1:13" s="3" customFormat="1" ht="12.75">
      <c r="A279" s="46"/>
      <c r="B279" s="6"/>
      <c r="C279" s="7"/>
      <c r="D279" s="20"/>
      <c r="E279" s="9"/>
      <c r="F279" s="244"/>
      <c r="G279" s="46"/>
      <c r="H279" s="26" t="s">
        <v>660</v>
      </c>
      <c r="I279" s="7" t="s">
        <v>1070</v>
      </c>
      <c r="J279" s="8" t="s">
        <v>1918</v>
      </c>
      <c r="K279" s="9" t="s">
        <v>900</v>
      </c>
      <c r="L279" s="255" t="s">
        <v>1919</v>
      </c>
      <c r="M279" s="46"/>
    </row>
    <row r="280" spans="1:13" s="3" customFormat="1" ht="13.5" thickBot="1">
      <c r="A280" s="46"/>
      <c r="B280" s="6"/>
      <c r="C280" s="7"/>
      <c r="D280" s="20"/>
      <c r="E280" s="9"/>
      <c r="F280" s="244"/>
      <c r="G280" s="46"/>
      <c r="H280" s="26" t="s">
        <v>661</v>
      </c>
      <c r="I280" s="7" t="s">
        <v>1070</v>
      </c>
      <c r="J280" s="8" t="s">
        <v>1015</v>
      </c>
      <c r="K280" s="9" t="s">
        <v>770</v>
      </c>
      <c r="L280" s="255" t="s">
        <v>1920</v>
      </c>
      <c r="M280" s="46"/>
    </row>
    <row r="281" spans="1:13" s="3" customFormat="1" ht="12.75" hidden="1">
      <c r="A281" s="46"/>
      <c r="B281" s="6"/>
      <c r="C281" s="7"/>
      <c r="D281" s="21"/>
      <c r="E281" s="9"/>
      <c r="F281" s="244"/>
      <c r="G281" s="46"/>
      <c r="H281" s="26"/>
      <c r="I281" s="7"/>
      <c r="J281" s="7"/>
      <c r="K281" s="9"/>
      <c r="L281" s="255"/>
      <c r="M281" s="46"/>
    </row>
    <row r="282" spans="1:13" s="3" customFormat="1" ht="12.75" hidden="1">
      <c r="A282" s="46"/>
      <c r="B282" s="6"/>
      <c r="C282" s="7"/>
      <c r="D282" s="21"/>
      <c r="E282" s="9"/>
      <c r="F282" s="244"/>
      <c r="G282" s="46"/>
      <c r="H282" s="26"/>
      <c r="I282" s="7"/>
      <c r="J282" s="7"/>
      <c r="K282" s="9"/>
      <c r="L282" s="255"/>
      <c r="M282" s="46"/>
    </row>
    <row r="283" spans="1:13" s="3" customFormat="1" ht="12.75" hidden="1">
      <c r="A283" s="46"/>
      <c r="B283" s="6"/>
      <c r="C283" s="7"/>
      <c r="D283" s="21"/>
      <c r="E283" s="9"/>
      <c r="F283" s="244"/>
      <c r="G283" s="46"/>
      <c r="H283" s="26"/>
      <c r="I283" s="7"/>
      <c r="J283" s="7"/>
      <c r="K283" s="9"/>
      <c r="L283" s="255"/>
      <c r="M283" s="46"/>
    </row>
    <row r="284" spans="1:13" s="3" customFormat="1" ht="12.75" hidden="1">
      <c r="A284" s="46"/>
      <c r="B284" s="6"/>
      <c r="C284" s="7"/>
      <c r="D284" s="21"/>
      <c r="E284" s="9"/>
      <c r="F284" s="244"/>
      <c r="G284" s="46"/>
      <c r="H284" s="26"/>
      <c r="I284" s="7"/>
      <c r="J284" s="7"/>
      <c r="K284" s="9"/>
      <c r="L284" s="255"/>
      <c r="M284" s="46"/>
    </row>
    <row r="285" spans="1:13" s="3" customFormat="1" ht="12.75" hidden="1">
      <c r="A285" s="46"/>
      <c r="B285" s="6"/>
      <c r="C285" s="7"/>
      <c r="D285" s="21"/>
      <c r="E285" s="9"/>
      <c r="F285" s="244"/>
      <c r="G285" s="46"/>
      <c r="H285" s="26"/>
      <c r="I285" s="7"/>
      <c r="J285" s="7"/>
      <c r="K285" s="9"/>
      <c r="L285" s="255"/>
      <c r="M285" s="46"/>
    </row>
    <row r="286" spans="1:13" s="3" customFormat="1" ht="13.5" hidden="1" thickBot="1">
      <c r="A286" s="46"/>
      <c r="B286" s="19"/>
      <c r="C286" s="10"/>
      <c r="D286" s="22"/>
      <c r="E286" s="11"/>
      <c r="F286" s="245"/>
      <c r="G286" s="46"/>
      <c r="H286" s="28"/>
      <c r="I286" s="29"/>
      <c r="J286" s="29"/>
      <c r="K286" s="30"/>
      <c r="L286" s="256"/>
      <c r="M286" s="46"/>
    </row>
    <row r="287" spans="1:13" s="3" customFormat="1" ht="12.75" thickTop="1">
      <c r="A287" s="46"/>
      <c r="B287" s="47"/>
      <c r="C287" s="47"/>
      <c r="D287" s="47"/>
      <c r="E287" s="47"/>
      <c r="F287" s="47"/>
      <c r="G287" s="46"/>
      <c r="H287" s="48"/>
      <c r="I287" s="48"/>
      <c r="J287" s="48"/>
      <c r="K287" s="48"/>
      <c r="L287" s="48"/>
      <c r="M287" s="46"/>
    </row>
    <row r="288" spans="1:13" s="3" customFormat="1" ht="34.5" customHeight="1" thickBot="1">
      <c r="A288" s="35"/>
      <c r="B288" s="213" t="s">
        <v>931</v>
      </c>
      <c r="C288" s="211"/>
      <c r="D288" s="211" t="s">
        <v>741</v>
      </c>
      <c r="E288" s="781" t="s">
        <v>933</v>
      </c>
      <c r="F288" s="781"/>
      <c r="G288" s="42"/>
      <c r="H288" s="211" t="s">
        <v>792</v>
      </c>
      <c r="I288" s="211"/>
      <c r="J288" s="211" t="s">
        <v>741</v>
      </c>
      <c r="K288" s="781" t="s">
        <v>932</v>
      </c>
      <c r="L288" s="781"/>
      <c r="M288" s="46"/>
    </row>
    <row r="289" spans="1:13" s="3" customFormat="1" ht="5.25" customHeight="1" thickTop="1" thickBot="1">
      <c r="A289" s="35"/>
      <c r="B289" s="818" t="s">
        <v>923</v>
      </c>
      <c r="C289" s="819"/>
      <c r="D289" s="45"/>
      <c r="E289" s="45"/>
      <c r="F289" s="45"/>
      <c r="G289" s="35"/>
      <c r="H289" s="814" t="s">
        <v>739</v>
      </c>
      <c r="I289" s="815"/>
      <c r="J289" s="45"/>
      <c r="K289" s="45"/>
      <c r="L289" s="45"/>
      <c r="M289" s="46"/>
    </row>
    <row r="290" spans="1:13" s="3" customFormat="1" ht="16.5" thickTop="1" thickBot="1">
      <c r="A290" s="46"/>
      <c r="B290" s="820"/>
      <c r="C290" s="821"/>
      <c r="D290" s="64"/>
      <c r="E290" s="65" t="s">
        <v>663</v>
      </c>
      <c r="F290" s="66">
        <f>COUNTA(D292:D311)</f>
        <v>5</v>
      </c>
      <c r="G290" s="46"/>
      <c r="H290" s="816"/>
      <c r="I290" s="817"/>
      <c r="J290" s="32"/>
      <c r="K290" s="33" t="s">
        <v>663</v>
      </c>
      <c r="L290" s="34">
        <f>COUNTA(J292:J311)</f>
        <v>6</v>
      </c>
      <c r="M290" s="46"/>
    </row>
    <row r="291" spans="1:13" s="3" customFormat="1">
      <c r="A291" s="46"/>
      <c r="B291" s="67" t="s">
        <v>644</v>
      </c>
      <c r="C291" s="4" t="s">
        <v>640</v>
      </c>
      <c r="D291" s="4" t="s">
        <v>641</v>
      </c>
      <c r="E291" s="4" t="s">
        <v>1617</v>
      </c>
      <c r="F291" s="68" t="s">
        <v>662</v>
      </c>
      <c r="G291" s="46"/>
      <c r="H291" s="24" t="s">
        <v>644</v>
      </c>
      <c r="I291" s="23" t="s">
        <v>640</v>
      </c>
      <c r="J291" s="4" t="s">
        <v>641</v>
      </c>
      <c r="K291" s="4" t="s">
        <v>1617</v>
      </c>
      <c r="L291" s="25" t="s">
        <v>662</v>
      </c>
      <c r="M291" s="46"/>
    </row>
    <row r="292" spans="1:13" s="3" customFormat="1">
      <c r="A292" s="46"/>
      <c r="B292" s="108" t="s">
        <v>648</v>
      </c>
      <c r="C292" s="94" t="s">
        <v>1660</v>
      </c>
      <c r="D292" s="95" t="s">
        <v>1887</v>
      </c>
      <c r="E292" s="96" t="s">
        <v>900</v>
      </c>
      <c r="F292" s="293" t="s">
        <v>1888</v>
      </c>
      <c r="G292" s="46"/>
      <c r="H292" s="111" t="s">
        <v>648</v>
      </c>
      <c r="I292" s="94" t="s">
        <v>682</v>
      </c>
      <c r="J292" s="95" t="s">
        <v>1318</v>
      </c>
      <c r="K292" s="96" t="s">
        <v>2677</v>
      </c>
      <c r="L292" s="289" t="s">
        <v>1893</v>
      </c>
      <c r="M292" s="46"/>
    </row>
    <row r="293" spans="1:13" s="3" customFormat="1">
      <c r="A293" s="46"/>
      <c r="B293" s="109" t="s">
        <v>649</v>
      </c>
      <c r="C293" s="99" t="s">
        <v>601</v>
      </c>
      <c r="D293" s="100" t="s">
        <v>1325</v>
      </c>
      <c r="E293" s="101" t="s">
        <v>770</v>
      </c>
      <c r="F293" s="294" t="s">
        <v>1889</v>
      </c>
      <c r="G293" s="46"/>
      <c r="H293" s="113" t="s">
        <v>649</v>
      </c>
      <c r="I293" s="99" t="s">
        <v>1008</v>
      </c>
      <c r="J293" s="100" t="s">
        <v>2658</v>
      </c>
      <c r="K293" s="101" t="s">
        <v>1628</v>
      </c>
      <c r="L293" s="290" t="s">
        <v>1894</v>
      </c>
      <c r="M293" s="46"/>
    </row>
    <row r="294" spans="1:13" s="3" customFormat="1">
      <c r="A294" s="46"/>
      <c r="B294" s="110" t="s">
        <v>650</v>
      </c>
      <c r="C294" s="104" t="s">
        <v>883</v>
      </c>
      <c r="D294" s="105" t="s">
        <v>1329</v>
      </c>
      <c r="E294" s="106" t="s">
        <v>770</v>
      </c>
      <c r="F294" s="295" t="s">
        <v>1890</v>
      </c>
      <c r="G294" s="46"/>
      <c r="H294" s="115" t="s">
        <v>650</v>
      </c>
      <c r="I294" s="104" t="s">
        <v>1105</v>
      </c>
      <c r="J294" s="105" t="s">
        <v>1895</v>
      </c>
      <c r="K294" s="106" t="s">
        <v>747</v>
      </c>
      <c r="L294" s="291" t="s">
        <v>1896</v>
      </c>
      <c r="M294" s="46"/>
    </row>
    <row r="295" spans="1:13" s="3" customFormat="1" ht="12.75">
      <c r="A295" s="46"/>
      <c r="B295" s="69" t="s">
        <v>651</v>
      </c>
      <c r="C295" s="7" t="s">
        <v>1105</v>
      </c>
      <c r="D295" s="20" t="s">
        <v>1616</v>
      </c>
      <c r="E295" s="9" t="s">
        <v>770</v>
      </c>
      <c r="F295" s="296" t="s">
        <v>1891</v>
      </c>
      <c r="G295" s="46"/>
      <c r="H295" s="26" t="s">
        <v>651</v>
      </c>
      <c r="I295" s="7" t="s">
        <v>1105</v>
      </c>
      <c r="J295" s="8" t="s">
        <v>1106</v>
      </c>
      <c r="K295" s="9" t="s">
        <v>770</v>
      </c>
      <c r="L295" s="292" t="s">
        <v>1897</v>
      </c>
      <c r="M295" s="46"/>
    </row>
    <row r="296" spans="1:13" s="3" customFormat="1" ht="12.75">
      <c r="A296" s="46"/>
      <c r="B296" s="69" t="s">
        <v>652</v>
      </c>
      <c r="C296" s="7" t="s">
        <v>752</v>
      </c>
      <c r="D296" s="20" t="s">
        <v>1112</v>
      </c>
      <c r="E296" s="9" t="s">
        <v>953</v>
      </c>
      <c r="F296" s="296" t="s">
        <v>1892</v>
      </c>
      <c r="G296" s="46"/>
      <c r="H296" s="26" t="s">
        <v>652</v>
      </c>
      <c r="I296" s="7" t="s">
        <v>1110</v>
      </c>
      <c r="J296" s="8" t="s">
        <v>1898</v>
      </c>
      <c r="K296" s="9" t="s">
        <v>65</v>
      </c>
      <c r="L296" s="292" t="s">
        <v>1899</v>
      </c>
      <c r="M296" s="46"/>
    </row>
    <row r="297" spans="1:13" s="3" customFormat="1" ht="13.5" thickBot="1">
      <c r="A297" s="46"/>
      <c r="B297" s="69"/>
      <c r="C297" s="7"/>
      <c r="D297" s="20"/>
      <c r="E297" s="9"/>
      <c r="F297" s="296"/>
      <c r="G297" s="46"/>
      <c r="H297" s="26" t="s">
        <v>653</v>
      </c>
      <c r="I297" s="7" t="s">
        <v>717</v>
      </c>
      <c r="J297" s="8" t="s">
        <v>869</v>
      </c>
      <c r="K297" s="9" t="s">
        <v>900</v>
      </c>
      <c r="L297" s="292" t="s">
        <v>1900</v>
      </c>
      <c r="M297" s="46"/>
    </row>
    <row r="298" spans="1:13" s="3" customFormat="1" ht="12.75" hidden="1">
      <c r="A298" s="46"/>
      <c r="B298" s="69"/>
      <c r="C298" s="7"/>
      <c r="D298" s="20"/>
      <c r="E298" s="9"/>
      <c r="F298" s="296"/>
      <c r="G298" s="46"/>
      <c r="H298" s="26"/>
      <c r="I298" s="7"/>
      <c r="J298" s="8"/>
      <c r="K298" s="9"/>
      <c r="L298" s="292"/>
      <c r="M298" s="46"/>
    </row>
    <row r="299" spans="1:13" s="3" customFormat="1" ht="12.75" hidden="1">
      <c r="A299" s="46"/>
      <c r="B299" s="69"/>
      <c r="C299" s="7"/>
      <c r="D299" s="20"/>
      <c r="E299" s="9"/>
      <c r="F299" s="296"/>
      <c r="G299" s="46"/>
      <c r="H299" s="26"/>
      <c r="I299" s="7"/>
      <c r="J299" s="8"/>
      <c r="K299" s="9"/>
      <c r="L299" s="292"/>
      <c r="M299" s="46"/>
    </row>
    <row r="300" spans="1:13" s="3" customFormat="1" ht="13.5" hidden="1" thickBot="1">
      <c r="A300" s="46"/>
      <c r="B300" s="69"/>
      <c r="C300" s="7"/>
      <c r="D300" s="20"/>
      <c r="E300" s="9"/>
      <c r="F300" s="296"/>
      <c r="G300" s="46"/>
      <c r="H300" s="26"/>
      <c r="I300" s="7"/>
      <c r="J300" s="8"/>
      <c r="K300" s="9"/>
      <c r="L300" s="292"/>
      <c r="M300" s="46"/>
    </row>
    <row r="301" spans="1:13" s="3" customFormat="1" ht="12.75" hidden="1">
      <c r="A301" s="46"/>
      <c r="B301" s="69"/>
      <c r="C301" s="7"/>
      <c r="D301" s="20"/>
      <c r="E301" s="9"/>
      <c r="F301" s="250"/>
      <c r="G301" s="46"/>
      <c r="H301" s="26"/>
      <c r="I301" s="7"/>
      <c r="J301" s="8"/>
      <c r="K301" s="9"/>
      <c r="L301" s="255"/>
      <c r="M301" s="46"/>
    </row>
    <row r="302" spans="1:13" s="3" customFormat="1" ht="12.75" hidden="1">
      <c r="A302" s="46"/>
      <c r="B302" s="69"/>
      <c r="C302" s="7"/>
      <c r="D302" s="20"/>
      <c r="E302" s="9"/>
      <c r="F302" s="250"/>
      <c r="G302" s="46"/>
      <c r="H302" s="26"/>
      <c r="I302" s="7"/>
      <c r="J302" s="8"/>
      <c r="K302" s="9"/>
      <c r="L302" s="255"/>
      <c r="M302" s="46"/>
    </row>
    <row r="303" spans="1:13" s="3" customFormat="1" ht="12.75" hidden="1">
      <c r="A303" s="46"/>
      <c r="B303" s="69"/>
      <c r="C303" s="7"/>
      <c r="D303" s="20"/>
      <c r="E303" s="9"/>
      <c r="F303" s="250"/>
      <c r="G303" s="46"/>
      <c r="H303" s="26"/>
      <c r="I303" s="7"/>
      <c r="J303" s="8"/>
      <c r="K303" s="9"/>
      <c r="L303" s="255"/>
      <c r="M303" s="46"/>
    </row>
    <row r="304" spans="1:13" s="3" customFormat="1" ht="12.75" hidden="1">
      <c r="A304" s="46"/>
      <c r="B304" s="69"/>
      <c r="C304" s="7"/>
      <c r="D304" s="20"/>
      <c r="E304" s="9"/>
      <c r="F304" s="250"/>
      <c r="G304" s="46"/>
      <c r="H304" s="26"/>
      <c r="I304" s="7"/>
      <c r="J304" s="8"/>
      <c r="K304" s="9"/>
      <c r="L304" s="255"/>
      <c r="M304" s="46"/>
    </row>
    <row r="305" spans="1:13" s="3" customFormat="1" ht="12.75" hidden="1">
      <c r="A305" s="46"/>
      <c r="B305" s="69"/>
      <c r="C305" s="7"/>
      <c r="D305" s="20"/>
      <c r="E305" s="9"/>
      <c r="F305" s="250"/>
      <c r="G305" s="46"/>
      <c r="H305" s="26"/>
      <c r="I305" s="7"/>
      <c r="J305" s="8"/>
      <c r="K305" s="9"/>
      <c r="L305" s="255"/>
      <c r="M305" s="46"/>
    </row>
    <row r="306" spans="1:13" s="3" customFormat="1" ht="12.75" hidden="1">
      <c r="A306" s="46"/>
      <c r="B306" s="69"/>
      <c r="C306" s="7"/>
      <c r="D306" s="21"/>
      <c r="E306" s="9"/>
      <c r="F306" s="250"/>
      <c r="G306" s="46"/>
      <c r="H306" s="26"/>
      <c r="I306" s="7"/>
      <c r="J306" s="7"/>
      <c r="K306" s="9"/>
      <c r="L306" s="255"/>
      <c r="M306" s="46"/>
    </row>
    <row r="307" spans="1:13" s="3" customFormat="1" ht="12.75" hidden="1">
      <c r="A307" s="46"/>
      <c r="B307" s="69"/>
      <c r="C307" s="7"/>
      <c r="D307" s="21"/>
      <c r="E307" s="9"/>
      <c r="F307" s="250"/>
      <c r="G307" s="46"/>
      <c r="H307" s="26"/>
      <c r="I307" s="7"/>
      <c r="J307" s="7"/>
      <c r="K307" s="9"/>
      <c r="L307" s="255"/>
      <c r="M307" s="46"/>
    </row>
    <row r="308" spans="1:13" s="3" customFormat="1" ht="12.75" hidden="1">
      <c r="A308" s="46"/>
      <c r="B308" s="69"/>
      <c r="C308" s="7"/>
      <c r="D308" s="21"/>
      <c r="E308" s="9"/>
      <c r="F308" s="250"/>
      <c r="G308" s="46"/>
      <c r="H308" s="26"/>
      <c r="I308" s="7"/>
      <c r="J308" s="7"/>
      <c r="K308" s="9"/>
      <c r="L308" s="255"/>
      <c r="M308" s="46"/>
    </row>
    <row r="309" spans="1:13" s="3" customFormat="1" ht="12.75" hidden="1">
      <c r="A309" s="46"/>
      <c r="B309" s="69"/>
      <c r="C309" s="7"/>
      <c r="D309" s="21"/>
      <c r="E309" s="9"/>
      <c r="F309" s="250"/>
      <c r="G309" s="46"/>
      <c r="H309" s="26"/>
      <c r="I309" s="7"/>
      <c r="J309" s="7"/>
      <c r="K309" s="9"/>
      <c r="L309" s="255"/>
      <c r="M309" s="46"/>
    </row>
    <row r="310" spans="1:13" s="3" customFormat="1" ht="12.75" hidden="1">
      <c r="A310" s="46"/>
      <c r="B310" s="69"/>
      <c r="C310" s="7"/>
      <c r="D310" s="21"/>
      <c r="E310" s="9"/>
      <c r="F310" s="250"/>
      <c r="G310" s="46"/>
      <c r="H310" s="26"/>
      <c r="I310" s="7"/>
      <c r="J310" s="7"/>
      <c r="K310" s="9"/>
      <c r="L310" s="255"/>
      <c r="M310" s="46"/>
    </row>
    <row r="311" spans="1:13" s="3" customFormat="1" ht="13.5" hidden="1" thickBot="1">
      <c r="A311" s="46"/>
      <c r="B311" s="71"/>
      <c r="C311" s="72"/>
      <c r="D311" s="73"/>
      <c r="E311" s="74"/>
      <c r="F311" s="251"/>
      <c r="G311" s="46"/>
      <c r="H311" s="28"/>
      <c r="I311" s="29"/>
      <c r="J311" s="29"/>
      <c r="K311" s="30"/>
      <c r="L311" s="256"/>
      <c r="M311" s="46"/>
    </row>
    <row r="312" spans="1:13" s="3" customFormat="1" ht="12.75" thickTop="1">
      <c r="A312" s="46"/>
      <c r="B312" s="76"/>
      <c r="C312" s="76"/>
      <c r="D312" s="76"/>
      <c r="E312" s="76"/>
      <c r="F312" s="76"/>
      <c r="G312" s="46"/>
      <c r="H312" s="48"/>
      <c r="I312" s="48"/>
      <c r="J312" s="48"/>
      <c r="K312" s="48"/>
      <c r="L312" s="48"/>
      <c r="M312" s="46"/>
    </row>
    <row r="313" spans="1:13" s="3" customFormat="1" ht="12.75" hidden="1" thickTop="1">
      <c r="B313" s="278"/>
      <c r="C313" s="278"/>
      <c r="D313" s="278"/>
      <c r="E313" s="278"/>
      <c r="F313" s="278"/>
      <c r="H313" s="48"/>
      <c r="I313" s="48"/>
      <c r="J313" s="48"/>
      <c r="K313" s="48"/>
      <c r="L313" s="48"/>
    </row>
    <row r="314" spans="1:13" s="3" customFormat="1" ht="21" thickBot="1">
      <c r="B314" s="211" t="s">
        <v>571</v>
      </c>
      <c r="C314" s="211"/>
      <c r="D314" s="211" t="s">
        <v>570</v>
      </c>
      <c r="E314" s="781" t="s">
        <v>573</v>
      </c>
      <c r="F314" s="781"/>
      <c r="G314" s="46"/>
      <c r="H314" s="211" t="s">
        <v>2624</v>
      </c>
      <c r="I314" s="211"/>
      <c r="J314" s="211" t="s">
        <v>743</v>
      </c>
      <c r="K314" s="781" t="s">
        <v>2625</v>
      </c>
      <c r="L314" s="781"/>
    </row>
    <row r="315" spans="1:13" s="3" customFormat="1" ht="13.5" thickTop="1" thickBot="1">
      <c r="B315" s="814" t="s">
        <v>572</v>
      </c>
      <c r="C315" s="815"/>
      <c r="D315" s="45"/>
      <c r="E315" s="45"/>
      <c r="F315" s="45"/>
      <c r="G315" s="46"/>
      <c r="H315" s="814" t="s">
        <v>2625</v>
      </c>
      <c r="I315" s="815"/>
      <c r="J315" s="45"/>
      <c r="K315" s="45"/>
      <c r="L315" s="45"/>
    </row>
    <row r="316" spans="1:13" s="3" customFormat="1" ht="16.5" thickTop="1" thickBot="1">
      <c r="B316" s="816"/>
      <c r="C316" s="817"/>
      <c r="D316" s="32"/>
      <c r="E316" s="33" t="s">
        <v>663</v>
      </c>
      <c r="F316" s="34">
        <f>COUNTA(D318:D337)</f>
        <v>0</v>
      </c>
      <c r="G316" s="46"/>
      <c r="H316" s="816"/>
      <c r="I316" s="817"/>
      <c r="J316" s="32"/>
      <c r="K316" s="33" t="s">
        <v>663</v>
      </c>
      <c r="L316" s="34">
        <f>COUNTA(J318:J337)</f>
        <v>3</v>
      </c>
    </row>
    <row r="317" spans="1:13" s="3" customFormat="1">
      <c r="B317" s="24" t="s">
        <v>644</v>
      </c>
      <c r="C317" s="23" t="s">
        <v>640</v>
      </c>
      <c r="D317" s="4" t="s">
        <v>641</v>
      </c>
      <c r="E317" s="4" t="s">
        <v>1617</v>
      </c>
      <c r="F317" s="25" t="s">
        <v>662</v>
      </c>
      <c r="G317" s="46"/>
      <c r="H317" s="24" t="s">
        <v>644</v>
      </c>
      <c r="I317" s="23" t="s">
        <v>640</v>
      </c>
      <c r="J317" s="4" t="s">
        <v>641</v>
      </c>
      <c r="K317" s="4" t="s">
        <v>1617</v>
      </c>
      <c r="L317" s="25" t="s">
        <v>662</v>
      </c>
    </row>
    <row r="318" spans="1:13" s="3" customFormat="1">
      <c r="B318" s="111"/>
      <c r="C318" s="94"/>
      <c r="D318" s="95"/>
      <c r="E318" s="96"/>
      <c r="F318" s="289"/>
      <c r="G318" s="46"/>
      <c r="H318" s="111" t="s">
        <v>648</v>
      </c>
      <c r="I318" s="94" t="s">
        <v>748</v>
      </c>
      <c r="J318" s="95" t="s">
        <v>1810</v>
      </c>
      <c r="K318" s="96" t="s">
        <v>1869</v>
      </c>
      <c r="L318" s="289" t="s">
        <v>1870</v>
      </c>
    </row>
    <row r="319" spans="1:13" s="3" customFormat="1">
      <c r="B319" s="113"/>
      <c r="C319" s="99"/>
      <c r="D319" s="100"/>
      <c r="E319" s="101"/>
      <c r="F319" s="290"/>
      <c r="G319" s="46"/>
      <c r="H319" s="113" t="s">
        <v>649</v>
      </c>
      <c r="I319" s="99" t="s">
        <v>725</v>
      </c>
      <c r="J319" s="100" t="s">
        <v>828</v>
      </c>
      <c r="K319" s="101" t="s">
        <v>647</v>
      </c>
      <c r="L319" s="290" t="s">
        <v>1871</v>
      </c>
    </row>
    <row r="320" spans="1:13" s="3" customFormat="1" ht="12.75" thickBot="1">
      <c r="B320" s="115"/>
      <c r="C320" s="104"/>
      <c r="D320" s="105"/>
      <c r="E320" s="106"/>
      <c r="F320" s="254"/>
      <c r="H320" s="115" t="s">
        <v>650</v>
      </c>
      <c r="I320" s="104" t="s">
        <v>757</v>
      </c>
      <c r="J320" s="105" t="s">
        <v>2476</v>
      </c>
      <c r="K320" s="106" t="s">
        <v>647</v>
      </c>
      <c r="L320" s="254" t="s">
        <v>1872</v>
      </c>
    </row>
    <row r="321" spans="2:12" s="3" customFormat="1" hidden="1">
      <c r="B321" s="26"/>
      <c r="C321" s="7"/>
      <c r="D321" s="8"/>
      <c r="E321" s="9"/>
      <c r="F321" s="255"/>
      <c r="H321" s="26"/>
      <c r="I321" s="7"/>
      <c r="J321" s="8"/>
      <c r="K321" s="9"/>
      <c r="L321" s="255"/>
    </row>
    <row r="322" spans="2:12" s="3" customFormat="1" hidden="1">
      <c r="B322" s="26"/>
      <c r="C322" s="7"/>
      <c r="D322" s="8"/>
      <c r="E322" s="9"/>
      <c r="F322" s="255"/>
      <c r="H322" s="26"/>
      <c r="I322" s="7"/>
      <c r="J322" s="8"/>
      <c r="K322" s="9"/>
      <c r="L322" s="255"/>
    </row>
    <row r="323" spans="2:12" s="3" customFormat="1" hidden="1">
      <c r="B323" s="26"/>
      <c r="C323" s="7"/>
      <c r="D323" s="8"/>
      <c r="E323" s="9"/>
      <c r="F323" s="255"/>
      <c r="H323" s="26"/>
      <c r="I323" s="7"/>
      <c r="J323" s="8"/>
      <c r="K323" s="9"/>
      <c r="L323" s="255"/>
    </row>
    <row r="324" spans="2:12" s="3" customFormat="1" ht="12.75" hidden="1" thickBot="1">
      <c r="B324" s="26"/>
      <c r="C324" s="7"/>
      <c r="D324" s="8"/>
      <c r="E324" s="9"/>
      <c r="F324" s="255"/>
      <c r="H324" s="26"/>
      <c r="I324" s="7"/>
      <c r="J324" s="8"/>
      <c r="K324" s="9"/>
      <c r="L324" s="255"/>
    </row>
    <row r="325" spans="2:12" s="3" customFormat="1" ht="12.75" thickTop="1">
      <c r="B325" s="48"/>
      <c r="C325" s="48"/>
      <c r="D325" s="48"/>
      <c r="E325" s="48"/>
      <c r="F325" s="48"/>
      <c r="H325" s="48"/>
      <c r="I325" s="48"/>
      <c r="J325" s="48"/>
      <c r="K325" s="48"/>
      <c r="L325" s="48"/>
    </row>
    <row r="326" spans="2:12" s="3" customFormat="1">
      <c r="G326" s="46"/>
    </row>
    <row r="327" spans="2:12" s="3" customFormat="1"/>
    <row r="328" spans="2:12" s="3" customFormat="1"/>
    <row r="329" spans="2:12" s="3" customFormat="1"/>
    <row r="330" spans="2:12" s="3" customFormat="1"/>
    <row r="331" spans="2:12" s="3" customFormat="1"/>
    <row r="332" spans="2:12" s="3" customFormat="1"/>
    <row r="333" spans="2:12" s="3" customFormat="1"/>
    <row r="334" spans="2:12" s="3" customFormat="1"/>
    <row r="335" spans="2:12" s="3" customFormat="1"/>
    <row r="336" spans="2:12" s="3" customFormat="1"/>
    <row r="337" s="3" customFormat="1"/>
    <row r="338" s="3" customFormat="1"/>
    <row r="339" s="3" customFormat="1"/>
    <row r="340" s="3" customFormat="1"/>
    <row r="341" s="3" customFormat="1"/>
    <row r="342" s="3" customFormat="1"/>
    <row r="343" s="3" customFormat="1"/>
    <row r="344" s="3" customFormat="1"/>
    <row r="345" s="3" customFormat="1"/>
    <row r="346" s="3" customFormat="1"/>
    <row r="347" s="3" customFormat="1"/>
    <row r="348" s="3" customFormat="1"/>
    <row r="349" s="3" customFormat="1"/>
    <row r="350" s="3" customFormat="1"/>
    <row r="351" s="3" customFormat="1"/>
    <row r="352" s="3" customFormat="1"/>
    <row r="353" s="3" customFormat="1"/>
    <row r="354" s="3" customFormat="1"/>
    <row r="355" s="3" customFormat="1"/>
    <row r="356" s="3" customFormat="1"/>
    <row r="357" s="3" customFormat="1"/>
    <row r="358" s="3" customFormat="1"/>
    <row r="359" s="3" customFormat="1"/>
    <row r="360" s="3" customFormat="1"/>
    <row r="361" s="3" customFormat="1"/>
    <row r="362" s="3" customFormat="1"/>
    <row r="363" s="3" customFormat="1"/>
    <row r="364" s="3" customFormat="1"/>
    <row r="365" s="3" customFormat="1"/>
    <row r="366" s="3" customFormat="1"/>
    <row r="367" s="3" customFormat="1"/>
    <row r="368" s="3" customFormat="1"/>
    <row r="369" s="3" customFormat="1"/>
    <row r="370" s="3" customFormat="1"/>
    <row r="371" s="3" customFormat="1"/>
    <row r="372" s="3" customFormat="1"/>
    <row r="373" s="3" customFormat="1"/>
    <row r="374" s="3" customFormat="1"/>
    <row r="375" s="3" customFormat="1"/>
    <row r="376" s="3" customFormat="1"/>
    <row r="377" s="3" customFormat="1"/>
    <row r="378" s="3" customFormat="1"/>
    <row r="379" s="3" customFormat="1"/>
    <row r="380" s="3" customFormat="1"/>
    <row r="381" s="3" customFormat="1"/>
    <row r="382" s="3" customFormat="1"/>
    <row r="383" s="3" customFormat="1"/>
    <row r="384" s="3" customFormat="1"/>
    <row r="385" s="3" customFormat="1"/>
    <row r="386" s="3" customFormat="1"/>
    <row r="387" s="3" customFormat="1"/>
    <row r="388" s="3" customFormat="1"/>
    <row r="389" s="3" customFormat="1"/>
    <row r="390" s="3" customFormat="1"/>
    <row r="391" s="3" customFormat="1"/>
    <row r="392" s="3" customFormat="1"/>
    <row r="393" s="3" customFormat="1"/>
    <row r="394" s="3" customFormat="1"/>
    <row r="395" s="3" customFormat="1"/>
    <row r="396" s="3" customFormat="1"/>
    <row r="397" s="3" customFormat="1"/>
    <row r="398" s="3" customFormat="1"/>
    <row r="399" s="3" customFormat="1"/>
    <row r="400" s="3" customFormat="1"/>
    <row r="401" s="3" customFormat="1"/>
    <row r="402" s="3" customFormat="1"/>
    <row r="403" s="3" customFormat="1"/>
    <row r="404" s="3" customFormat="1"/>
    <row r="405" s="3" customFormat="1"/>
    <row r="406" s="3" customFormat="1"/>
    <row r="407" s="3" customFormat="1"/>
    <row r="408" s="3" customFormat="1"/>
    <row r="409" s="3" customFormat="1"/>
    <row r="410" s="3" customFormat="1"/>
    <row r="411" s="3" customFormat="1"/>
    <row r="412" s="3" customFormat="1"/>
    <row r="413" s="3" customFormat="1"/>
    <row r="414" s="3" customFormat="1"/>
    <row r="415" s="3" customFormat="1"/>
    <row r="416" s="3" customFormat="1"/>
    <row r="417" s="3" customFormat="1"/>
    <row r="418" s="3" customFormat="1"/>
    <row r="419" s="3" customFormat="1"/>
    <row r="420" s="3" customFormat="1"/>
    <row r="421" s="3" customFormat="1"/>
    <row r="422" s="3" customFormat="1"/>
    <row r="423" s="3" customFormat="1"/>
    <row r="424" s="3" customFormat="1"/>
    <row r="425" s="3" customFormat="1"/>
    <row r="426" s="3" customFormat="1"/>
    <row r="427" s="3" customFormat="1"/>
    <row r="428" s="3" customFormat="1"/>
    <row r="429" s="3" customFormat="1"/>
    <row r="430" s="3" customFormat="1"/>
    <row r="431" s="3" customFormat="1"/>
    <row r="432" s="3" customFormat="1"/>
    <row r="433" s="3" customFormat="1"/>
    <row r="434" s="3" customFormat="1"/>
    <row r="435" s="3" customFormat="1"/>
    <row r="436" s="3" customFormat="1"/>
    <row r="437" s="3" customFormat="1"/>
    <row r="438" s="3" customFormat="1"/>
    <row r="439" s="3" customFormat="1"/>
    <row r="440" s="3" customFormat="1"/>
    <row r="441" s="3" customFormat="1"/>
    <row r="442" s="3" customFormat="1"/>
    <row r="443" s="3" customFormat="1"/>
    <row r="444" s="3" customFormat="1"/>
    <row r="445" s="3" customFormat="1"/>
    <row r="446" s="3" customFormat="1"/>
    <row r="447" s="3" customFormat="1"/>
    <row r="448" s="3" customFormat="1"/>
    <row r="449" s="3" customFormat="1"/>
    <row r="450" s="3" customFormat="1"/>
    <row r="451" s="3" customFormat="1"/>
    <row r="452" s="3" customFormat="1"/>
    <row r="453" s="3" customFormat="1"/>
    <row r="454" s="3" customFormat="1"/>
    <row r="455" s="3" customFormat="1"/>
    <row r="456" s="3" customFormat="1"/>
    <row r="457" s="3" customFormat="1"/>
    <row r="458" s="3" customFormat="1"/>
    <row r="459" s="3" customFormat="1"/>
    <row r="460" s="3" customFormat="1"/>
    <row r="461" s="3" customFormat="1"/>
    <row r="462" s="3" customFormat="1"/>
    <row r="463" s="3" customFormat="1"/>
    <row r="464" s="3" customFormat="1"/>
    <row r="465" s="3" customFormat="1"/>
    <row r="466" s="3" customFormat="1"/>
    <row r="467" s="3" customFormat="1"/>
    <row r="468" s="3" customFormat="1"/>
    <row r="469" s="3" customFormat="1"/>
    <row r="470" s="3" customFormat="1"/>
    <row r="471" s="3" customFormat="1"/>
    <row r="472" s="3" customFormat="1"/>
    <row r="473" s="3" customFormat="1"/>
    <row r="474" s="3" customFormat="1"/>
    <row r="475" s="3" customFormat="1"/>
    <row r="476" s="3" customFormat="1"/>
    <row r="477" s="3" customFormat="1"/>
    <row r="478" s="3" customFormat="1"/>
    <row r="479" s="3" customFormat="1"/>
    <row r="480" s="3" customFormat="1"/>
    <row r="481" s="3" customFormat="1"/>
    <row r="482" s="3" customFormat="1"/>
    <row r="483" s="3" customFormat="1"/>
    <row r="484" s="3" customFormat="1"/>
    <row r="485" s="3" customFormat="1"/>
    <row r="486" s="3" customFormat="1"/>
    <row r="487" s="3" customFormat="1"/>
    <row r="488" s="3" customFormat="1"/>
    <row r="489" s="3" customFormat="1"/>
    <row r="490" s="3" customFormat="1"/>
    <row r="491" s="3" customFormat="1"/>
    <row r="492" s="3" customFormat="1"/>
    <row r="493" s="3" customFormat="1"/>
    <row r="494" s="3" customFormat="1"/>
    <row r="495" s="3" customFormat="1"/>
    <row r="496" s="3" customFormat="1"/>
    <row r="497" s="3" customFormat="1"/>
    <row r="498" s="3" customFormat="1"/>
    <row r="499" s="3" customFormat="1"/>
    <row r="500" s="3" customFormat="1"/>
    <row r="501" s="3" customFormat="1"/>
    <row r="502" s="3" customFormat="1"/>
    <row r="503" s="3" customFormat="1"/>
    <row r="504" s="3" customFormat="1"/>
    <row r="505" s="3" customFormat="1"/>
    <row r="506" s="3" customFormat="1"/>
    <row r="507" s="3" customFormat="1"/>
    <row r="508" s="3" customFormat="1"/>
    <row r="509" s="3" customFormat="1"/>
    <row r="510" s="3" customFormat="1"/>
    <row r="511" s="3" customFormat="1"/>
    <row r="512" s="3" customFormat="1"/>
    <row r="513" s="3" customFormat="1"/>
    <row r="514" s="3" customFormat="1"/>
    <row r="515" s="3" customFormat="1"/>
    <row r="516" s="3" customFormat="1"/>
    <row r="517" s="3" customFormat="1"/>
    <row r="518" s="3" customFormat="1"/>
    <row r="519" s="3" customFormat="1"/>
    <row r="520" s="3" customFormat="1"/>
    <row r="521" s="3" customFormat="1"/>
    <row r="522" s="3" customFormat="1"/>
    <row r="523" s="3" customFormat="1"/>
    <row r="524" s="3" customFormat="1"/>
    <row r="525" s="3" customFormat="1"/>
    <row r="526" s="3" customFormat="1"/>
    <row r="527" s="3" customFormat="1"/>
    <row r="528" s="3" customFormat="1"/>
    <row r="529" s="3" customFormat="1"/>
    <row r="530" s="3" customFormat="1"/>
    <row r="531" s="3" customFormat="1"/>
    <row r="532" s="3" customFormat="1"/>
    <row r="533" s="3" customFormat="1"/>
    <row r="534" s="3" customFormat="1"/>
    <row r="535" s="3" customFormat="1"/>
    <row r="536" s="3" customFormat="1"/>
    <row r="537" s="3" customFormat="1"/>
    <row r="538" s="3" customFormat="1"/>
    <row r="539" s="3" customFormat="1"/>
  </sheetData>
  <mergeCells count="52">
    <mergeCell ref="K288:L288"/>
    <mergeCell ref="E288:F288"/>
    <mergeCell ref="F263:I263"/>
    <mergeCell ref="H264:I265"/>
    <mergeCell ref="B264:C265"/>
    <mergeCell ref="B11:C12"/>
    <mergeCell ref="H11:I12"/>
    <mergeCell ref="K117:L117"/>
    <mergeCell ref="B36:C37"/>
    <mergeCell ref="H36:I37"/>
    <mergeCell ref="B72:C72"/>
    <mergeCell ref="F72:I72"/>
    <mergeCell ref="F117:I117"/>
    <mergeCell ref="K72:L72"/>
    <mergeCell ref="B73:C74"/>
    <mergeCell ref="K35:L35"/>
    <mergeCell ref="F35:I35"/>
    <mergeCell ref="B35:C35"/>
    <mergeCell ref="H73:I74"/>
    <mergeCell ref="A1:M1"/>
    <mergeCell ref="F4:H5"/>
    <mergeCell ref="F6:H7"/>
    <mergeCell ref="K10:L10"/>
    <mergeCell ref="B10:C10"/>
    <mergeCell ref="F10:I10"/>
    <mergeCell ref="K314:L314"/>
    <mergeCell ref="H315:I316"/>
    <mergeCell ref="B118:C119"/>
    <mergeCell ref="H118:I119"/>
    <mergeCell ref="K213:L213"/>
    <mergeCell ref="B161:C161"/>
    <mergeCell ref="F161:I161"/>
    <mergeCell ref="K188:L188"/>
    <mergeCell ref="B189:C190"/>
    <mergeCell ref="H189:I190"/>
    <mergeCell ref="K161:L161"/>
    <mergeCell ref="B188:C188"/>
    <mergeCell ref="B162:C163"/>
    <mergeCell ref="B213:C213"/>
    <mergeCell ref="F213:I213"/>
    <mergeCell ref="B214:C215"/>
    <mergeCell ref="H162:I163"/>
    <mergeCell ref="F188:I188"/>
    <mergeCell ref="B117:C117"/>
    <mergeCell ref="E314:F314"/>
    <mergeCell ref="B315:C316"/>
    <mergeCell ref="H214:I215"/>
    <mergeCell ref="B239:C240"/>
    <mergeCell ref="F238:I238"/>
    <mergeCell ref="H239:I240"/>
    <mergeCell ref="B289:C290"/>
    <mergeCell ref="H289:I290"/>
  </mergeCells>
  <phoneticPr fontId="0" type="noConversion"/>
  <printOptions horizontalCentered="1" verticalCentered="1"/>
  <pageMargins left="0" right="0" top="0" bottom="0" header="0" footer="0"/>
  <pageSetup paperSize="9" orientation="portrait" horizontalDpi="360" verticalDpi="360" r:id="rId1"/>
  <headerFooter alignWithMargins="0"/>
  <rowBreaks count="4" manualBreakCount="4">
    <brk id="71" max="16383" man="1"/>
    <brk id="116" max="16383" man="1"/>
    <brk id="187" max="16383" man="1"/>
    <brk id="287" max="1638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26"/>
  <sheetViews>
    <sheetView workbookViewId="0">
      <selection activeCell="A3" sqref="A3:XFD6"/>
    </sheetView>
  </sheetViews>
  <sheetFormatPr defaultRowHeight="12"/>
  <cols>
    <col min="1" max="1" width="1.7109375" style="2" customWidth="1"/>
    <col min="2" max="2" width="3.7109375" style="2" customWidth="1"/>
    <col min="3" max="3" width="10.140625" style="2" customWidth="1"/>
    <col min="4" max="4" width="13.7109375" style="2" customWidth="1"/>
    <col min="5" max="5" width="15.7109375" style="2" customWidth="1"/>
    <col min="6" max="6" width="7.7109375" style="2" customWidth="1"/>
    <col min="7" max="7" width="7.85546875" style="2" customWidth="1"/>
    <col min="8" max="8" width="3.7109375" style="2" customWidth="1"/>
    <col min="9" max="9" width="9.7109375" style="2" customWidth="1"/>
    <col min="10" max="11" width="13.7109375" style="2" customWidth="1"/>
    <col min="12" max="12" width="7.7109375" style="2" customWidth="1"/>
    <col min="13" max="13" width="1.7109375" style="2" customWidth="1"/>
    <col min="14" max="16384" width="9.140625" style="2"/>
  </cols>
  <sheetData>
    <row r="1" spans="1:13" ht="29.25" customHeight="1">
      <c r="A1" s="782" t="s">
        <v>1735</v>
      </c>
      <c r="B1" s="782"/>
      <c r="C1" s="782"/>
      <c r="D1" s="782"/>
      <c r="E1" s="782"/>
      <c r="F1" s="782"/>
      <c r="G1" s="782"/>
      <c r="H1" s="782"/>
      <c r="I1" s="782"/>
      <c r="J1" s="782"/>
      <c r="K1" s="782"/>
      <c r="L1" s="782"/>
      <c r="M1" s="782"/>
    </row>
    <row r="2" spans="1:13" ht="7.5" customHeight="1">
      <c r="A2" s="35"/>
      <c r="B2" s="35"/>
      <c r="C2" s="35"/>
      <c r="D2" s="35"/>
      <c r="E2" s="35"/>
      <c r="F2" s="35"/>
      <c r="G2" s="35"/>
      <c r="H2" s="35"/>
      <c r="I2" s="35"/>
      <c r="J2" s="35"/>
      <c r="K2" s="35"/>
      <c r="L2" s="35"/>
      <c r="M2" s="35"/>
    </row>
    <row r="3" spans="1:13" ht="7.5" customHeight="1">
      <c r="A3" s="36"/>
      <c r="B3" s="37"/>
      <c r="C3" s="37"/>
      <c r="D3" s="37"/>
      <c r="E3" s="37"/>
      <c r="F3" s="37"/>
      <c r="G3" s="37"/>
      <c r="H3" s="37"/>
      <c r="I3" s="37"/>
      <c r="J3" s="37"/>
      <c r="K3" s="37"/>
      <c r="L3" s="37"/>
      <c r="M3" s="35"/>
    </row>
    <row r="4" spans="1:13" ht="12.75" customHeight="1">
      <c r="A4" s="35"/>
      <c r="B4" s="38"/>
      <c r="C4" s="38"/>
      <c r="D4" s="38"/>
      <c r="E4" s="38"/>
      <c r="F4" s="803">
        <v>38829</v>
      </c>
      <c r="G4" s="803"/>
      <c r="H4" s="38"/>
      <c r="I4" s="38"/>
      <c r="J4" s="38"/>
      <c r="K4" s="38"/>
      <c r="L4" s="38"/>
      <c r="M4" s="35"/>
    </row>
    <row r="5" spans="1:13" ht="15">
      <c r="B5" s="208" t="s">
        <v>635</v>
      </c>
      <c r="C5" s="209"/>
      <c r="D5" s="209"/>
      <c r="E5" s="209"/>
      <c r="F5" s="803"/>
      <c r="G5" s="803"/>
      <c r="H5" s="35"/>
      <c r="I5" s="35"/>
      <c r="J5" s="35"/>
      <c r="K5" s="35"/>
      <c r="L5" s="35"/>
      <c r="M5" s="35"/>
    </row>
    <row r="6" spans="1:13">
      <c r="A6" s="209"/>
      <c r="B6" s="209"/>
      <c r="C6" s="209"/>
      <c r="D6" s="209"/>
      <c r="E6" s="209"/>
      <c r="F6" s="781">
        <v>218</v>
      </c>
      <c r="G6" s="781"/>
      <c r="H6" s="35"/>
      <c r="I6" s="35"/>
      <c r="J6" s="35"/>
      <c r="K6" s="35"/>
      <c r="L6" s="35"/>
      <c r="M6" s="35"/>
    </row>
    <row r="7" spans="1:13" ht="14.25">
      <c r="B7" s="210" t="s">
        <v>636</v>
      </c>
      <c r="C7" s="209"/>
      <c r="D7" s="209"/>
      <c r="E7" s="209"/>
      <c r="F7" s="781"/>
      <c r="G7" s="781"/>
      <c r="H7" s="35"/>
      <c r="I7" s="35"/>
      <c r="J7" s="209"/>
      <c r="K7" s="209"/>
      <c r="L7" s="209"/>
      <c r="M7" s="35"/>
    </row>
    <row r="8" spans="1:13" ht="6" customHeight="1">
      <c r="A8" s="209"/>
      <c r="B8" s="209"/>
      <c r="C8" s="209"/>
      <c r="D8" s="209"/>
      <c r="E8" s="209"/>
      <c r="F8" s="35"/>
      <c r="G8" s="35"/>
      <c r="H8" s="35"/>
      <c r="I8" s="35"/>
      <c r="J8" s="209"/>
      <c r="K8" s="209"/>
      <c r="L8" s="209"/>
      <c r="M8" s="35"/>
    </row>
    <row r="9" spans="1:13" ht="15">
      <c r="A9" s="208"/>
      <c r="B9" s="209"/>
      <c r="C9" s="209"/>
      <c r="D9" s="209"/>
      <c r="E9" s="209"/>
      <c r="F9" s="35"/>
      <c r="G9" s="35"/>
      <c r="H9" s="35"/>
      <c r="I9" s="35"/>
      <c r="J9" s="209"/>
      <c r="K9" s="209"/>
      <c r="L9" s="209"/>
      <c r="M9" s="35"/>
    </row>
    <row r="10" spans="1:13" ht="34.5" customHeight="1" thickBot="1">
      <c r="A10" s="209"/>
      <c r="B10" s="802" t="s">
        <v>928</v>
      </c>
      <c r="C10" s="802"/>
      <c r="D10" s="209"/>
      <c r="E10" s="211" t="s">
        <v>6</v>
      </c>
      <c r="F10" s="781" t="s">
        <v>925</v>
      </c>
      <c r="G10" s="781"/>
      <c r="H10" s="781"/>
      <c r="I10" s="781"/>
      <c r="J10" s="209"/>
      <c r="K10" s="784" t="s">
        <v>6</v>
      </c>
      <c r="L10" s="784"/>
      <c r="M10" s="35"/>
    </row>
    <row r="11" spans="1:13" ht="5.25" customHeight="1" thickTop="1" thickBot="1">
      <c r="A11" s="35"/>
      <c r="B11" s="810" t="s">
        <v>639</v>
      </c>
      <c r="C11" s="811"/>
      <c r="D11" s="43"/>
      <c r="E11" s="44"/>
      <c r="F11" s="44"/>
      <c r="G11" s="35"/>
      <c r="H11" s="814" t="s">
        <v>670</v>
      </c>
      <c r="I11" s="815"/>
      <c r="J11" s="45"/>
      <c r="K11" s="45"/>
      <c r="L11" s="45"/>
      <c r="M11" s="35"/>
    </row>
    <row r="12" spans="1:13" s="3" customFormat="1" ht="16.5" thickTop="1" thickBot="1">
      <c r="A12" s="46"/>
      <c r="B12" s="812"/>
      <c r="C12" s="813"/>
      <c r="D12" s="14"/>
      <c r="E12" s="12" t="s">
        <v>663</v>
      </c>
      <c r="F12" s="13">
        <f>COUNTA(D14:D33)</f>
        <v>6</v>
      </c>
      <c r="G12" s="46"/>
      <c r="H12" s="816"/>
      <c r="I12" s="817"/>
      <c r="J12" s="32"/>
      <c r="K12" s="33" t="s">
        <v>663</v>
      </c>
      <c r="L12" s="34">
        <f>COUNTA(J14:J33)</f>
        <v>13</v>
      </c>
      <c r="M12" s="46"/>
    </row>
    <row r="13" spans="1:13" s="3" customFormat="1">
      <c r="A13" s="46"/>
      <c r="B13" s="15" t="s">
        <v>644</v>
      </c>
      <c r="C13" s="16" t="s">
        <v>640</v>
      </c>
      <c r="D13" s="4" t="s">
        <v>641</v>
      </c>
      <c r="E13" s="4" t="s">
        <v>642</v>
      </c>
      <c r="F13" s="5" t="s">
        <v>662</v>
      </c>
      <c r="G13" s="46"/>
      <c r="H13" s="24" t="s">
        <v>644</v>
      </c>
      <c r="I13" s="23" t="s">
        <v>640</v>
      </c>
      <c r="J13" s="4" t="s">
        <v>641</v>
      </c>
      <c r="K13" s="4" t="s">
        <v>642</v>
      </c>
      <c r="L13" s="25" t="s">
        <v>662</v>
      </c>
      <c r="M13" s="46"/>
    </row>
    <row r="14" spans="1:13" s="3" customFormat="1">
      <c r="A14" s="46"/>
      <c r="B14" s="93" t="s">
        <v>648</v>
      </c>
      <c r="C14" s="94" t="s">
        <v>940</v>
      </c>
      <c r="D14" s="95" t="s">
        <v>939</v>
      </c>
      <c r="E14" s="96" t="s">
        <v>675</v>
      </c>
      <c r="F14" s="285" t="s">
        <v>2085</v>
      </c>
      <c r="G14" s="46"/>
      <c r="H14" s="111" t="s">
        <v>648</v>
      </c>
      <c r="I14" s="94" t="s">
        <v>1150</v>
      </c>
      <c r="J14" s="95" t="s">
        <v>1142</v>
      </c>
      <c r="K14" s="96" t="s">
        <v>647</v>
      </c>
      <c r="L14" s="289"/>
      <c r="M14" s="46"/>
    </row>
    <row r="15" spans="1:13" s="3" customFormat="1">
      <c r="A15" s="46"/>
      <c r="B15" s="98" t="s">
        <v>649</v>
      </c>
      <c r="C15" s="99" t="s">
        <v>1434</v>
      </c>
      <c r="D15" s="100" t="s">
        <v>941</v>
      </c>
      <c r="E15" s="101" t="s">
        <v>647</v>
      </c>
      <c r="F15" s="286" t="s">
        <v>2086</v>
      </c>
      <c r="G15" s="46"/>
      <c r="H15" s="113" t="s">
        <v>649</v>
      </c>
      <c r="I15" s="99" t="s">
        <v>1143</v>
      </c>
      <c r="J15" s="100" t="s">
        <v>809</v>
      </c>
      <c r="K15" s="101" t="s">
        <v>679</v>
      </c>
      <c r="L15" s="290"/>
      <c r="M15" s="46"/>
    </row>
    <row r="16" spans="1:13" s="3" customFormat="1">
      <c r="A16" s="46"/>
      <c r="B16" s="103" t="s">
        <v>650</v>
      </c>
      <c r="C16" s="104" t="s">
        <v>710</v>
      </c>
      <c r="D16" s="105" t="s">
        <v>707</v>
      </c>
      <c r="E16" s="106" t="s">
        <v>647</v>
      </c>
      <c r="F16" s="287" t="s">
        <v>1754</v>
      </c>
      <c r="G16" s="46"/>
      <c r="H16" s="115" t="s">
        <v>650</v>
      </c>
      <c r="I16" s="104" t="s">
        <v>759</v>
      </c>
      <c r="J16" s="105" t="s">
        <v>814</v>
      </c>
      <c r="K16" s="106" t="s">
        <v>647</v>
      </c>
      <c r="L16" s="291"/>
      <c r="M16" s="46"/>
    </row>
    <row r="17" spans="1:13" s="3" customFormat="1">
      <c r="A17" s="46"/>
      <c r="B17" s="206" t="s">
        <v>651</v>
      </c>
      <c r="C17" s="7" t="s">
        <v>2388</v>
      </c>
      <c r="D17" s="8" t="s">
        <v>943</v>
      </c>
      <c r="E17" s="9" t="s">
        <v>647</v>
      </c>
      <c r="F17" s="288" t="s">
        <v>2087</v>
      </c>
      <c r="G17" s="46"/>
      <c r="H17" s="26" t="s">
        <v>651</v>
      </c>
      <c r="I17" s="7" t="s">
        <v>685</v>
      </c>
      <c r="J17" s="8" t="s">
        <v>820</v>
      </c>
      <c r="K17" s="9" t="s">
        <v>679</v>
      </c>
      <c r="L17" s="292"/>
      <c r="M17" s="46"/>
    </row>
    <row r="18" spans="1:13" s="3" customFormat="1">
      <c r="A18" s="46"/>
      <c r="B18" s="206" t="s">
        <v>652</v>
      </c>
      <c r="C18" s="7" t="s">
        <v>1737</v>
      </c>
      <c r="D18" s="8" t="s">
        <v>1738</v>
      </c>
      <c r="E18" s="9" t="s">
        <v>679</v>
      </c>
      <c r="F18" s="288" t="s">
        <v>1743</v>
      </c>
      <c r="G18" s="46"/>
      <c r="H18" s="26" t="s">
        <v>652</v>
      </c>
      <c r="I18" s="7" t="s">
        <v>723</v>
      </c>
      <c r="J18" s="8" t="s">
        <v>357</v>
      </c>
      <c r="K18" s="9" t="s">
        <v>684</v>
      </c>
      <c r="L18" s="292"/>
      <c r="M18" s="46"/>
    </row>
    <row r="19" spans="1:13" s="3" customFormat="1">
      <c r="A19" s="46"/>
      <c r="B19" s="206" t="s">
        <v>653</v>
      </c>
      <c r="C19" s="7" t="s">
        <v>995</v>
      </c>
      <c r="D19" s="8" t="s">
        <v>2088</v>
      </c>
      <c r="E19" s="9" t="s">
        <v>647</v>
      </c>
      <c r="F19" s="288" t="s">
        <v>2089</v>
      </c>
      <c r="G19" s="46"/>
      <c r="H19" s="26" t="s">
        <v>653</v>
      </c>
      <c r="I19" s="7" t="s">
        <v>682</v>
      </c>
      <c r="J19" s="8" t="s">
        <v>1746</v>
      </c>
      <c r="K19" s="9" t="s">
        <v>647</v>
      </c>
      <c r="L19" s="292"/>
      <c r="M19" s="46"/>
    </row>
    <row r="20" spans="1:13" s="3" customFormat="1">
      <c r="A20" s="46"/>
      <c r="B20" s="206"/>
      <c r="C20" s="7"/>
      <c r="D20" s="8"/>
      <c r="E20" s="9"/>
      <c r="F20" s="288"/>
      <c r="G20" s="46"/>
      <c r="H20" s="26" t="s">
        <v>654</v>
      </c>
      <c r="I20" s="7" t="s">
        <v>1001</v>
      </c>
      <c r="J20" s="8" t="s">
        <v>346</v>
      </c>
      <c r="K20" s="9" t="s">
        <v>2392</v>
      </c>
      <c r="L20" s="292"/>
      <c r="M20" s="46"/>
    </row>
    <row r="21" spans="1:13" s="3" customFormat="1">
      <c r="A21" s="46"/>
      <c r="B21" s="206"/>
      <c r="C21" s="7"/>
      <c r="D21" s="8"/>
      <c r="E21" s="9"/>
      <c r="F21" s="288"/>
      <c r="G21" s="46"/>
      <c r="H21" s="26" t="s">
        <v>655</v>
      </c>
      <c r="I21" s="7" t="s">
        <v>1747</v>
      </c>
      <c r="J21" s="8" t="s">
        <v>1748</v>
      </c>
      <c r="K21" s="9" t="s">
        <v>647</v>
      </c>
      <c r="L21" s="292"/>
      <c r="M21" s="46"/>
    </row>
    <row r="22" spans="1:13" s="3" customFormat="1" ht="12.75">
      <c r="A22" s="46"/>
      <c r="B22" s="6"/>
      <c r="C22" s="7"/>
      <c r="D22" s="20"/>
      <c r="E22" s="9"/>
      <c r="F22" s="288"/>
      <c r="G22" s="46"/>
      <c r="H22" s="26" t="s">
        <v>656</v>
      </c>
      <c r="I22" s="7" t="s">
        <v>2091</v>
      </c>
      <c r="J22" s="8" t="s">
        <v>1748</v>
      </c>
      <c r="K22" s="9" t="s">
        <v>647</v>
      </c>
      <c r="L22" s="292"/>
      <c r="M22" s="46"/>
    </row>
    <row r="23" spans="1:13" s="3" customFormat="1" ht="12.75">
      <c r="A23" s="46"/>
      <c r="B23" s="6"/>
      <c r="C23" s="7"/>
      <c r="D23" s="20"/>
      <c r="E23" s="9"/>
      <c r="F23" s="288"/>
      <c r="G23" s="46"/>
      <c r="H23" s="26" t="s">
        <v>657</v>
      </c>
      <c r="I23" s="7" t="s">
        <v>727</v>
      </c>
      <c r="J23" s="8" t="s">
        <v>2476</v>
      </c>
      <c r="K23" s="9" t="s">
        <v>647</v>
      </c>
      <c r="L23" s="292"/>
      <c r="M23" s="46"/>
    </row>
    <row r="24" spans="1:13" s="3" customFormat="1" ht="12.75">
      <c r="A24" s="46"/>
      <c r="B24" s="6"/>
      <c r="C24" s="7"/>
      <c r="D24" s="20"/>
      <c r="E24" s="9"/>
      <c r="F24" s="288"/>
      <c r="G24" s="46"/>
      <c r="H24" s="26" t="s">
        <v>658</v>
      </c>
      <c r="I24" s="7" t="s">
        <v>2092</v>
      </c>
      <c r="J24" s="8" t="s">
        <v>25</v>
      </c>
      <c r="K24" s="9" t="s">
        <v>647</v>
      </c>
      <c r="L24" s="292"/>
      <c r="M24" s="46"/>
    </row>
    <row r="25" spans="1:13" s="3" customFormat="1" ht="12.75">
      <c r="A25" s="46"/>
      <c r="B25" s="6"/>
      <c r="C25" s="7"/>
      <c r="D25" s="20"/>
      <c r="E25" s="9"/>
      <c r="F25" s="288"/>
      <c r="G25" s="46"/>
      <c r="H25" s="26" t="s">
        <v>659</v>
      </c>
      <c r="I25" s="7" t="s">
        <v>1150</v>
      </c>
      <c r="J25" s="8" t="s">
        <v>23</v>
      </c>
      <c r="K25" s="9" t="s">
        <v>647</v>
      </c>
      <c r="L25" s="292"/>
      <c r="M25" s="46"/>
    </row>
    <row r="26" spans="1:13" s="3" customFormat="1" ht="13.5" thickBot="1">
      <c r="A26" s="46"/>
      <c r="B26" s="6"/>
      <c r="C26" s="7"/>
      <c r="D26" s="20"/>
      <c r="E26" s="9"/>
      <c r="F26" s="288"/>
      <c r="G26" s="46"/>
      <c r="H26" s="26" t="s">
        <v>660</v>
      </c>
      <c r="I26" s="7" t="s">
        <v>815</v>
      </c>
      <c r="J26" s="8" t="s">
        <v>808</v>
      </c>
      <c r="K26" s="9" t="s">
        <v>647</v>
      </c>
      <c r="L26" s="292"/>
      <c r="M26" s="46"/>
    </row>
    <row r="27" spans="1:13" s="3" customFormat="1" ht="13.5" hidden="1" thickBot="1">
      <c r="A27" s="46"/>
      <c r="B27" s="6"/>
      <c r="C27" s="7"/>
      <c r="D27" s="20"/>
      <c r="E27" s="9"/>
      <c r="F27" s="288"/>
      <c r="G27" s="46"/>
      <c r="H27" s="26"/>
      <c r="I27" s="7"/>
      <c r="J27" s="8"/>
      <c r="K27" s="9"/>
      <c r="L27" s="292"/>
      <c r="M27" s="46"/>
    </row>
    <row r="28" spans="1:13" s="3" customFormat="1" ht="12.75" hidden="1">
      <c r="A28" s="46"/>
      <c r="B28" s="6"/>
      <c r="C28" s="7"/>
      <c r="D28" s="21"/>
      <c r="E28" s="9"/>
      <c r="F28" s="288"/>
      <c r="G28" s="46"/>
      <c r="H28" s="26"/>
      <c r="I28" s="7"/>
      <c r="J28" s="7"/>
      <c r="K28" s="9"/>
      <c r="L28" s="292"/>
      <c r="M28" s="46"/>
    </row>
    <row r="29" spans="1:13" s="3" customFormat="1" ht="12.75" hidden="1">
      <c r="A29" s="46"/>
      <c r="B29" s="6"/>
      <c r="C29" s="7"/>
      <c r="D29" s="21"/>
      <c r="E29" s="9"/>
      <c r="F29" s="288"/>
      <c r="G29" s="46"/>
      <c r="H29" s="26"/>
      <c r="I29" s="7"/>
      <c r="J29" s="7"/>
      <c r="K29" s="9"/>
      <c r="L29" s="292"/>
      <c r="M29" s="46"/>
    </row>
    <row r="30" spans="1:13" s="3" customFormat="1" ht="12.75" hidden="1">
      <c r="A30" s="46"/>
      <c r="B30" s="6"/>
      <c r="C30" s="7"/>
      <c r="D30" s="21"/>
      <c r="E30" s="9"/>
      <c r="F30" s="288"/>
      <c r="G30" s="46"/>
      <c r="H30" s="26"/>
      <c r="I30" s="7"/>
      <c r="J30" s="7"/>
      <c r="K30" s="9"/>
      <c r="L30" s="292"/>
      <c r="M30" s="46"/>
    </row>
    <row r="31" spans="1:13" s="3" customFormat="1" ht="12.75" hidden="1">
      <c r="A31" s="46"/>
      <c r="B31" s="6"/>
      <c r="C31" s="7"/>
      <c r="D31" s="21"/>
      <c r="E31" s="9"/>
      <c r="F31" s="288"/>
      <c r="G31" s="46"/>
      <c r="H31" s="26"/>
      <c r="I31" s="7"/>
      <c r="J31" s="7"/>
      <c r="K31" s="9"/>
      <c r="L31" s="292"/>
      <c r="M31" s="46"/>
    </row>
    <row r="32" spans="1:13" s="3" customFormat="1" ht="12.75" hidden="1">
      <c r="A32" s="46"/>
      <c r="B32" s="6"/>
      <c r="C32" s="7"/>
      <c r="D32" s="21"/>
      <c r="E32" s="9"/>
      <c r="F32" s="288"/>
      <c r="G32" s="46"/>
      <c r="H32" s="26"/>
      <c r="I32" s="7"/>
      <c r="J32" s="7"/>
      <c r="K32" s="9"/>
      <c r="L32" s="292"/>
      <c r="M32" s="46"/>
    </row>
    <row r="33" spans="1:13" s="3" customFormat="1" ht="13.5" hidden="1" thickBot="1">
      <c r="A33" s="46"/>
      <c r="B33" s="19"/>
      <c r="C33" s="10"/>
      <c r="D33" s="22"/>
      <c r="E33" s="11"/>
      <c r="F33" s="386"/>
      <c r="G33" s="46"/>
      <c r="H33" s="26"/>
      <c r="I33" s="29"/>
      <c r="J33" s="29"/>
      <c r="K33" s="30"/>
      <c r="L33" s="387"/>
      <c r="M33" s="46"/>
    </row>
    <row r="34" spans="1:13" s="3" customFormat="1" ht="12.75" thickTop="1">
      <c r="A34" s="46"/>
      <c r="B34" s="47"/>
      <c r="C34" s="47"/>
      <c r="D34" s="47"/>
      <c r="E34" s="47"/>
      <c r="F34" s="47"/>
      <c r="G34" s="46"/>
      <c r="H34" s="48"/>
      <c r="I34" s="48"/>
      <c r="J34" s="48"/>
      <c r="K34" s="48"/>
      <c r="L34" s="48"/>
      <c r="M34" s="46"/>
    </row>
    <row r="35" spans="1:13" ht="34.5" customHeight="1" thickBot="1">
      <c r="A35" s="35"/>
      <c r="B35" s="802" t="s">
        <v>785</v>
      </c>
      <c r="C35" s="802"/>
      <c r="D35" s="209"/>
      <c r="E35" s="211" t="s">
        <v>643</v>
      </c>
      <c r="F35" s="781" t="s">
        <v>1676</v>
      </c>
      <c r="G35" s="781"/>
      <c r="H35" s="781"/>
      <c r="I35" s="781"/>
      <c r="J35" s="35"/>
      <c r="K35" s="784" t="s">
        <v>643</v>
      </c>
      <c r="L35" s="784"/>
      <c r="M35" s="35"/>
    </row>
    <row r="36" spans="1:13" ht="5.25" customHeight="1" thickTop="1" thickBot="1">
      <c r="A36" s="35"/>
      <c r="B36" s="810" t="s">
        <v>639</v>
      </c>
      <c r="C36" s="811"/>
      <c r="D36" s="43"/>
      <c r="E36" s="44"/>
      <c r="F36" s="44"/>
      <c r="G36" s="35"/>
      <c r="H36" s="814" t="s">
        <v>670</v>
      </c>
      <c r="I36" s="815"/>
      <c r="J36" s="45"/>
      <c r="K36" s="45"/>
      <c r="L36" s="45"/>
      <c r="M36" s="35"/>
    </row>
    <row r="37" spans="1:13" s="3" customFormat="1" ht="16.5" thickTop="1" thickBot="1">
      <c r="A37" s="46"/>
      <c r="B37" s="812"/>
      <c r="C37" s="813"/>
      <c r="D37" s="14"/>
      <c r="E37" s="12" t="s">
        <v>663</v>
      </c>
      <c r="F37" s="13">
        <f>COUNTA(D39:D70)</f>
        <v>15</v>
      </c>
      <c r="G37" s="46"/>
      <c r="H37" s="816"/>
      <c r="I37" s="817"/>
      <c r="J37" s="32"/>
      <c r="K37" s="33" t="s">
        <v>663</v>
      </c>
      <c r="L37" s="34">
        <f>COUNTA(J39:J70)</f>
        <v>16</v>
      </c>
      <c r="M37" s="46"/>
    </row>
    <row r="38" spans="1:13" s="3" customFormat="1">
      <c r="A38" s="46"/>
      <c r="B38" s="15" t="s">
        <v>644</v>
      </c>
      <c r="C38" s="16" t="s">
        <v>640</v>
      </c>
      <c r="D38" s="4" t="s">
        <v>641</v>
      </c>
      <c r="E38" s="4" t="s">
        <v>642</v>
      </c>
      <c r="F38" s="5" t="s">
        <v>662</v>
      </c>
      <c r="G38" s="46"/>
      <c r="H38" s="24" t="s">
        <v>644</v>
      </c>
      <c r="I38" s="23" t="s">
        <v>640</v>
      </c>
      <c r="J38" s="4" t="s">
        <v>641</v>
      </c>
      <c r="K38" s="4" t="s">
        <v>642</v>
      </c>
      <c r="L38" s="25" t="s">
        <v>662</v>
      </c>
      <c r="M38" s="46"/>
    </row>
    <row r="39" spans="1:13" s="3" customFormat="1">
      <c r="A39" s="46"/>
      <c r="B39" s="93" t="s">
        <v>648</v>
      </c>
      <c r="C39" s="94" t="s">
        <v>2093</v>
      </c>
      <c r="D39" s="95" t="s">
        <v>2094</v>
      </c>
      <c r="E39" s="96" t="s">
        <v>2095</v>
      </c>
      <c r="F39" s="285" t="s">
        <v>2096</v>
      </c>
      <c r="G39" s="46"/>
      <c r="H39" s="111" t="s">
        <v>648</v>
      </c>
      <c r="I39" s="94" t="s">
        <v>723</v>
      </c>
      <c r="J39" s="95" t="s">
        <v>1149</v>
      </c>
      <c r="K39" s="96" t="s">
        <v>770</v>
      </c>
      <c r="L39" s="289" t="s">
        <v>395</v>
      </c>
      <c r="M39" s="46"/>
    </row>
    <row r="40" spans="1:13" s="3" customFormat="1">
      <c r="A40" s="46"/>
      <c r="B40" s="98" t="s">
        <v>649</v>
      </c>
      <c r="C40" s="99" t="s">
        <v>1340</v>
      </c>
      <c r="D40" s="100" t="s">
        <v>2360</v>
      </c>
      <c r="E40" s="101" t="s">
        <v>695</v>
      </c>
      <c r="F40" s="286" t="s">
        <v>38</v>
      </c>
      <c r="G40" s="46"/>
      <c r="H40" s="113" t="s">
        <v>649</v>
      </c>
      <c r="I40" s="99" t="s">
        <v>1451</v>
      </c>
      <c r="J40" s="100" t="s">
        <v>814</v>
      </c>
      <c r="K40" s="101" t="s">
        <v>647</v>
      </c>
      <c r="L40" s="290" t="s">
        <v>380</v>
      </c>
      <c r="M40" s="46"/>
    </row>
    <row r="41" spans="1:13" s="3" customFormat="1">
      <c r="A41" s="46"/>
      <c r="B41" s="103" t="s">
        <v>650</v>
      </c>
      <c r="C41" s="104" t="s">
        <v>778</v>
      </c>
      <c r="D41" s="105" t="s">
        <v>2097</v>
      </c>
      <c r="E41" s="106" t="s">
        <v>770</v>
      </c>
      <c r="F41" s="287" t="s">
        <v>380</v>
      </c>
      <c r="G41" s="46"/>
      <c r="H41" s="115" t="s">
        <v>650</v>
      </c>
      <c r="I41" s="104" t="s">
        <v>999</v>
      </c>
      <c r="J41" s="105" t="s">
        <v>346</v>
      </c>
      <c r="K41" s="106" t="s">
        <v>2392</v>
      </c>
      <c r="L41" s="291" t="s">
        <v>382</v>
      </c>
      <c r="M41" s="46"/>
    </row>
    <row r="42" spans="1:13" s="3" customFormat="1">
      <c r="A42" s="46"/>
      <c r="B42" s="6" t="s">
        <v>651</v>
      </c>
      <c r="C42" s="7" t="s">
        <v>995</v>
      </c>
      <c r="D42" s="8" t="s">
        <v>707</v>
      </c>
      <c r="E42" s="9" t="s">
        <v>647</v>
      </c>
      <c r="F42" s="288" t="s">
        <v>401</v>
      </c>
      <c r="G42" s="46"/>
      <c r="H42" s="26" t="s">
        <v>651</v>
      </c>
      <c r="I42" s="7" t="s">
        <v>815</v>
      </c>
      <c r="J42" s="8" t="s">
        <v>1117</v>
      </c>
      <c r="K42" s="9" t="s">
        <v>647</v>
      </c>
      <c r="L42" s="292" t="s">
        <v>382</v>
      </c>
      <c r="M42" s="46"/>
    </row>
    <row r="43" spans="1:13" s="3" customFormat="1">
      <c r="A43" s="46"/>
      <c r="B43" s="6" t="s">
        <v>652</v>
      </c>
      <c r="C43" s="7" t="s">
        <v>1340</v>
      </c>
      <c r="D43" s="8" t="s">
        <v>18</v>
      </c>
      <c r="E43" s="9" t="s">
        <v>647</v>
      </c>
      <c r="F43" s="288" t="s">
        <v>365</v>
      </c>
      <c r="G43" s="46"/>
      <c r="H43" s="26" t="s">
        <v>652</v>
      </c>
      <c r="I43" s="7" t="s">
        <v>1077</v>
      </c>
      <c r="J43" s="8" t="s">
        <v>2103</v>
      </c>
      <c r="K43" s="9" t="s">
        <v>770</v>
      </c>
      <c r="L43" s="292" t="s">
        <v>44</v>
      </c>
      <c r="M43" s="46"/>
    </row>
    <row r="44" spans="1:13" s="3" customFormat="1">
      <c r="A44" s="46"/>
      <c r="B44" s="6" t="s">
        <v>653</v>
      </c>
      <c r="C44" s="7" t="s">
        <v>1131</v>
      </c>
      <c r="D44" s="8" t="s">
        <v>13</v>
      </c>
      <c r="E44" s="9" t="s">
        <v>770</v>
      </c>
      <c r="F44" s="288" t="s">
        <v>2424</v>
      </c>
      <c r="G44" s="46"/>
      <c r="H44" s="26" t="s">
        <v>653</v>
      </c>
      <c r="I44" s="7" t="s">
        <v>1001</v>
      </c>
      <c r="J44" s="8" t="s">
        <v>809</v>
      </c>
      <c r="K44" s="9" t="s">
        <v>695</v>
      </c>
      <c r="L44" s="292" t="s">
        <v>46</v>
      </c>
      <c r="M44" s="46"/>
    </row>
    <row r="45" spans="1:13" s="3" customFormat="1">
      <c r="A45" s="46"/>
      <c r="B45" s="6" t="s">
        <v>654</v>
      </c>
      <c r="C45" s="7" t="s">
        <v>1492</v>
      </c>
      <c r="D45" s="8" t="s">
        <v>2098</v>
      </c>
      <c r="E45" s="9" t="s">
        <v>770</v>
      </c>
      <c r="F45" s="288" t="s">
        <v>44</v>
      </c>
      <c r="G45" s="46"/>
      <c r="H45" s="26" t="s">
        <v>654</v>
      </c>
      <c r="I45" s="7" t="s">
        <v>835</v>
      </c>
      <c r="J45" s="8" t="s">
        <v>1023</v>
      </c>
      <c r="K45" s="9" t="s">
        <v>647</v>
      </c>
      <c r="L45" s="292" t="s">
        <v>386</v>
      </c>
      <c r="M45" s="46"/>
    </row>
    <row r="46" spans="1:13" s="3" customFormat="1">
      <c r="A46" s="46"/>
      <c r="B46" s="6" t="s">
        <v>655</v>
      </c>
      <c r="C46" s="7" t="s">
        <v>1131</v>
      </c>
      <c r="D46" s="8" t="s">
        <v>701</v>
      </c>
      <c r="E46" s="9" t="s">
        <v>675</v>
      </c>
      <c r="F46" s="288" t="s">
        <v>2457</v>
      </c>
      <c r="G46" s="46"/>
      <c r="H46" s="26" t="s">
        <v>655</v>
      </c>
      <c r="I46" s="7" t="s">
        <v>723</v>
      </c>
      <c r="J46" s="8" t="s">
        <v>831</v>
      </c>
      <c r="K46" s="9" t="s">
        <v>647</v>
      </c>
      <c r="L46" s="292" t="s">
        <v>2459</v>
      </c>
      <c r="M46" s="46"/>
    </row>
    <row r="47" spans="1:13" s="3" customFormat="1">
      <c r="A47" s="46"/>
      <c r="B47" s="6" t="s">
        <v>656</v>
      </c>
      <c r="C47" s="7" t="s">
        <v>1337</v>
      </c>
      <c r="D47" s="8" t="s">
        <v>2099</v>
      </c>
      <c r="E47" s="9" t="s">
        <v>770</v>
      </c>
      <c r="F47" s="288" t="s">
        <v>386</v>
      </c>
      <c r="G47" s="46"/>
      <c r="H47" s="26" t="s">
        <v>656</v>
      </c>
      <c r="I47" s="7" t="s">
        <v>1070</v>
      </c>
      <c r="J47" s="8" t="s">
        <v>850</v>
      </c>
      <c r="K47" s="9" t="s">
        <v>679</v>
      </c>
      <c r="L47" s="292" t="s">
        <v>2460</v>
      </c>
      <c r="M47" s="46"/>
    </row>
    <row r="48" spans="1:13" s="3" customFormat="1">
      <c r="A48" s="46"/>
      <c r="B48" s="6" t="s">
        <v>657</v>
      </c>
      <c r="C48" s="7" t="s">
        <v>1497</v>
      </c>
      <c r="D48" s="8" t="s">
        <v>1139</v>
      </c>
      <c r="E48" s="9" t="s">
        <v>647</v>
      </c>
      <c r="F48" s="288" t="s">
        <v>2459</v>
      </c>
      <c r="G48" s="46"/>
      <c r="H48" s="26" t="s">
        <v>657</v>
      </c>
      <c r="I48" s="7" t="s">
        <v>2104</v>
      </c>
      <c r="J48" s="8" t="s">
        <v>2105</v>
      </c>
      <c r="K48" s="9" t="s">
        <v>647</v>
      </c>
      <c r="L48" s="292" t="s">
        <v>373</v>
      </c>
      <c r="M48" s="46"/>
    </row>
    <row r="49" spans="1:13" s="3" customFormat="1">
      <c r="A49" s="46"/>
      <c r="B49" s="6" t="s">
        <v>658</v>
      </c>
      <c r="C49" s="7" t="s">
        <v>708</v>
      </c>
      <c r="D49" s="8" t="s">
        <v>2384</v>
      </c>
      <c r="E49" s="9" t="s">
        <v>770</v>
      </c>
      <c r="F49" s="288" t="s">
        <v>2460</v>
      </c>
      <c r="G49" s="46"/>
      <c r="H49" s="26" t="s">
        <v>658</v>
      </c>
      <c r="I49" s="7" t="s">
        <v>1451</v>
      </c>
      <c r="J49" s="8" t="s">
        <v>25</v>
      </c>
      <c r="K49" s="9" t="s">
        <v>647</v>
      </c>
      <c r="L49" s="292" t="s">
        <v>48</v>
      </c>
      <c r="M49" s="46"/>
    </row>
    <row r="50" spans="1:13" s="3" customFormat="1">
      <c r="A50" s="46"/>
      <c r="B50" s="6" t="s">
        <v>659</v>
      </c>
      <c r="C50" s="7" t="s">
        <v>1340</v>
      </c>
      <c r="D50" s="8" t="s">
        <v>342</v>
      </c>
      <c r="E50" s="9" t="s">
        <v>647</v>
      </c>
      <c r="F50" s="288" t="s">
        <v>373</v>
      </c>
      <c r="G50" s="46"/>
      <c r="H50" s="26" t="s">
        <v>659</v>
      </c>
      <c r="I50" s="7" t="s">
        <v>836</v>
      </c>
      <c r="J50" s="8" t="s">
        <v>2106</v>
      </c>
      <c r="K50" s="9" t="s">
        <v>647</v>
      </c>
      <c r="L50" s="292" t="s">
        <v>51</v>
      </c>
      <c r="M50" s="46"/>
    </row>
    <row r="51" spans="1:13" s="3" customFormat="1">
      <c r="A51" s="46"/>
      <c r="B51" s="6" t="s">
        <v>660</v>
      </c>
      <c r="C51" s="7" t="s">
        <v>1340</v>
      </c>
      <c r="D51" s="8" t="s">
        <v>2361</v>
      </c>
      <c r="E51" s="9" t="s">
        <v>2392</v>
      </c>
      <c r="F51" s="288" t="s">
        <v>48</v>
      </c>
      <c r="G51" s="46"/>
      <c r="H51" s="26" t="s">
        <v>660</v>
      </c>
      <c r="I51" s="7" t="s">
        <v>1150</v>
      </c>
      <c r="J51" s="8" t="s">
        <v>1022</v>
      </c>
      <c r="K51" s="9" t="s">
        <v>675</v>
      </c>
      <c r="L51" s="292" t="s">
        <v>413</v>
      </c>
      <c r="M51" s="46"/>
    </row>
    <row r="52" spans="1:13" s="3" customFormat="1">
      <c r="A52" s="46"/>
      <c r="B52" s="6" t="s">
        <v>661</v>
      </c>
      <c r="C52" s="7" t="s">
        <v>1492</v>
      </c>
      <c r="D52" s="8" t="s">
        <v>2100</v>
      </c>
      <c r="E52" s="9" t="s">
        <v>647</v>
      </c>
      <c r="F52" s="288" t="s">
        <v>2101</v>
      </c>
      <c r="G52" s="46"/>
      <c r="H52" s="26" t="s">
        <v>661</v>
      </c>
      <c r="I52" s="7" t="s">
        <v>861</v>
      </c>
      <c r="J52" s="8" t="s">
        <v>1142</v>
      </c>
      <c r="K52" s="9" t="s">
        <v>647</v>
      </c>
      <c r="L52" s="292" t="s">
        <v>378</v>
      </c>
      <c r="M52" s="46"/>
    </row>
    <row r="53" spans="1:13" s="3" customFormat="1">
      <c r="A53" s="46"/>
      <c r="B53" s="6" t="s">
        <v>664</v>
      </c>
      <c r="C53" s="7" t="s">
        <v>645</v>
      </c>
      <c r="D53" s="8" t="s">
        <v>2102</v>
      </c>
      <c r="E53" s="9" t="s">
        <v>647</v>
      </c>
      <c r="F53" s="288" t="s">
        <v>457</v>
      </c>
      <c r="G53" s="46"/>
      <c r="H53" s="26" t="s">
        <v>664</v>
      </c>
      <c r="I53" s="7" t="s">
        <v>682</v>
      </c>
      <c r="J53" s="8" t="s">
        <v>1542</v>
      </c>
      <c r="K53" s="9" t="s">
        <v>675</v>
      </c>
      <c r="L53" s="292" t="s">
        <v>2406</v>
      </c>
      <c r="M53" s="46"/>
    </row>
    <row r="54" spans="1:13" s="3" customFormat="1" ht="12.75" thickBot="1">
      <c r="A54" s="46"/>
      <c r="B54" s="6"/>
      <c r="C54" s="7"/>
      <c r="D54" s="8"/>
      <c r="E54" s="9"/>
      <c r="F54" s="288"/>
      <c r="G54" s="46"/>
      <c r="H54" s="26" t="s">
        <v>665</v>
      </c>
      <c r="I54" s="7" t="s">
        <v>685</v>
      </c>
      <c r="J54" s="8" t="s">
        <v>352</v>
      </c>
      <c r="K54" s="9" t="s">
        <v>684</v>
      </c>
      <c r="L54" s="292" t="s">
        <v>388</v>
      </c>
      <c r="M54" s="46"/>
    </row>
    <row r="55" spans="1:13" s="3" customFormat="1" hidden="1">
      <c r="A55" s="46"/>
      <c r="B55" s="6"/>
      <c r="C55" s="7"/>
      <c r="D55" s="8"/>
      <c r="E55" s="9"/>
      <c r="F55" s="288"/>
      <c r="G55" s="46"/>
      <c r="H55" s="26"/>
      <c r="I55" s="7"/>
      <c r="J55" s="8"/>
      <c r="K55" s="9"/>
      <c r="L55" s="292"/>
      <c r="M55" s="46"/>
    </row>
    <row r="56" spans="1:13" s="3" customFormat="1" hidden="1">
      <c r="A56" s="46"/>
      <c r="B56" s="6"/>
      <c r="C56" s="7"/>
      <c r="D56" s="8"/>
      <c r="E56" s="9"/>
      <c r="F56" s="288"/>
      <c r="G56" s="46"/>
      <c r="H56" s="26"/>
      <c r="I56" s="7"/>
      <c r="J56" s="8"/>
      <c r="K56" s="9"/>
      <c r="L56" s="292"/>
      <c r="M56" s="46"/>
    </row>
    <row r="57" spans="1:13" s="3" customFormat="1" ht="12.75" hidden="1" thickBot="1">
      <c r="A57" s="46"/>
      <c r="B57" s="6"/>
      <c r="C57" s="7"/>
      <c r="D57" s="8"/>
      <c r="E57" s="9"/>
      <c r="F57" s="288"/>
      <c r="G57" s="46"/>
      <c r="H57" s="26"/>
      <c r="I57" s="7"/>
      <c r="J57" s="8"/>
      <c r="K57" s="9"/>
      <c r="L57" s="292"/>
      <c r="M57" s="46"/>
    </row>
    <row r="58" spans="1:13" s="3" customFormat="1" hidden="1">
      <c r="A58" s="46"/>
      <c r="B58" s="6"/>
      <c r="C58" s="7"/>
      <c r="D58" s="8"/>
      <c r="E58" s="9"/>
      <c r="F58" s="244"/>
      <c r="G58" s="46"/>
      <c r="H58" s="26"/>
      <c r="I58" s="7"/>
      <c r="J58" s="8"/>
      <c r="K58" s="9"/>
      <c r="L58" s="255"/>
      <c r="M58" s="46"/>
    </row>
    <row r="59" spans="1:13" s="3" customFormat="1" hidden="1">
      <c r="A59" s="46"/>
      <c r="B59" s="6"/>
      <c r="C59" s="7"/>
      <c r="D59" s="8"/>
      <c r="E59" s="9"/>
      <c r="F59" s="244"/>
      <c r="G59" s="46"/>
      <c r="H59" s="26"/>
      <c r="I59" s="7"/>
      <c r="J59" s="8"/>
      <c r="K59" s="9"/>
      <c r="L59" s="255"/>
      <c r="M59" s="46"/>
    </row>
    <row r="60" spans="1:13" s="3" customFormat="1" hidden="1">
      <c r="A60" s="46"/>
      <c r="B60" s="6"/>
      <c r="C60" s="7"/>
      <c r="D60" s="8"/>
      <c r="E60" s="9"/>
      <c r="F60" s="244"/>
      <c r="G60" s="46"/>
      <c r="H60" s="26"/>
      <c r="I60" s="7"/>
      <c r="J60" s="8"/>
      <c r="K60" s="9"/>
      <c r="L60" s="255"/>
      <c r="M60" s="46"/>
    </row>
    <row r="61" spans="1:13" s="3" customFormat="1" hidden="1">
      <c r="A61" s="46"/>
      <c r="B61" s="6"/>
      <c r="C61" s="7"/>
      <c r="D61" s="8"/>
      <c r="E61" s="9"/>
      <c r="F61" s="244"/>
      <c r="G61" s="46"/>
      <c r="H61" s="26"/>
      <c r="I61" s="7"/>
      <c r="J61" s="8"/>
      <c r="K61" s="9"/>
      <c r="L61" s="255"/>
      <c r="M61" s="46"/>
    </row>
    <row r="62" spans="1:13" s="3" customFormat="1" hidden="1">
      <c r="A62" s="46"/>
      <c r="B62" s="6"/>
      <c r="C62" s="7"/>
      <c r="D62" s="8"/>
      <c r="E62" s="9"/>
      <c r="F62" s="244"/>
      <c r="G62" s="46"/>
      <c r="H62" s="26"/>
      <c r="I62" s="7"/>
      <c r="J62" s="8"/>
      <c r="K62" s="9"/>
      <c r="L62" s="255"/>
      <c r="M62" s="46"/>
    </row>
    <row r="63" spans="1:13" s="3" customFormat="1" hidden="1">
      <c r="A63" s="46"/>
      <c r="B63" s="6"/>
      <c r="C63" s="7"/>
      <c r="D63" s="8"/>
      <c r="E63" s="9"/>
      <c r="F63" s="244"/>
      <c r="G63" s="46"/>
      <c r="H63" s="26"/>
      <c r="I63" s="7"/>
      <c r="J63" s="8"/>
      <c r="K63" s="9"/>
      <c r="L63" s="255"/>
      <c r="M63" s="46"/>
    </row>
    <row r="64" spans="1:13" s="3" customFormat="1" hidden="1">
      <c r="A64" s="46"/>
      <c r="B64" s="6"/>
      <c r="C64" s="7"/>
      <c r="D64" s="8"/>
      <c r="E64" s="9"/>
      <c r="F64" s="244"/>
      <c r="G64" s="46"/>
      <c r="H64" s="26"/>
      <c r="I64" s="7"/>
      <c r="J64" s="8"/>
      <c r="K64" s="9"/>
      <c r="L64" s="255"/>
      <c r="M64" s="46"/>
    </row>
    <row r="65" spans="1:13" s="3" customFormat="1" hidden="1">
      <c r="A65" s="46"/>
      <c r="B65" s="6"/>
      <c r="C65" s="7"/>
      <c r="D65" s="8"/>
      <c r="E65" s="9"/>
      <c r="F65" s="244"/>
      <c r="G65" s="46"/>
      <c r="H65" s="26"/>
      <c r="I65" s="7"/>
      <c r="J65" s="8"/>
      <c r="K65" s="9"/>
      <c r="L65" s="255"/>
      <c r="M65" s="46"/>
    </row>
    <row r="66" spans="1:13" s="3" customFormat="1" hidden="1">
      <c r="A66" s="46"/>
      <c r="B66" s="6"/>
      <c r="C66" s="7"/>
      <c r="D66" s="8"/>
      <c r="E66" s="9"/>
      <c r="F66" s="244"/>
      <c r="G66" s="46"/>
      <c r="H66" s="26"/>
      <c r="I66" s="7"/>
      <c r="J66" s="8"/>
      <c r="K66" s="9"/>
      <c r="L66" s="255"/>
      <c r="M66" s="46"/>
    </row>
    <row r="67" spans="1:13" s="3" customFormat="1" hidden="1">
      <c r="A67" s="46"/>
      <c r="B67" s="6"/>
      <c r="C67" s="7"/>
      <c r="D67" s="8"/>
      <c r="E67" s="9"/>
      <c r="F67" s="244"/>
      <c r="G67" s="46"/>
      <c r="H67" s="26"/>
      <c r="I67" s="7"/>
      <c r="J67" s="8"/>
      <c r="K67" s="9"/>
      <c r="L67" s="255"/>
      <c r="M67" s="46"/>
    </row>
    <row r="68" spans="1:13" s="3" customFormat="1" hidden="1">
      <c r="A68" s="46"/>
      <c r="B68" s="6"/>
      <c r="C68" s="7"/>
      <c r="D68" s="8"/>
      <c r="E68" s="9"/>
      <c r="F68" s="244"/>
      <c r="G68" s="46"/>
      <c r="H68" s="26"/>
      <c r="I68" s="7"/>
      <c r="J68" s="7"/>
      <c r="K68" s="9"/>
      <c r="L68" s="255"/>
      <c r="M68" s="46"/>
    </row>
    <row r="69" spans="1:13" s="3" customFormat="1" hidden="1">
      <c r="A69" s="46"/>
      <c r="B69" s="6"/>
      <c r="C69" s="7"/>
      <c r="D69" s="8"/>
      <c r="E69" s="9"/>
      <c r="F69" s="244"/>
      <c r="G69" s="46"/>
      <c r="H69" s="26"/>
      <c r="I69" s="7"/>
      <c r="J69" s="7"/>
      <c r="K69" s="9"/>
      <c r="L69" s="255"/>
      <c r="M69" s="46"/>
    </row>
    <row r="70" spans="1:13" s="3" customFormat="1" ht="12.75" hidden="1" thickBot="1">
      <c r="A70" s="46"/>
      <c r="B70" s="19"/>
      <c r="C70" s="10"/>
      <c r="D70" s="207"/>
      <c r="E70" s="11"/>
      <c r="F70" s="245"/>
      <c r="G70" s="46"/>
      <c r="H70" s="258"/>
      <c r="I70" s="58"/>
      <c r="J70" s="58"/>
      <c r="K70" s="60"/>
      <c r="L70" s="257"/>
      <c r="M70" s="46"/>
    </row>
    <row r="71" spans="1:13" s="3" customFormat="1" ht="12.75" thickTop="1">
      <c r="A71" s="233"/>
      <c r="B71" s="47"/>
      <c r="C71" s="47"/>
      <c r="D71" s="47"/>
      <c r="E71" s="47"/>
      <c r="F71" s="47"/>
      <c r="G71" s="233"/>
      <c r="H71" s="48"/>
      <c r="I71" s="48"/>
      <c r="J71" s="48"/>
      <c r="K71" s="48"/>
      <c r="L71" s="48"/>
      <c r="M71" s="233"/>
    </row>
    <row r="72" spans="1:13" ht="34.5" customHeight="1" thickBot="1">
      <c r="A72" s="35"/>
      <c r="B72" s="784" t="s">
        <v>786</v>
      </c>
      <c r="C72" s="784"/>
      <c r="D72" s="35"/>
      <c r="E72" s="211" t="s">
        <v>643</v>
      </c>
      <c r="F72" s="781" t="s">
        <v>1677</v>
      </c>
      <c r="G72" s="781"/>
      <c r="H72" s="781"/>
      <c r="I72" s="781"/>
      <c r="J72" s="35"/>
      <c r="K72" s="784" t="s">
        <v>730</v>
      </c>
      <c r="L72" s="784"/>
      <c r="M72" s="35"/>
    </row>
    <row r="73" spans="1:13" ht="5.25" customHeight="1" thickTop="1" thickBot="1">
      <c r="A73" s="35"/>
      <c r="B73" s="790" t="s">
        <v>639</v>
      </c>
      <c r="C73" s="791"/>
      <c r="D73" s="43"/>
      <c r="E73" s="44"/>
      <c r="F73" s="44"/>
      <c r="G73" s="35"/>
      <c r="H73" s="785" t="s">
        <v>670</v>
      </c>
      <c r="I73" s="786"/>
      <c r="J73" s="45"/>
      <c r="K73" s="45"/>
      <c r="L73" s="45"/>
      <c r="M73" s="35"/>
    </row>
    <row r="74" spans="1:13" s="3" customFormat="1" ht="16.5" thickTop="1" thickBot="1">
      <c r="A74" s="46"/>
      <c r="B74" s="792"/>
      <c r="C74" s="793"/>
      <c r="D74" s="14"/>
      <c r="E74" s="12" t="s">
        <v>663</v>
      </c>
      <c r="F74" s="13">
        <f>COUNTA(D76:D115)</f>
        <v>23</v>
      </c>
      <c r="G74" s="46"/>
      <c r="H74" s="787"/>
      <c r="I74" s="788"/>
      <c r="J74" s="32"/>
      <c r="K74" s="33" t="s">
        <v>663</v>
      </c>
      <c r="L74" s="34">
        <f>COUNTA(J76:J115)</f>
        <v>29</v>
      </c>
      <c r="M74" s="46"/>
    </row>
    <row r="75" spans="1:13" s="3" customFormat="1" ht="409.6">
      <c r="A75" s="46"/>
      <c r="B75" s="15" t="s">
        <v>644</v>
      </c>
      <c r="C75" s="16" t="s">
        <v>640</v>
      </c>
      <c r="D75" s="4" t="s">
        <v>641</v>
      </c>
      <c r="E75" s="4" t="s">
        <v>642</v>
      </c>
      <c r="F75" s="5" t="s">
        <v>662</v>
      </c>
      <c r="G75" s="46"/>
      <c r="H75" s="24" t="s">
        <v>644</v>
      </c>
      <c r="I75" s="23" t="s">
        <v>640</v>
      </c>
      <c r="J75" s="4" t="s">
        <v>641</v>
      </c>
      <c r="K75" s="4" t="s">
        <v>642</v>
      </c>
      <c r="L75" s="25" t="s">
        <v>662</v>
      </c>
      <c r="M75" s="46"/>
    </row>
    <row r="76" spans="1:13" s="3" customFormat="1" ht="409.6">
      <c r="A76" s="46"/>
      <c r="B76" s="93" t="s">
        <v>648</v>
      </c>
      <c r="C76" s="94" t="s">
        <v>362</v>
      </c>
      <c r="D76" s="95" t="s">
        <v>363</v>
      </c>
      <c r="E76" s="96" t="s">
        <v>770</v>
      </c>
      <c r="F76" s="285" t="s">
        <v>2380</v>
      </c>
      <c r="G76" s="46"/>
      <c r="H76" s="111" t="s">
        <v>648</v>
      </c>
      <c r="I76" s="94" t="s">
        <v>1635</v>
      </c>
      <c r="J76" s="95" t="s">
        <v>2116</v>
      </c>
      <c r="K76" s="96" t="s">
        <v>2227</v>
      </c>
      <c r="L76" s="289" t="s">
        <v>454</v>
      </c>
      <c r="M76" s="46"/>
    </row>
    <row r="77" spans="1:13" s="3" customFormat="1">
      <c r="A77" s="46"/>
      <c r="B77" s="98" t="s">
        <v>649</v>
      </c>
      <c r="C77" s="99" t="s">
        <v>995</v>
      </c>
      <c r="D77" s="100" t="s">
        <v>987</v>
      </c>
      <c r="E77" s="101" t="s">
        <v>675</v>
      </c>
      <c r="F77" s="286" t="s">
        <v>2107</v>
      </c>
      <c r="G77" s="46"/>
      <c r="H77" s="113" t="s">
        <v>649</v>
      </c>
      <c r="I77" s="99" t="s">
        <v>815</v>
      </c>
      <c r="J77" s="100" t="s">
        <v>1772</v>
      </c>
      <c r="K77" s="101" t="s">
        <v>770</v>
      </c>
      <c r="L77" s="290" t="s">
        <v>456</v>
      </c>
      <c r="M77" s="46"/>
    </row>
    <row r="78" spans="1:13" s="3" customFormat="1">
      <c r="A78" s="46"/>
      <c r="B78" s="103" t="s">
        <v>650</v>
      </c>
      <c r="C78" s="104" t="s">
        <v>645</v>
      </c>
      <c r="D78" s="105" t="s">
        <v>2108</v>
      </c>
      <c r="E78" s="106" t="s">
        <v>770</v>
      </c>
      <c r="F78" s="287" t="s">
        <v>393</v>
      </c>
      <c r="G78" s="46"/>
      <c r="H78" s="115" t="s">
        <v>650</v>
      </c>
      <c r="I78" s="104" t="s">
        <v>810</v>
      </c>
      <c r="J78" s="105" t="s">
        <v>2117</v>
      </c>
      <c r="K78" s="106" t="s">
        <v>675</v>
      </c>
      <c r="L78" s="291" t="s">
        <v>457</v>
      </c>
      <c r="M78" s="46"/>
    </row>
    <row r="79" spans="1:13" s="3" customFormat="1">
      <c r="A79" s="46"/>
      <c r="B79" s="6" t="s">
        <v>651</v>
      </c>
      <c r="C79" s="7" t="s">
        <v>362</v>
      </c>
      <c r="D79" s="8" t="s">
        <v>1136</v>
      </c>
      <c r="E79" s="9" t="s">
        <v>675</v>
      </c>
      <c r="F79" s="288" t="s">
        <v>59</v>
      </c>
      <c r="G79" s="46"/>
      <c r="H79" s="26" t="s">
        <v>651</v>
      </c>
      <c r="I79" s="7" t="s">
        <v>829</v>
      </c>
      <c r="J79" s="8" t="s">
        <v>1424</v>
      </c>
      <c r="K79" s="9" t="s">
        <v>948</v>
      </c>
      <c r="L79" s="292" t="s">
        <v>482</v>
      </c>
      <c r="M79" s="46"/>
    </row>
    <row r="80" spans="1:13" s="3" customFormat="1">
      <c r="A80" s="46"/>
      <c r="B80" s="6" t="s">
        <v>652</v>
      </c>
      <c r="C80" s="7" t="s">
        <v>1131</v>
      </c>
      <c r="D80" s="8" t="s">
        <v>2109</v>
      </c>
      <c r="E80" s="9" t="s">
        <v>675</v>
      </c>
      <c r="F80" s="288" t="s">
        <v>38</v>
      </c>
      <c r="G80" s="46"/>
      <c r="H80" s="26" t="s">
        <v>652</v>
      </c>
      <c r="I80" s="7" t="s">
        <v>1214</v>
      </c>
      <c r="J80" s="8" t="s">
        <v>869</v>
      </c>
      <c r="K80" s="9" t="s">
        <v>687</v>
      </c>
      <c r="L80" s="292" t="s">
        <v>419</v>
      </c>
      <c r="M80" s="46"/>
    </row>
    <row r="81" spans="1:13" s="3" customFormat="1">
      <c r="A81" s="46"/>
      <c r="B81" s="6" t="s">
        <v>653</v>
      </c>
      <c r="C81" s="7" t="s">
        <v>645</v>
      </c>
      <c r="D81" s="8" t="s">
        <v>41</v>
      </c>
      <c r="E81" s="9" t="s">
        <v>770</v>
      </c>
      <c r="F81" s="288" t="s">
        <v>87</v>
      </c>
      <c r="G81" s="46"/>
      <c r="H81" s="26" t="s">
        <v>653</v>
      </c>
      <c r="I81" s="7" t="s">
        <v>854</v>
      </c>
      <c r="J81" s="8" t="s">
        <v>844</v>
      </c>
      <c r="K81" s="9" t="s">
        <v>675</v>
      </c>
      <c r="L81" s="292" t="s">
        <v>1790</v>
      </c>
      <c r="M81" s="46"/>
    </row>
    <row r="82" spans="1:13" s="3" customFormat="1">
      <c r="A82" s="46"/>
      <c r="B82" s="6" t="s">
        <v>654</v>
      </c>
      <c r="C82" s="7" t="s">
        <v>714</v>
      </c>
      <c r="D82" s="8" t="s">
        <v>43</v>
      </c>
      <c r="E82" s="9" t="s">
        <v>754</v>
      </c>
      <c r="F82" s="288" t="s">
        <v>395</v>
      </c>
      <c r="G82" s="46"/>
      <c r="H82" s="26" t="s">
        <v>654</v>
      </c>
      <c r="I82" s="7" t="s">
        <v>890</v>
      </c>
      <c r="J82" s="8" t="s">
        <v>2118</v>
      </c>
      <c r="K82" s="9" t="s">
        <v>679</v>
      </c>
      <c r="L82" s="292" t="s">
        <v>462</v>
      </c>
      <c r="M82" s="46"/>
    </row>
    <row r="83" spans="1:13" s="3" customFormat="1">
      <c r="A83" s="46"/>
      <c r="B83" s="6" t="s">
        <v>655</v>
      </c>
      <c r="C83" s="7" t="s">
        <v>712</v>
      </c>
      <c r="D83" s="8" t="s">
        <v>53</v>
      </c>
      <c r="E83" s="9" t="s">
        <v>770</v>
      </c>
      <c r="F83" s="288" t="s">
        <v>380</v>
      </c>
      <c r="G83" s="46"/>
      <c r="H83" s="26" t="s">
        <v>655</v>
      </c>
      <c r="I83" s="7" t="s">
        <v>1451</v>
      </c>
      <c r="J83" s="8" t="s">
        <v>828</v>
      </c>
      <c r="K83" s="9" t="s">
        <v>948</v>
      </c>
      <c r="L83" s="292" t="s">
        <v>463</v>
      </c>
      <c r="M83" s="46"/>
    </row>
    <row r="84" spans="1:13" s="3" customFormat="1">
      <c r="A84" s="46"/>
      <c r="B84" s="6" t="s">
        <v>656</v>
      </c>
      <c r="C84" s="7" t="s">
        <v>706</v>
      </c>
      <c r="D84" s="8" t="s">
        <v>781</v>
      </c>
      <c r="E84" s="9" t="s">
        <v>647</v>
      </c>
      <c r="F84" s="288" t="s">
        <v>39</v>
      </c>
      <c r="G84" s="46"/>
      <c r="H84" s="26" t="s">
        <v>656</v>
      </c>
      <c r="I84" s="7" t="s">
        <v>727</v>
      </c>
      <c r="J84" s="8" t="s">
        <v>1251</v>
      </c>
      <c r="K84" s="9" t="s">
        <v>948</v>
      </c>
      <c r="L84" s="292" t="s">
        <v>159</v>
      </c>
      <c r="M84" s="46"/>
    </row>
    <row r="85" spans="1:13" s="3" customFormat="1">
      <c r="A85" s="46"/>
      <c r="B85" s="6" t="s">
        <v>657</v>
      </c>
      <c r="C85" s="7" t="s">
        <v>1340</v>
      </c>
      <c r="D85" s="8" t="s">
        <v>2110</v>
      </c>
      <c r="E85" s="9" t="s">
        <v>948</v>
      </c>
      <c r="F85" s="288" t="s">
        <v>401</v>
      </c>
      <c r="G85" s="46"/>
      <c r="H85" s="26" t="s">
        <v>657</v>
      </c>
      <c r="I85" s="7" t="s">
        <v>685</v>
      </c>
      <c r="J85" s="8" t="s">
        <v>2119</v>
      </c>
      <c r="K85" s="9" t="s">
        <v>770</v>
      </c>
      <c r="L85" s="292" t="s">
        <v>422</v>
      </c>
      <c r="M85" s="46"/>
    </row>
    <row r="86" spans="1:13" s="3" customFormat="1">
      <c r="A86" s="46"/>
      <c r="B86" s="6" t="s">
        <v>658</v>
      </c>
      <c r="C86" s="7" t="s">
        <v>677</v>
      </c>
      <c r="D86" s="8" t="s">
        <v>2226</v>
      </c>
      <c r="E86" s="9" t="s">
        <v>948</v>
      </c>
      <c r="F86" s="288" t="s">
        <v>365</v>
      </c>
      <c r="G86" s="46"/>
      <c r="H86" s="26" t="s">
        <v>658</v>
      </c>
      <c r="I86" s="7" t="s">
        <v>685</v>
      </c>
      <c r="J86" s="8" t="s">
        <v>353</v>
      </c>
      <c r="K86" s="9" t="s">
        <v>770</v>
      </c>
      <c r="L86" s="292" t="s">
        <v>422</v>
      </c>
      <c r="M86" s="46"/>
    </row>
    <row r="87" spans="1:13" s="3" customFormat="1">
      <c r="A87" s="46"/>
      <c r="B87" s="6" t="s">
        <v>659</v>
      </c>
      <c r="C87" s="7" t="s">
        <v>780</v>
      </c>
      <c r="D87" s="8" t="s">
        <v>765</v>
      </c>
      <c r="E87" s="9" t="s">
        <v>754</v>
      </c>
      <c r="F87" s="288" t="s">
        <v>367</v>
      </c>
      <c r="G87" s="46"/>
      <c r="H87" s="26" t="s">
        <v>659</v>
      </c>
      <c r="I87" s="7" t="s">
        <v>810</v>
      </c>
      <c r="J87" s="8" t="s">
        <v>1776</v>
      </c>
      <c r="K87" s="9" t="s">
        <v>770</v>
      </c>
      <c r="L87" s="292" t="s">
        <v>469</v>
      </c>
      <c r="M87" s="46"/>
    </row>
    <row r="88" spans="1:13" s="3" customFormat="1">
      <c r="A88" s="46"/>
      <c r="B88" s="6" t="s">
        <v>660</v>
      </c>
      <c r="C88" s="7" t="s">
        <v>1128</v>
      </c>
      <c r="D88" s="8" t="s">
        <v>369</v>
      </c>
      <c r="E88" s="9" t="s">
        <v>647</v>
      </c>
      <c r="F88" s="288" t="s">
        <v>2111</v>
      </c>
      <c r="G88" s="46"/>
      <c r="H88" s="26" t="s">
        <v>660</v>
      </c>
      <c r="I88" s="7" t="s">
        <v>829</v>
      </c>
      <c r="J88" s="8" t="s">
        <v>1332</v>
      </c>
      <c r="K88" s="9" t="s">
        <v>647</v>
      </c>
      <c r="L88" s="292" t="s">
        <v>474</v>
      </c>
      <c r="M88" s="46"/>
    </row>
    <row r="89" spans="1:13" s="3" customFormat="1">
      <c r="A89" s="46"/>
      <c r="B89" s="6" t="s">
        <v>661</v>
      </c>
      <c r="C89" s="7" t="s">
        <v>645</v>
      </c>
      <c r="D89" s="8" t="s">
        <v>1027</v>
      </c>
      <c r="E89" s="9" t="s">
        <v>647</v>
      </c>
      <c r="F89" s="288" t="s">
        <v>382</v>
      </c>
      <c r="G89" s="46"/>
      <c r="H89" s="26" t="s">
        <v>661</v>
      </c>
      <c r="I89" s="7" t="s">
        <v>1438</v>
      </c>
      <c r="J89" s="8" t="s">
        <v>1211</v>
      </c>
      <c r="K89" s="9" t="s">
        <v>948</v>
      </c>
      <c r="L89" s="292" t="s">
        <v>475</v>
      </c>
      <c r="M89" s="46"/>
    </row>
    <row r="90" spans="1:13" s="3" customFormat="1">
      <c r="A90" s="46"/>
      <c r="B90" s="6" t="s">
        <v>664</v>
      </c>
      <c r="C90" s="7" t="s">
        <v>992</v>
      </c>
      <c r="D90" s="8" t="s">
        <v>2112</v>
      </c>
      <c r="E90" s="9" t="s">
        <v>647</v>
      </c>
      <c r="F90" s="288" t="s">
        <v>42</v>
      </c>
      <c r="G90" s="46"/>
      <c r="H90" s="26" t="s">
        <v>664</v>
      </c>
      <c r="I90" s="7" t="s">
        <v>1174</v>
      </c>
      <c r="J90" s="8" t="s">
        <v>726</v>
      </c>
      <c r="K90" s="9" t="s">
        <v>675</v>
      </c>
      <c r="L90" s="292" t="s">
        <v>2524</v>
      </c>
      <c r="M90" s="46"/>
    </row>
    <row r="91" spans="1:13" s="3" customFormat="1">
      <c r="A91" s="46"/>
      <c r="B91" s="6" t="s">
        <v>665</v>
      </c>
      <c r="C91" s="7" t="s">
        <v>1389</v>
      </c>
      <c r="D91" s="8" t="s">
        <v>52</v>
      </c>
      <c r="E91" s="9" t="s">
        <v>647</v>
      </c>
      <c r="F91" s="288" t="s">
        <v>368</v>
      </c>
      <c r="G91" s="46"/>
      <c r="H91" s="26" t="s">
        <v>665</v>
      </c>
      <c r="I91" s="7" t="s">
        <v>119</v>
      </c>
      <c r="J91" s="8" t="s">
        <v>120</v>
      </c>
      <c r="K91" s="9" t="s">
        <v>949</v>
      </c>
      <c r="L91" s="292" t="s">
        <v>432</v>
      </c>
      <c r="M91" s="46"/>
    </row>
    <row r="92" spans="1:13" s="3" customFormat="1">
      <c r="A92" s="46"/>
      <c r="B92" s="6" t="s">
        <v>666</v>
      </c>
      <c r="C92" s="7" t="s">
        <v>714</v>
      </c>
      <c r="D92" s="8" t="s">
        <v>2113</v>
      </c>
      <c r="E92" s="9" t="s">
        <v>770</v>
      </c>
      <c r="F92" s="288" t="s">
        <v>383</v>
      </c>
      <c r="G92" s="46"/>
      <c r="H92" s="26" t="s">
        <v>666</v>
      </c>
      <c r="I92" s="7" t="s">
        <v>1451</v>
      </c>
      <c r="J92" s="8" t="s">
        <v>1777</v>
      </c>
      <c r="K92" s="9" t="s">
        <v>770</v>
      </c>
      <c r="L92" s="292" t="s">
        <v>496</v>
      </c>
      <c r="M92" s="46"/>
    </row>
    <row r="93" spans="1:13" s="3" customFormat="1">
      <c r="A93" s="46"/>
      <c r="B93" s="6" t="s">
        <v>667</v>
      </c>
      <c r="C93" s="7" t="s">
        <v>1797</v>
      </c>
      <c r="D93" s="8" t="s">
        <v>858</v>
      </c>
      <c r="E93" s="9" t="s">
        <v>948</v>
      </c>
      <c r="F93" s="288" t="s">
        <v>44</v>
      </c>
      <c r="G93" s="46"/>
      <c r="H93" s="26" t="s">
        <v>667</v>
      </c>
      <c r="I93" s="7" t="s">
        <v>440</v>
      </c>
      <c r="J93" s="8" t="s">
        <v>202</v>
      </c>
      <c r="K93" s="9" t="s">
        <v>948</v>
      </c>
      <c r="L93" s="292" t="s">
        <v>2120</v>
      </c>
      <c r="M93" s="46"/>
    </row>
    <row r="94" spans="1:13" s="3" customFormat="1">
      <c r="A94" s="46"/>
      <c r="B94" s="6" t="s">
        <v>668</v>
      </c>
      <c r="C94" s="7" t="s">
        <v>1224</v>
      </c>
      <c r="D94" s="8" t="s">
        <v>982</v>
      </c>
      <c r="E94" s="9" t="s">
        <v>647</v>
      </c>
      <c r="F94" s="288" t="s">
        <v>46</v>
      </c>
      <c r="G94" s="46"/>
      <c r="H94" s="26" t="s">
        <v>668</v>
      </c>
      <c r="I94" s="7" t="s">
        <v>1264</v>
      </c>
      <c r="J94" s="8" t="s">
        <v>1251</v>
      </c>
      <c r="K94" s="9" t="s">
        <v>949</v>
      </c>
      <c r="L94" s="292" t="s">
        <v>477</v>
      </c>
      <c r="M94" s="46"/>
    </row>
    <row r="95" spans="1:13" s="3" customFormat="1">
      <c r="A95" s="46"/>
      <c r="B95" s="6" t="s">
        <v>669</v>
      </c>
      <c r="C95" s="7" t="s">
        <v>1337</v>
      </c>
      <c r="D95" s="8" t="s">
        <v>2114</v>
      </c>
      <c r="E95" s="9" t="s">
        <v>647</v>
      </c>
      <c r="F95" s="288" t="s">
        <v>2459</v>
      </c>
      <c r="G95" s="46"/>
      <c r="H95" s="26" t="s">
        <v>669</v>
      </c>
      <c r="I95" s="7" t="s">
        <v>728</v>
      </c>
      <c r="J95" s="8" t="s">
        <v>74</v>
      </c>
      <c r="K95" s="9" t="s">
        <v>647</v>
      </c>
      <c r="L95" s="292" t="s">
        <v>435</v>
      </c>
      <c r="M95" s="46"/>
    </row>
    <row r="96" spans="1:13" s="3" customFormat="1">
      <c r="A96" s="46"/>
      <c r="B96" s="6" t="s">
        <v>918</v>
      </c>
      <c r="C96" s="7" t="s">
        <v>1188</v>
      </c>
      <c r="D96" s="8" t="s">
        <v>777</v>
      </c>
      <c r="E96" s="9" t="s">
        <v>647</v>
      </c>
      <c r="F96" s="288" t="s">
        <v>373</v>
      </c>
      <c r="G96" s="46"/>
      <c r="H96" s="26" t="s">
        <v>918</v>
      </c>
      <c r="I96" s="7" t="s">
        <v>682</v>
      </c>
      <c r="J96" s="8" t="s">
        <v>1439</v>
      </c>
      <c r="K96" s="9" t="s">
        <v>647</v>
      </c>
      <c r="L96" s="292" t="s">
        <v>1774</v>
      </c>
      <c r="M96" s="46"/>
    </row>
    <row r="97" spans="1:13" s="3" customFormat="1">
      <c r="A97" s="46"/>
      <c r="B97" s="6" t="s">
        <v>919</v>
      </c>
      <c r="C97" s="7" t="s">
        <v>705</v>
      </c>
      <c r="D97" s="8" t="s">
        <v>2115</v>
      </c>
      <c r="E97" s="9" t="s">
        <v>647</v>
      </c>
      <c r="F97" s="288" t="s">
        <v>48</v>
      </c>
      <c r="G97" s="46"/>
      <c r="H97" s="26" t="s">
        <v>919</v>
      </c>
      <c r="I97" s="7" t="s">
        <v>723</v>
      </c>
      <c r="J97" s="8" t="s">
        <v>1363</v>
      </c>
      <c r="K97" s="9" t="s">
        <v>647</v>
      </c>
      <c r="L97" s="292" t="s">
        <v>487</v>
      </c>
      <c r="M97" s="46"/>
    </row>
    <row r="98" spans="1:13" s="3" customFormat="1">
      <c r="A98" s="46"/>
      <c r="B98" s="6" t="s">
        <v>920</v>
      </c>
      <c r="C98" s="7" t="s">
        <v>850</v>
      </c>
      <c r="D98" s="8" t="s">
        <v>1759</v>
      </c>
      <c r="E98" s="9" t="s">
        <v>647</v>
      </c>
      <c r="F98" s="288" t="s">
        <v>375</v>
      </c>
      <c r="G98" s="46"/>
      <c r="H98" s="26" t="s">
        <v>920</v>
      </c>
      <c r="I98" s="7" t="s">
        <v>815</v>
      </c>
      <c r="J98" s="8" t="s">
        <v>869</v>
      </c>
      <c r="K98" s="9" t="s">
        <v>948</v>
      </c>
      <c r="L98" s="292" t="s">
        <v>439</v>
      </c>
      <c r="M98" s="46"/>
    </row>
    <row r="99" spans="1:13" s="3" customFormat="1">
      <c r="A99" s="46"/>
      <c r="B99" s="6"/>
      <c r="C99" s="7"/>
      <c r="D99" s="8"/>
      <c r="E99" s="9"/>
      <c r="F99" s="288"/>
      <c r="G99" s="46"/>
      <c r="H99" s="26" t="s">
        <v>921</v>
      </c>
      <c r="I99" s="7" t="s">
        <v>1375</v>
      </c>
      <c r="J99" s="8" t="s">
        <v>70</v>
      </c>
      <c r="K99" s="9" t="s">
        <v>948</v>
      </c>
      <c r="L99" s="292" t="s">
        <v>441</v>
      </c>
      <c r="M99" s="46"/>
    </row>
    <row r="100" spans="1:13" s="3" customFormat="1">
      <c r="A100" s="46"/>
      <c r="B100" s="6"/>
      <c r="C100" s="7"/>
      <c r="D100" s="8"/>
      <c r="E100" s="9"/>
      <c r="F100" s="288"/>
      <c r="G100" s="46"/>
      <c r="H100" s="26" t="s">
        <v>922</v>
      </c>
      <c r="I100" s="7" t="s">
        <v>1105</v>
      </c>
      <c r="J100" s="8" t="s">
        <v>869</v>
      </c>
      <c r="K100" s="9" t="s">
        <v>647</v>
      </c>
      <c r="L100" s="292" t="s">
        <v>508</v>
      </c>
      <c r="M100" s="46"/>
    </row>
    <row r="101" spans="1:13" s="3" customFormat="1">
      <c r="A101" s="46"/>
      <c r="B101" s="6"/>
      <c r="C101" s="7"/>
      <c r="D101" s="8"/>
      <c r="E101" s="9"/>
      <c r="F101" s="288"/>
      <c r="G101" s="46"/>
      <c r="H101" s="26" t="s">
        <v>1153</v>
      </c>
      <c r="I101" s="7" t="s">
        <v>1767</v>
      </c>
      <c r="J101" s="8" t="s">
        <v>1593</v>
      </c>
      <c r="K101" s="9" t="s">
        <v>819</v>
      </c>
      <c r="L101" s="292" t="s">
        <v>57</v>
      </c>
      <c r="M101" s="46"/>
    </row>
    <row r="102" spans="1:13" s="3" customFormat="1">
      <c r="A102" s="46"/>
      <c r="B102" s="6"/>
      <c r="C102" s="7"/>
      <c r="D102" s="8"/>
      <c r="E102" s="9"/>
      <c r="F102" s="288"/>
      <c r="G102" s="46"/>
      <c r="H102" s="26" t="s">
        <v>1154</v>
      </c>
      <c r="I102" s="7" t="s">
        <v>2371</v>
      </c>
      <c r="J102" s="8" t="s">
        <v>1363</v>
      </c>
      <c r="K102" s="9" t="s">
        <v>647</v>
      </c>
      <c r="L102" s="292" t="s">
        <v>494</v>
      </c>
      <c r="M102" s="46"/>
    </row>
    <row r="103" spans="1:13" s="3" customFormat="1">
      <c r="A103" s="46"/>
      <c r="B103" s="6"/>
      <c r="C103" s="7"/>
      <c r="D103" s="8"/>
      <c r="E103" s="9"/>
      <c r="F103" s="288"/>
      <c r="G103" s="46"/>
      <c r="H103" s="26" t="s">
        <v>1155</v>
      </c>
      <c r="I103" s="7" t="s">
        <v>1001</v>
      </c>
      <c r="J103" s="8" t="s">
        <v>869</v>
      </c>
      <c r="K103" s="9" t="s">
        <v>647</v>
      </c>
      <c r="L103" s="292" t="s">
        <v>448</v>
      </c>
      <c r="M103" s="46"/>
    </row>
    <row r="104" spans="1:13" s="3" customFormat="1" ht="12.75" thickBot="1">
      <c r="A104" s="46"/>
      <c r="B104" s="6"/>
      <c r="C104" s="7"/>
      <c r="D104" s="8"/>
      <c r="E104" s="9"/>
      <c r="F104" s="288"/>
      <c r="G104" s="46"/>
      <c r="H104" s="26" t="s">
        <v>1156</v>
      </c>
      <c r="I104" s="7" t="s">
        <v>1767</v>
      </c>
      <c r="J104" s="8" t="s">
        <v>1142</v>
      </c>
      <c r="K104" s="9" t="s">
        <v>647</v>
      </c>
      <c r="L104" s="292" t="s">
        <v>2121</v>
      </c>
      <c r="M104" s="46"/>
    </row>
    <row r="105" spans="1:13" s="3" customFormat="1" hidden="1">
      <c r="A105" s="46"/>
      <c r="B105" s="6"/>
      <c r="C105" s="7"/>
      <c r="D105" s="8"/>
      <c r="E105" s="9"/>
      <c r="F105" s="288"/>
      <c r="G105" s="46"/>
      <c r="H105" s="26"/>
      <c r="I105" s="7"/>
      <c r="J105" s="8"/>
      <c r="K105" s="9"/>
      <c r="L105" s="292"/>
      <c r="M105" s="46"/>
    </row>
    <row r="106" spans="1:13" s="3" customFormat="1" hidden="1">
      <c r="A106" s="46"/>
      <c r="B106" s="6"/>
      <c r="C106" s="7"/>
      <c r="D106" s="8"/>
      <c r="E106" s="9"/>
      <c r="F106" s="288"/>
      <c r="G106" s="46"/>
      <c r="H106" s="26"/>
      <c r="I106" s="7"/>
      <c r="J106" s="8"/>
      <c r="K106" s="9"/>
      <c r="L106" s="292"/>
      <c r="M106" s="46"/>
    </row>
    <row r="107" spans="1:13" s="3" customFormat="1" hidden="1">
      <c r="A107" s="46"/>
      <c r="B107" s="6"/>
      <c r="C107" s="7"/>
      <c r="D107" s="8"/>
      <c r="E107" s="9"/>
      <c r="F107" s="288"/>
      <c r="G107" s="46"/>
      <c r="H107" s="26"/>
      <c r="I107" s="7"/>
      <c r="J107" s="8"/>
      <c r="K107" s="9"/>
      <c r="L107" s="292"/>
      <c r="M107" s="46"/>
    </row>
    <row r="108" spans="1:13" s="3" customFormat="1" hidden="1">
      <c r="A108" s="46"/>
      <c r="B108" s="6"/>
      <c r="C108" s="7"/>
      <c r="D108" s="8"/>
      <c r="E108" s="9"/>
      <c r="F108" s="288"/>
      <c r="G108" s="46"/>
      <c r="H108" s="26"/>
      <c r="I108" s="7"/>
      <c r="J108" s="8"/>
      <c r="K108" s="9"/>
      <c r="L108" s="292"/>
      <c r="M108" s="46"/>
    </row>
    <row r="109" spans="1:13" s="3" customFormat="1" hidden="1">
      <c r="A109" s="46"/>
      <c r="B109" s="6"/>
      <c r="C109" s="7"/>
      <c r="D109" s="8"/>
      <c r="E109" s="9"/>
      <c r="F109" s="288"/>
      <c r="G109" s="46"/>
      <c r="H109" s="26"/>
      <c r="I109" s="7"/>
      <c r="J109" s="8"/>
      <c r="K109" s="9"/>
      <c r="L109" s="292"/>
      <c r="M109" s="46"/>
    </row>
    <row r="110" spans="1:13" s="3" customFormat="1" hidden="1">
      <c r="A110" s="46"/>
      <c r="B110" s="6"/>
      <c r="C110" s="7"/>
      <c r="D110" s="8"/>
      <c r="E110" s="9"/>
      <c r="F110" s="288"/>
      <c r="G110" s="46"/>
      <c r="H110" s="26"/>
      <c r="I110" s="7"/>
      <c r="J110" s="357"/>
      <c r="K110" s="9"/>
      <c r="L110" s="292"/>
      <c r="M110" s="46"/>
    </row>
    <row r="111" spans="1:13" s="3" customFormat="1" ht="12.75" hidden="1" thickBot="1">
      <c r="A111" s="46"/>
      <c r="B111" s="6"/>
      <c r="C111" s="7"/>
      <c r="D111" s="8"/>
      <c r="E111" s="9"/>
      <c r="F111" s="288"/>
      <c r="G111" s="46"/>
      <c r="H111" s="26"/>
      <c r="I111" s="7"/>
      <c r="J111" s="357"/>
      <c r="K111" s="9"/>
      <c r="L111" s="292"/>
      <c r="M111" s="46"/>
    </row>
    <row r="112" spans="1:13" s="3" customFormat="1" hidden="1">
      <c r="A112" s="46"/>
      <c r="B112" s="6"/>
      <c r="C112" s="7"/>
      <c r="D112" s="8"/>
      <c r="E112" s="9"/>
      <c r="F112" s="244"/>
      <c r="G112" s="46"/>
      <c r="H112" s="26"/>
      <c r="I112" s="7"/>
      <c r="J112" s="7"/>
      <c r="K112" s="9"/>
      <c r="L112" s="255"/>
      <c r="M112" s="46"/>
    </row>
    <row r="113" spans="1:13" s="3" customFormat="1" hidden="1">
      <c r="A113" s="46"/>
      <c r="B113" s="6"/>
      <c r="C113" s="7"/>
      <c r="D113" s="8"/>
      <c r="E113" s="9"/>
      <c r="F113" s="244"/>
      <c r="G113" s="46"/>
      <c r="H113" s="26"/>
      <c r="I113" s="7"/>
      <c r="J113" s="7"/>
      <c r="K113" s="9"/>
      <c r="L113" s="255"/>
      <c r="M113" s="46"/>
    </row>
    <row r="114" spans="1:13" s="3" customFormat="1" hidden="1">
      <c r="A114" s="46"/>
      <c r="B114" s="6"/>
      <c r="C114" s="7"/>
      <c r="D114" s="8"/>
      <c r="E114" s="9"/>
      <c r="F114" s="244"/>
      <c r="G114" s="46"/>
      <c r="H114" s="26"/>
      <c r="I114" s="7"/>
      <c r="J114" s="7"/>
      <c r="K114" s="9"/>
      <c r="L114" s="255"/>
      <c r="M114" s="46"/>
    </row>
    <row r="115" spans="1:13" s="3" customFormat="1" ht="13.5" hidden="1" thickBot="1">
      <c r="A115" s="46"/>
      <c r="B115" s="19"/>
      <c r="C115" s="10"/>
      <c r="D115" s="22"/>
      <c r="E115" s="11"/>
      <c r="F115" s="245"/>
      <c r="G115" s="46"/>
      <c r="H115" s="26"/>
      <c r="I115" s="29"/>
      <c r="J115" s="29"/>
      <c r="K115" s="30"/>
      <c r="L115" s="256"/>
      <c r="M115" s="46"/>
    </row>
    <row r="116" spans="1:13" s="3" customFormat="1" ht="12.75" thickTop="1">
      <c r="A116" s="46"/>
      <c r="B116" s="47"/>
      <c r="C116" s="47"/>
      <c r="D116" s="47"/>
      <c r="E116" s="47"/>
      <c r="F116" s="47"/>
      <c r="G116" s="46"/>
      <c r="H116" s="48"/>
      <c r="I116" s="48"/>
      <c r="J116" s="48"/>
      <c r="K116" s="48"/>
      <c r="L116" s="48"/>
      <c r="M116" s="46"/>
    </row>
    <row r="117" spans="1:13" ht="34.5" customHeight="1" thickBot="1">
      <c r="A117" s="35"/>
      <c r="B117" s="784" t="s">
        <v>787</v>
      </c>
      <c r="C117" s="784"/>
      <c r="D117" s="35"/>
      <c r="E117" s="211" t="s">
        <v>730</v>
      </c>
      <c r="F117" s="781" t="s">
        <v>1678</v>
      </c>
      <c r="G117" s="781"/>
      <c r="H117" s="781"/>
      <c r="I117" s="781"/>
      <c r="J117" s="35"/>
      <c r="K117" s="784" t="s">
        <v>732</v>
      </c>
      <c r="L117" s="784"/>
      <c r="M117" s="35"/>
    </row>
    <row r="118" spans="1:13" ht="5.25" customHeight="1" thickTop="1" thickBot="1">
      <c r="A118" s="35"/>
      <c r="B118" s="790" t="s">
        <v>639</v>
      </c>
      <c r="C118" s="791"/>
      <c r="D118" s="43"/>
      <c r="E118" s="44"/>
      <c r="F118" s="44"/>
      <c r="G118" s="35"/>
      <c r="H118" s="785" t="s">
        <v>670</v>
      </c>
      <c r="I118" s="786"/>
      <c r="J118" s="45"/>
      <c r="K118" s="45"/>
      <c r="L118" s="45"/>
      <c r="M118" s="35"/>
    </row>
    <row r="119" spans="1:13" s="3" customFormat="1" ht="16.5" thickTop="1" thickBot="1">
      <c r="A119" s="46"/>
      <c r="B119" s="792"/>
      <c r="C119" s="793"/>
      <c r="D119" s="14"/>
      <c r="E119" s="12" t="s">
        <v>663</v>
      </c>
      <c r="F119" s="13">
        <f>COUNTA(D121:D159)</f>
        <v>20</v>
      </c>
      <c r="G119" s="46"/>
      <c r="H119" s="787"/>
      <c r="I119" s="788"/>
      <c r="J119" s="32"/>
      <c r="K119" s="33" t="s">
        <v>663</v>
      </c>
      <c r="L119" s="34">
        <f>COUNTA(J121:J159)</f>
        <v>19</v>
      </c>
      <c r="M119" s="46"/>
    </row>
    <row r="120" spans="1:13" s="3" customFormat="1">
      <c r="A120" s="46"/>
      <c r="B120" s="15" t="s">
        <v>644</v>
      </c>
      <c r="C120" s="16" t="s">
        <v>640</v>
      </c>
      <c r="D120" s="4" t="s">
        <v>641</v>
      </c>
      <c r="E120" s="4" t="s">
        <v>642</v>
      </c>
      <c r="F120" s="5" t="s">
        <v>662</v>
      </c>
      <c r="G120" s="46"/>
      <c r="H120" s="24" t="s">
        <v>644</v>
      </c>
      <c r="I120" s="23" t="s">
        <v>640</v>
      </c>
      <c r="J120" s="4" t="s">
        <v>641</v>
      </c>
      <c r="K120" s="4" t="s">
        <v>642</v>
      </c>
      <c r="L120" s="25" t="s">
        <v>662</v>
      </c>
      <c r="M120" s="46"/>
    </row>
    <row r="121" spans="1:13" s="3" customFormat="1">
      <c r="A121" s="46"/>
      <c r="B121" s="93" t="s">
        <v>648</v>
      </c>
      <c r="C121" s="94" t="s">
        <v>1054</v>
      </c>
      <c r="D121" s="95" t="s">
        <v>1513</v>
      </c>
      <c r="E121" s="96" t="s">
        <v>770</v>
      </c>
      <c r="F121" s="285" t="s">
        <v>453</v>
      </c>
      <c r="G121" s="46"/>
      <c r="H121" s="111" t="s">
        <v>648</v>
      </c>
      <c r="I121" s="94" t="s">
        <v>759</v>
      </c>
      <c r="J121" s="95" t="s">
        <v>1308</v>
      </c>
      <c r="K121" s="96" t="s">
        <v>770</v>
      </c>
      <c r="L121" s="289" t="s">
        <v>1790</v>
      </c>
      <c r="M121" s="46"/>
    </row>
    <row r="122" spans="1:13" s="3" customFormat="1">
      <c r="A122" s="46"/>
      <c r="B122" s="98" t="s">
        <v>649</v>
      </c>
      <c r="C122" s="99" t="s">
        <v>992</v>
      </c>
      <c r="D122" s="100" t="s">
        <v>2382</v>
      </c>
      <c r="E122" s="101" t="s">
        <v>770</v>
      </c>
      <c r="F122" s="286" t="s">
        <v>2122</v>
      </c>
      <c r="G122" s="46"/>
      <c r="H122" s="113" t="s">
        <v>649</v>
      </c>
      <c r="I122" s="99" t="s">
        <v>723</v>
      </c>
      <c r="J122" s="100" t="s">
        <v>1801</v>
      </c>
      <c r="K122" s="101" t="s">
        <v>647</v>
      </c>
      <c r="L122" s="290" t="s">
        <v>469</v>
      </c>
      <c r="M122" s="46"/>
    </row>
    <row r="123" spans="1:13" s="3" customFormat="1">
      <c r="A123" s="46"/>
      <c r="B123" s="103" t="s">
        <v>650</v>
      </c>
      <c r="C123" s="104" t="s">
        <v>645</v>
      </c>
      <c r="D123" s="105" t="s">
        <v>2387</v>
      </c>
      <c r="E123" s="106" t="s">
        <v>770</v>
      </c>
      <c r="F123" s="287" t="s">
        <v>2123</v>
      </c>
      <c r="G123" s="46"/>
      <c r="H123" s="115" t="s">
        <v>650</v>
      </c>
      <c r="I123" s="104" t="s">
        <v>2130</v>
      </c>
      <c r="J123" s="105" t="s">
        <v>2131</v>
      </c>
      <c r="K123" s="106" t="s">
        <v>948</v>
      </c>
      <c r="L123" s="291" t="s">
        <v>474</v>
      </c>
      <c r="M123" s="46"/>
    </row>
    <row r="124" spans="1:13" s="3" customFormat="1">
      <c r="A124" s="46"/>
      <c r="B124" s="6" t="s">
        <v>651</v>
      </c>
      <c r="C124" s="7" t="s">
        <v>1113</v>
      </c>
      <c r="D124" s="8" t="s">
        <v>70</v>
      </c>
      <c r="E124" s="9" t="s">
        <v>948</v>
      </c>
      <c r="F124" s="288" t="s">
        <v>454</v>
      </c>
      <c r="G124" s="46"/>
      <c r="H124" s="26" t="s">
        <v>651</v>
      </c>
      <c r="I124" s="7" t="s">
        <v>689</v>
      </c>
      <c r="J124" s="8" t="s">
        <v>1771</v>
      </c>
      <c r="K124" s="9" t="s">
        <v>770</v>
      </c>
      <c r="L124" s="292" t="s">
        <v>430</v>
      </c>
      <c r="M124" s="46"/>
    </row>
    <row r="125" spans="1:13" s="3" customFormat="1">
      <c r="A125" s="46"/>
      <c r="B125" s="6" t="s">
        <v>652</v>
      </c>
      <c r="C125" s="7" t="s">
        <v>995</v>
      </c>
      <c r="D125" s="8" t="s">
        <v>2439</v>
      </c>
      <c r="E125" s="9" t="s">
        <v>770</v>
      </c>
      <c r="F125" s="288" t="s">
        <v>457</v>
      </c>
      <c r="G125" s="46"/>
      <c r="H125" s="26" t="s">
        <v>652</v>
      </c>
      <c r="I125" s="7" t="s">
        <v>2413</v>
      </c>
      <c r="J125" s="8" t="s">
        <v>2132</v>
      </c>
      <c r="K125" s="9" t="s">
        <v>679</v>
      </c>
      <c r="L125" s="292" t="s">
        <v>432</v>
      </c>
      <c r="M125" s="46"/>
    </row>
    <row r="126" spans="1:13" s="3" customFormat="1">
      <c r="A126" s="46"/>
      <c r="B126" s="6" t="s">
        <v>653</v>
      </c>
      <c r="C126" s="7" t="s">
        <v>705</v>
      </c>
      <c r="D126" s="8" t="s">
        <v>2384</v>
      </c>
      <c r="E126" s="9" t="s">
        <v>770</v>
      </c>
      <c r="F126" s="288" t="s">
        <v>482</v>
      </c>
      <c r="G126" s="46"/>
      <c r="H126" s="26" t="s">
        <v>653</v>
      </c>
      <c r="I126" s="7" t="s">
        <v>876</v>
      </c>
      <c r="J126" s="8" t="s">
        <v>1542</v>
      </c>
      <c r="K126" s="9" t="s">
        <v>675</v>
      </c>
      <c r="L126" s="292" t="s">
        <v>487</v>
      </c>
      <c r="M126" s="46"/>
    </row>
    <row r="127" spans="1:13" s="3" customFormat="1">
      <c r="A127" s="46"/>
      <c r="B127" s="6" t="s">
        <v>654</v>
      </c>
      <c r="C127" s="7" t="s">
        <v>714</v>
      </c>
      <c r="D127" s="8" t="s">
        <v>88</v>
      </c>
      <c r="E127" s="9" t="s">
        <v>770</v>
      </c>
      <c r="F127" s="288" t="s">
        <v>418</v>
      </c>
      <c r="G127" s="46"/>
      <c r="H127" s="26" t="s">
        <v>654</v>
      </c>
      <c r="I127" s="7" t="s">
        <v>682</v>
      </c>
      <c r="J127" s="8" t="s">
        <v>1335</v>
      </c>
      <c r="K127" s="9" t="s">
        <v>1704</v>
      </c>
      <c r="L127" s="292" t="s">
        <v>233</v>
      </c>
      <c r="M127" s="46"/>
    </row>
    <row r="128" spans="1:13" s="3" customFormat="1">
      <c r="A128" s="46"/>
      <c r="B128" s="6" t="s">
        <v>655</v>
      </c>
      <c r="C128" s="7" t="s">
        <v>708</v>
      </c>
      <c r="D128" s="8" t="s">
        <v>828</v>
      </c>
      <c r="E128" s="9" t="s">
        <v>949</v>
      </c>
      <c r="F128" s="288" t="s">
        <v>461</v>
      </c>
      <c r="G128" s="46"/>
      <c r="H128" s="26" t="s">
        <v>655</v>
      </c>
      <c r="I128" s="7" t="s">
        <v>1438</v>
      </c>
      <c r="J128" s="8" t="s">
        <v>2133</v>
      </c>
      <c r="K128" s="9" t="s">
        <v>949</v>
      </c>
      <c r="L128" s="292" t="s">
        <v>481</v>
      </c>
      <c r="M128" s="46"/>
    </row>
    <row r="129" spans="1:13" s="3" customFormat="1">
      <c r="A129" s="46"/>
      <c r="B129" s="6" t="s">
        <v>656</v>
      </c>
      <c r="C129" s="7" t="s">
        <v>776</v>
      </c>
      <c r="D129" s="8" t="s">
        <v>398</v>
      </c>
      <c r="E129" s="9" t="s">
        <v>770</v>
      </c>
      <c r="F129" s="288" t="s">
        <v>462</v>
      </c>
      <c r="G129" s="46"/>
      <c r="H129" s="26" t="s">
        <v>656</v>
      </c>
      <c r="I129" s="7" t="s">
        <v>845</v>
      </c>
      <c r="J129" s="8" t="s">
        <v>2134</v>
      </c>
      <c r="K129" s="9" t="s">
        <v>770</v>
      </c>
      <c r="L129" s="292" t="s">
        <v>439</v>
      </c>
      <c r="M129" s="46"/>
    </row>
    <row r="130" spans="1:13" s="3" customFormat="1">
      <c r="A130" s="46"/>
      <c r="B130" s="6" t="s">
        <v>657</v>
      </c>
      <c r="C130" s="7" t="s">
        <v>1587</v>
      </c>
      <c r="D130" s="8" t="s">
        <v>1369</v>
      </c>
      <c r="E130" s="9" t="s">
        <v>949</v>
      </c>
      <c r="F130" s="288" t="s">
        <v>463</v>
      </c>
      <c r="G130" s="46"/>
      <c r="H130" s="26" t="s">
        <v>657</v>
      </c>
      <c r="I130" s="7" t="s">
        <v>1199</v>
      </c>
      <c r="J130" s="8" t="s">
        <v>31</v>
      </c>
      <c r="K130" s="9" t="s">
        <v>948</v>
      </c>
      <c r="L130" s="292" t="s">
        <v>441</v>
      </c>
      <c r="M130" s="46"/>
    </row>
    <row r="131" spans="1:13" s="3" customFormat="1">
      <c r="A131" s="46"/>
      <c r="B131" s="6" t="s">
        <v>658</v>
      </c>
      <c r="C131" s="7" t="s">
        <v>693</v>
      </c>
      <c r="D131" s="8" t="s">
        <v>104</v>
      </c>
      <c r="E131" s="9" t="s">
        <v>770</v>
      </c>
      <c r="F131" s="288" t="s">
        <v>464</v>
      </c>
      <c r="G131" s="46"/>
      <c r="H131" s="26" t="s">
        <v>658</v>
      </c>
      <c r="I131" s="7" t="s">
        <v>689</v>
      </c>
      <c r="J131" s="8" t="s">
        <v>2135</v>
      </c>
      <c r="K131" s="9" t="s">
        <v>770</v>
      </c>
      <c r="L131" s="292" t="s">
        <v>2556</v>
      </c>
      <c r="M131" s="46"/>
    </row>
    <row r="132" spans="1:13" s="3" customFormat="1">
      <c r="A132" s="46"/>
      <c r="B132" s="6" t="s">
        <v>659</v>
      </c>
      <c r="C132" s="7" t="s">
        <v>101</v>
      </c>
      <c r="D132" s="8" t="s">
        <v>2124</v>
      </c>
      <c r="E132" s="9" t="s">
        <v>948</v>
      </c>
      <c r="F132" s="288" t="s">
        <v>159</v>
      </c>
      <c r="G132" s="46"/>
      <c r="H132" s="26" t="s">
        <v>659</v>
      </c>
      <c r="I132" s="7" t="s">
        <v>727</v>
      </c>
      <c r="J132" s="8" t="s">
        <v>2415</v>
      </c>
      <c r="K132" s="9" t="s">
        <v>675</v>
      </c>
      <c r="L132" s="292" t="s">
        <v>136</v>
      </c>
      <c r="M132" s="46"/>
    </row>
    <row r="133" spans="1:13" s="3" customFormat="1">
      <c r="A133" s="46"/>
      <c r="B133" s="6" t="s">
        <v>660</v>
      </c>
      <c r="C133" s="7" t="s">
        <v>101</v>
      </c>
      <c r="D133" s="8" t="s">
        <v>1424</v>
      </c>
      <c r="E133" s="9" t="s">
        <v>948</v>
      </c>
      <c r="F133" s="288" t="s">
        <v>422</v>
      </c>
      <c r="G133" s="46"/>
      <c r="H133" s="26" t="s">
        <v>660</v>
      </c>
      <c r="I133" s="7" t="s">
        <v>1375</v>
      </c>
      <c r="J133" s="8" t="s">
        <v>1055</v>
      </c>
      <c r="K133" s="9" t="s">
        <v>949</v>
      </c>
      <c r="L133" s="292" t="s">
        <v>217</v>
      </c>
      <c r="M133" s="46"/>
    </row>
    <row r="134" spans="1:13" s="3" customFormat="1">
      <c r="A134" s="46"/>
      <c r="B134" s="6" t="s">
        <v>661</v>
      </c>
      <c r="C134" s="7" t="s">
        <v>1353</v>
      </c>
      <c r="D134" s="8" t="s">
        <v>2125</v>
      </c>
      <c r="E134" s="9" t="s">
        <v>2095</v>
      </c>
      <c r="F134" s="288" t="s">
        <v>475</v>
      </c>
      <c r="G134" s="46"/>
      <c r="H134" s="26" t="s">
        <v>661</v>
      </c>
      <c r="I134" s="7" t="s">
        <v>835</v>
      </c>
      <c r="J134" s="8" t="s">
        <v>2136</v>
      </c>
      <c r="K134" s="9" t="s">
        <v>770</v>
      </c>
      <c r="L134" s="292" t="s">
        <v>57</v>
      </c>
      <c r="M134" s="46"/>
    </row>
    <row r="135" spans="1:13" s="3" customFormat="1">
      <c r="A135" s="46"/>
      <c r="B135" s="6" t="s">
        <v>664</v>
      </c>
      <c r="C135" s="7" t="s">
        <v>645</v>
      </c>
      <c r="D135" s="8" t="s">
        <v>1769</v>
      </c>
      <c r="E135" s="9" t="s">
        <v>770</v>
      </c>
      <c r="F135" s="288" t="s">
        <v>430</v>
      </c>
      <c r="G135" s="46"/>
      <c r="H135" s="26" t="s">
        <v>664</v>
      </c>
      <c r="I135" s="7" t="s">
        <v>748</v>
      </c>
      <c r="J135" s="8" t="s">
        <v>2137</v>
      </c>
      <c r="K135" s="9" t="s">
        <v>770</v>
      </c>
      <c r="L135" s="292" t="s">
        <v>492</v>
      </c>
      <c r="M135" s="46"/>
    </row>
    <row r="136" spans="1:13" s="3" customFormat="1">
      <c r="A136" s="46"/>
      <c r="B136" s="6" t="s">
        <v>665</v>
      </c>
      <c r="C136" s="7" t="s">
        <v>2506</v>
      </c>
      <c r="D136" s="8" t="s">
        <v>2126</v>
      </c>
      <c r="E136" s="9" t="s">
        <v>770</v>
      </c>
      <c r="F136" s="288" t="s">
        <v>435</v>
      </c>
      <c r="G136" s="46"/>
      <c r="H136" s="26" t="s">
        <v>665</v>
      </c>
      <c r="I136" s="7" t="s">
        <v>906</v>
      </c>
      <c r="J136" s="8" t="s">
        <v>839</v>
      </c>
      <c r="K136" s="9" t="s">
        <v>647</v>
      </c>
      <c r="L136" s="292" t="s">
        <v>2138</v>
      </c>
      <c r="M136" s="46"/>
    </row>
    <row r="137" spans="1:13" s="3" customFormat="1">
      <c r="A137" s="46"/>
      <c r="B137" s="6" t="s">
        <v>666</v>
      </c>
      <c r="C137" s="7" t="s">
        <v>1492</v>
      </c>
      <c r="D137" s="8" t="s">
        <v>2127</v>
      </c>
      <c r="E137" s="9" t="s">
        <v>948</v>
      </c>
      <c r="F137" s="288" t="s">
        <v>487</v>
      </c>
      <c r="G137" s="46"/>
      <c r="H137" s="26" t="s">
        <v>666</v>
      </c>
      <c r="I137" s="7" t="s">
        <v>861</v>
      </c>
      <c r="J137" s="8" t="s">
        <v>2139</v>
      </c>
      <c r="K137" s="9" t="s">
        <v>647</v>
      </c>
      <c r="L137" s="292" t="s">
        <v>449</v>
      </c>
      <c r="M137" s="46"/>
    </row>
    <row r="138" spans="1:13" s="3" customFormat="1">
      <c r="A138" s="46"/>
      <c r="B138" s="6" t="s">
        <v>667</v>
      </c>
      <c r="C138" s="7" t="s">
        <v>1131</v>
      </c>
      <c r="D138" s="8" t="s">
        <v>43</v>
      </c>
      <c r="E138" s="9" t="s">
        <v>754</v>
      </c>
      <c r="F138" s="288" t="s">
        <v>481</v>
      </c>
      <c r="G138" s="46"/>
      <c r="H138" s="26" t="s">
        <v>667</v>
      </c>
      <c r="I138" s="7" t="s">
        <v>2371</v>
      </c>
      <c r="J138" s="8" t="s">
        <v>1211</v>
      </c>
      <c r="K138" s="9" t="s">
        <v>948</v>
      </c>
      <c r="L138" s="292" t="s">
        <v>2140</v>
      </c>
      <c r="M138" s="46"/>
    </row>
    <row r="139" spans="1:13" s="3" customFormat="1">
      <c r="A139" s="46"/>
      <c r="B139" s="6" t="s">
        <v>668</v>
      </c>
      <c r="C139" s="7" t="s">
        <v>991</v>
      </c>
      <c r="D139" s="8" t="s">
        <v>2128</v>
      </c>
      <c r="E139" s="9" t="s">
        <v>948</v>
      </c>
      <c r="F139" s="288" t="s">
        <v>443</v>
      </c>
      <c r="G139" s="46"/>
      <c r="H139" s="26" t="s">
        <v>668</v>
      </c>
      <c r="I139" s="7" t="s">
        <v>1143</v>
      </c>
      <c r="J139" s="8" t="s">
        <v>1499</v>
      </c>
      <c r="K139" s="9" t="s">
        <v>647</v>
      </c>
      <c r="L139" s="292" t="s">
        <v>1779</v>
      </c>
      <c r="M139" s="46"/>
    </row>
    <row r="140" spans="1:13" s="3" customFormat="1" ht="12.75" thickBot="1">
      <c r="A140" s="46"/>
      <c r="B140" s="6" t="s">
        <v>669</v>
      </c>
      <c r="C140" s="58" t="s">
        <v>1353</v>
      </c>
      <c r="D140" s="62" t="s">
        <v>2129</v>
      </c>
      <c r="E140" s="9" t="s">
        <v>770</v>
      </c>
      <c r="F140" s="412" t="s">
        <v>139</v>
      </c>
      <c r="G140" s="46"/>
      <c r="H140" s="26"/>
      <c r="I140" s="58"/>
      <c r="J140" s="62"/>
      <c r="K140" s="60"/>
      <c r="L140" s="292"/>
      <c r="M140" s="46"/>
    </row>
    <row r="141" spans="1:13" s="3" customFormat="1" hidden="1">
      <c r="A141" s="46"/>
      <c r="B141" s="6"/>
      <c r="C141" s="58"/>
      <c r="D141" s="62"/>
      <c r="E141" s="60"/>
      <c r="F141" s="412"/>
      <c r="G141" s="46"/>
      <c r="H141" s="26"/>
      <c r="I141" s="58"/>
      <c r="J141" s="62"/>
      <c r="K141" s="60"/>
      <c r="L141" s="413"/>
      <c r="M141" s="46"/>
    </row>
    <row r="142" spans="1:13" s="3" customFormat="1" hidden="1">
      <c r="A142" s="46"/>
      <c r="B142" s="6"/>
      <c r="C142" s="58"/>
      <c r="D142" s="62"/>
      <c r="E142" s="9"/>
      <c r="F142" s="412"/>
      <c r="G142" s="46"/>
      <c r="H142" s="26"/>
      <c r="I142" s="58"/>
      <c r="J142" s="62"/>
      <c r="K142" s="60"/>
      <c r="L142" s="413"/>
      <c r="M142" s="46"/>
    </row>
    <row r="143" spans="1:13" s="3" customFormat="1" hidden="1">
      <c r="A143" s="46"/>
      <c r="B143" s="6"/>
      <c r="C143" s="58"/>
      <c r="D143" s="62"/>
      <c r="E143" s="9"/>
      <c r="F143" s="412"/>
      <c r="G143" s="46"/>
      <c r="H143" s="26"/>
      <c r="I143" s="58"/>
      <c r="J143" s="62"/>
      <c r="K143" s="9"/>
      <c r="L143" s="413"/>
      <c r="M143" s="46"/>
    </row>
    <row r="144" spans="1:13" s="3" customFormat="1" hidden="1">
      <c r="A144" s="46"/>
      <c r="B144" s="6"/>
      <c r="C144" s="58"/>
      <c r="D144" s="62"/>
      <c r="E144" s="9"/>
      <c r="F144" s="412"/>
      <c r="G144" s="46"/>
      <c r="H144" s="26"/>
      <c r="I144" s="58"/>
      <c r="J144" s="62"/>
      <c r="K144" s="9"/>
      <c r="L144" s="413"/>
      <c r="M144" s="46"/>
    </row>
    <row r="145" spans="1:13" s="3" customFormat="1" hidden="1">
      <c r="A145" s="46"/>
      <c r="B145" s="6"/>
      <c r="C145" s="58"/>
      <c r="D145" s="62"/>
      <c r="E145" s="9"/>
      <c r="F145" s="412"/>
      <c r="G145" s="46"/>
      <c r="H145" s="26"/>
      <c r="I145" s="58"/>
      <c r="J145" s="62"/>
      <c r="K145" s="60"/>
      <c r="L145" s="413"/>
      <c r="M145" s="46"/>
    </row>
    <row r="146" spans="1:13" s="3" customFormat="1" hidden="1">
      <c r="A146" s="46"/>
      <c r="B146" s="6"/>
      <c r="C146" s="58"/>
      <c r="D146" s="62"/>
      <c r="E146" s="9"/>
      <c r="F146" s="412"/>
      <c r="G146" s="46"/>
      <c r="H146" s="26"/>
      <c r="I146" s="58"/>
      <c r="J146" s="62"/>
      <c r="K146" s="60"/>
      <c r="L146" s="413"/>
      <c r="M146" s="46"/>
    </row>
    <row r="147" spans="1:13" s="3" customFormat="1" hidden="1">
      <c r="A147" s="46"/>
      <c r="B147" s="6"/>
      <c r="C147" s="58"/>
      <c r="D147" s="62"/>
      <c r="E147" s="60"/>
      <c r="F147" s="412"/>
      <c r="G147" s="46"/>
      <c r="H147" s="26"/>
      <c r="I147" s="58"/>
      <c r="J147" s="62"/>
      <c r="K147" s="60"/>
      <c r="L147" s="413"/>
      <c r="M147" s="46"/>
    </row>
    <row r="148" spans="1:13" s="3" customFormat="1" hidden="1">
      <c r="A148" s="46"/>
      <c r="B148" s="6"/>
      <c r="C148" s="58"/>
      <c r="D148" s="62"/>
      <c r="E148" s="60"/>
      <c r="F148" s="412"/>
      <c r="G148" s="46"/>
      <c r="H148" s="26"/>
      <c r="I148" s="58"/>
      <c r="J148" s="62"/>
      <c r="K148" s="9"/>
      <c r="L148" s="413"/>
      <c r="M148" s="46"/>
    </row>
    <row r="149" spans="1:13" s="3" customFormat="1" ht="12.75" hidden="1" thickBot="1">
      <c r="A149" s="46"/>
      <c r="B149" s="6"/>
      <c r="C149" s="58"/>
      <c r="D149" s="62"/>
      <c r="E149" s="60"/>
      <c r="F149" s="412"/>
      <c r="G149" s="46"/>
      <c r="H149" s="26"/>
      <c r="I149" s="58"/>
      <c r="J149" s="62"/>
      <c r="K149" s="60"/>
      <c r="L149" s="413"/>
      <c r="M149" s="46"/>
    </row>
    <row r="150" spans="1:13" s="3" customFormat="1" ht="12.75" hidden="1">
      <c r="A150" s="46"/>
      <c r="B150" s="6"/>
      <c r="C150" s="58"/>
      <c r="D150" s="259"/>
      <c r="E150" s="60"/>
      <c r="F150" s="246"/>
      <c r="G150" s="46"/>
      <c r="H150" s="26"/>
      <c r="I150" s="58"/>
      <c r="J150" s="62"/>
      <c r="K150" s="60"/>
      <c r="L150" s="257"/>
      <c r="M150" s="46"/>
    </row>
    <row r="151" spans="1:13" s="3" customFormat="1" ht="12.75" hidden="1">
      <c r="A151" s="46"/>
      <c r="B151" s="6"/>
      <c r="C151" s="58"/>
      <c r="D151" s="259"/>
      <c r="E151" s="60"/>
      <c r="F151" s="246"/>
      <c r="G151" s="46"/>
      <c r="H151" s="26"/>
      <c r="I151" s="58"/>
      <c r="J151" s="62"/>
      <c r="K151" s="9"/>
      <c r="L151" s="257"/>
      <c r="M151" s="46"/>
    </row>
    <row r="152" spans="1:13" s="3" customFormat="1" ht="12.75" hidden="1">
      <c r="A152" s="46"/>
      <c r="B152" s="6"/>
      <c r="C152" s="58"/>
      <c r="D152" s="259"/>
      <c r="E152" s="60"/>
      <c r="F152" s="246"/>
      <c r="G152" s="46"/>
      <c r="H152" s="26"/>
      <c r="I152" s="58"/>
      <c r="J152" s="62"/>
      <c r="K152" s="9"/>
      <c r="L152" s="257"/>
      <c r="M152" s="46"/>
    </row>
    <row r="153" spans="1:13" s="3" customFormat="1" ht="12.75" hidden="1">
      <c r="A153" s="46"/>
      <c r="B153" s="6"/>
      <c r="C153" s="58"/>
      <c r="D153" s="259"/>
      <c r="E153" s="60"/>
      <c r="F153" s="246"/>
      <c r="G153" s="46"/>
      <c r="H153" s="26"/>
      <c r="I153" s="58"/>
      <c r="J153" s="62"/>
      <c r="K153" s="60"/>
      <c r="L153" s="257"/>
      <c r="M153" s="46"/>
    </row>
    <row r="154" spans="1:13" s="3" customFormat="1" ht="12.75" hidden="1">
      <c r="A154" s="46"/>
      <c r="B154" s="6"/>
      <c r="C154" s="58"/>
      <c r="D154" s="259"/>
      <c r="E154" s="60"/>
      <c r="F154" s="246"/>
      <c r="G154" s="46"/>
      <c r="H154" s="26"/>
      <c r="I154" s="58"/>
      <c r="J154" s="62"/>
      <c r="K154" s="9"/>
      <c r="L154" s="257"/>
      <c r="M154" s="46"/>
    </row>
    <row r="155" spans="1:13" s="3" customFormat="1" ht="12.75" hidden="1">
      <c r="A155" s="46"/>
      <c r="B155" s="6"/>
      <c r="C155" s="58"/>
      <c r="D155" s="259"/>
      <c r="E155" s="60"/>
      <c r="F155" s="246"/>
      <c r="G155" s="46"/>
      <c r="H155" s="26"/>
      <c r="I155" s="58"/>
      <c r="J155" s="62"/>
      <c r="K155" s="9"/>
      <c r="L155" s="257"/>
      <c r="M155" s="46"/>
    </row>
    <row r="156" spans="1:13" s="3" customFormat="1" ht="12.75" hidden="1">
      <c r="A156" s="46"/>
      <c r="B156" s="6"/>
      <c r="C156" s="58"/>
      <c r="D156" s="259"/>
      <c r="E156" s="60"/>
      <c r="F156" s="246"/>
      <c r="G156" s="46"/>
      <c r="H156" s="26"/>
      <c r="I156" s="58"/>
      <c r="J156" s="62"/>
      <c r="K156" s="60"/>
      <c r="L156" s="257"/>
      <c r="M156" s="46"/>
    </row>
    <row r="157" spans="1:13" s="3" customFormat="1" ht="12.75" hidden="1">
      <c r="A157" s="46"/>
      <c r="B157" s="6"/>
      <c r="C157" s="58"/>
      <c r="D157" s="259"/>
      <c r="E157" s="60"/>
      <c r="F157" s="246"/>
      <c r="G157" s="46"/>
      <c r="H157" s="26"/>
      <c r="I157" s="58"/>
      <c r="J157" s="62"/>
      <c r="K157" s="60"/>
      <c r="L157" s="257"/>
      <c r="M157" s="46"/>
    </row>
    <row r="158" spans="1:13" s="3" customFormat="1" ht="12.75" hidden="1">
      <c r="A158" s="46"/>
      <c r="B158" s="6"/>
      <c r="C158" s="58"/>
      <c r="D158" s="259"/>
      <c r="E158" s="60"/>
      <c r="F158" s="246"/>
      <c r="G158" s="46"/>
      <c r="H158" s="26"/>
      <c r="I158" s="58"/>
      <c r="J158" s="62"/>
      <c r="K158" s="9"/>
      <c r="L158" s="257"/>
      <c r="M158" s="46"/>
    </row>
    <row r="159" spans="1:13" s="3" customFormat="1" ht="13.5" hidden="1" thickBot="1">
      <c r="A159" s="46"/>
      <c r="B159" s="6"/>
      <c r="C159" s="58"/>
      <c r="D159" s="259"/>
      <c r="E159" s="60"/>
      <c r="F159" s="246"/>
      <c r="G159" s="46"/>
      <c r="H159" s="26"/>
      <c r="I159" s="58"/>
      <c r="J159" s="62"/>
      <c r="K159" s="60"/>
      <c r="L159" s="257"/>
      <c r="M159" s="46"/>
    </row>
    <row r="160" spans="1:13" s="3" customFormat="1" ht="12.75" thickTop="1">
      <c r="A160" s="46"/>
      <c r="B160" s="47"/>
      <c r="C160" s="47"/>
      <c r="D160" s="47"/>
      <c r="E160" s="47"/>
      <c r="F160" s="47"/>
      <c r="G160" s="46"/>
      <c r="H160" s="48"/>
      <c r="I160" s="48"/>
      <c r="J160" s="48"/>
      <c r="K160" s="48"/>
      <c r="L160" s="48"/>
      <c r="M160" s="46"/>
    </row>
    <row r="161" spans="1:13" ht="34.5" customHeight="1" thickBot="1">
      <c r="A161" s="35"/>
      <c r="B161" s="784" t="s">
        <v>788</v>
      </c>
      <c r="C161" s="784"/>
      <c r="D161" s="35"/>
      <c r="E161" s="211" t="s">
        <v>732</v>
      </c>
      <c r="F161" s="781" t="s">
        <v>1679</v>
      </c>
      <c r="G161" s="781"/>
      <c r="H161" s="781"/>
      <c r="I161" s="781"/>
      <c r="J161" s="35"/>
      <c r="K161" s="784" t="s">
        <v>917</v>
      </c>
      <c r="L161" s="784"/>
      <c r="M161" s="35"/>
    </row>
    <row r="162" spans="1:13" ht="5.25" customHeight="1" thickTop="1" thickBot="1">
      <c r="A162" s="35"/>
      <c r="B162" s="790" t="s">
        <v>639</v>
      </c>
      <c r="C162" s="791"/>
      <c r="D162" s="43"/>
      <c r="E162" s="44"/>
      <c r="F162" s="44"/>
      <c r="G162" s="35"/>
      <c r="H162" s="785" t="s">
        <v>670</v>
      </c>
      <c r="I162" s="786"/>
      <c r="J162" s="45"/>
      <c r="K162" s="45"/>
      <c r="L162" s="45"/>
      <c r="M162" s="35"/>
    </row>
    <row r="163" spans="1:13" s="3" customFormat="1" ht="16.5" thickTop="1" thickBot="1">
      <c r="A163" s="46"/>
      <c r="B163" s="792"/>
      <c r="C163" s="793"/>
      <c r="D163" s="14"/>
      <c r="E163" s="12" t="s">
        <v>663</v>
      </c>
      <c r="F163" s="13">
        <f>COUNTA(D165:D186)</f>
        <v>10</v>
      </c>
      <c r="G163" s="46"/>
      <c r="H163" s="787"/>
      <c r="I163" s="788"/>
      <c r="J163" s="32"/>
      <c r="K163" s="33" t="s">
        <v>663</v>
      </c>
      <c r="L163" s="34">
        <f>COUNTA(J165:J186)</f>
        <v>17</v>
      </c>
      <c r="M163" s="46"/>
    </row>
    <row r="164" spans="1:13" s="3" customFormat="1">
      <c r="A164" s="46"/>
      <c r="B164" s="15" t="s">
        <v>644</v>
      </c>
      <c r="C164" s="16" t="s">
        <v>640</v>
      </c>
      <c r="D164" s="4" t="s">
        <v>641</v>
      </c>
      <c r="E164" s="4" t="s">
        <v>642</v>
      </c>
      <c r="F164" s="5" t="s">
        <v>662</v>
      </c>
      <c r="G164" s="46"/>
      <c r="H164" s="24" t="s">
        <v>644</v>
      </c>
      <c r="I164" s="23" t="s">
        <v>640</v>
      </c>
      <c r="J164" s="4" t="s">
        <v>641</v>
      </c>
      <c r="K164" s="4" t="s">
        <v>642</v>
      </c>
      <c r="L164" s="25" t="s">
        <v>662</v>
      </c>
      <c r="M164" s="46"/>
    </row>
    <row r="165" spans="1:13" s="3" customFormat="1">
      <c r="A165" s="46"/>
      <c r="B165" s="93" t="s">
        <v>648</v>
      </c>
      <c r="C165" s="94" t="s">
        <v>1387</v>
      </c>
      <c r="D165" s="95" t="s">
        <v>465</v>
      </c>
      <c r="E165" s="96" t="s">
        <v>770</v>
      </c>
      <c r="F165" s="285" t="s">
        <v>477</v>
      </c>
      <c r="G165" s="46"/>
      <c r="H165" s="111" t="s">
        <v>648</v>
      </c>
      <c r="I165" s="94" t="s">
        <v>682</v>
      </c>
      <c r="J165" s="95" t="s">
        <v>2468</v>
      </c>
      <c r="K165" s="96" t="s">
        <v>770</v>
      </c>
      <c r="L165" s="289" t="s">
        <v>2147</v>
      </c>
      <c r="M165" s="46"/>
    </row>
    <row r="166" spans="1:13" s="3" customFormat="1">
      <c r="A166" s="46"/>
      <c r="B166" s="98" t="s">
        <v>649</v>
      </c>
      <c r="C166" s="99" t="s">
        <v>2141</v>
      </c>
      <c r="D166" s="100" t="s">
        <v>2142</v>
      </c>
      <c r="E166" s="101" t="s">
        <v>2095</v>
      </c>
      <c r="F166" s="286" t="s">
        <v>435</v>
      </c>
      <c r="G166" s="46"/>
      <c r="H166" s="113" t="s">
        <v>649</v>
      </c>
      <c r="I166" s="99" t="s">
        <v>748</v>
      </c>
      <c r="J166" s="100" t="s">
        <v>2148</v>
      </c>
      <c r="K166" s="101" t="s">
        <v>770</v>
      </c>
      <c r="L166" s="290" t="s">
        <v>2149</v>
      </c>
      <c r="M166" s="46"/>
    </row>
    <row r="167" spans="1:13" s="3" customFormat="1">
      <c r="A167" s="46"/>
      <c r="B167" s="103" t="s">
        <v>650</v>
      </c>
      <c r="C167" s="104" t="s">
        <v>1348</v>
      </c>
      <c r="D167" s="105" t="s">
        <v>1430</v>
      </c>
      <c r="E167" s="106" t="s">
        <v>770</v>
      </c>
      <c r="F167" s="287" t="s">
        <v>1774</v>
      </c>
      <c r="G167" s="46"/>
      <c r="H167" s="115" t="s">
        <v>650</v>
      </c>
      <c r="I167" s="104" t="s">
        <v>1144</v>
      </c>
      <c r="J167" s="105" t="s">
        <v>116</v>
      </c>
      <c r="K167" s="106" t="s">
        <v>948</v>
      </c>
      <c r="L167" s="291" t="s">
        <v>1827</v>
      </c>
      <c r="M167" s="46"/>
    </row>
    <row r="168" spans="1:13" s="3" customFormat="1">
      <c r="A168" s="46"/>
      <c r="B168" s="6" t="s">
        <v>651</v>
      </c>
      <c r="C168" s="7" t="s">
        <v>1587</v>
      </c>
      <c r="D168" s="8" t="s">
        <v>1200</v>
      </c>
      <c r="E168" s="9" t="s">
        <v>948</v>
      </c>
      <c r="F168" s="288" t="s">
        <v>201</v>
      </c>
      <c r="G168" s="46"/>
      <c r="H168" s="26" t="s">
        <v>651</v>
      </c>
      <c r="I168" s="7" t="s">
        <v>802</v>
      </c>
      <c r="J168" s="8" t="s">
        <v>1357</v>
      </c>
      <c r="K168" s="9" t="s">
        <v>679</v>
      </c>
      <c r="L168" s="292" t="s">
        <v>2150</v>
      </c>
      <c r="M168" s="46"/>
    </row>
    <row r="169" spans="1:13" s="3" customFormat="1">
      <c r="A169" s="46"/>
      <c r="B169" s="6" t="s">
        <v>652</v>
      </c>
      <c r="C169" s="7" t="s">
        <v>2143</v>
      </c>
      <c r="D169" s="8" t="s">
        <v>2144</v>
      </c>
      <c r="E169" s="9" t="s">
        <v>770</v>
      </c>
      <c r="F169" s="288" t="s">
        <v>2556</v>
      </c>
      <c r="G169" s="46"/>
      <c r="H169" s="26" t="s">
        <v>652</v>
      </c>
      <c r="I169" s="7" t="s">
        <v>1143</v>
      </c>
      <c r="J169" s="8" t="s">
        <v>212</v>
      </c>
      <c r="K169" s="9" t="s">
        <v>770</v>
      </c>
      <c r="L169" s="292" t="s">
        <v>2151</v>
      </c>
      <c r="M169" s="46"/>
    </row>
    <row r="170" spans="1:13" s="3" customFormat="1">
      <c r="A170" s="46"/>
      <c r="B170" s="6" t="s">
        <v>653</v>
      </c>
      <c r="C170" s="7" t="s">
        <v>708</v>
      </c>
      <c r="D170" s="8" t="s">
        <v>1011</v>
      </c>
      <c r="E170" s="9" t="s">
        <v>948</v>
      </c>
      <c r="F170" s="288" t="s">
        <v>499</v>
      </c>
      <c r="G170" s="46"/>
      <c r="H170" s="26" t="s">
        <v>653</v>
      </c>
      <c r="I170" s="7" t="s">
        <v>802</v>
      </c>
      <c r="J170" s="8" t="s">
        <v>2468</v>
      </c>
      <c r="K170" s="9" t="s">
        <v>770</v>
      </c>
      <c r="L170" s="292" t="s">
        <v>2152</v>
      </c>
      <c r="M170" s="46"/>
    </row>
    <row r="171" spans="1:13" s="3" customFormat="1">
      <c r="A171" s="46"/>
      <c r="B171" s="6" t="s">
        <v>654</v>
      </c>
      <c r="C171" s="7" t="s">
        <v>1121</v>
      </c>
      <c r="D171" s="8" t="s">
        <v>1226</v>
      </c>
      <c r="E171" s="9" t="s">
        <v>948</v>
      </c>
      <c r="F171" s="288" t="s">
        <v>443</v>
      </c>
      <c r="G171" s="46"/>
      <c r="H171" s="26" t="s">
        <v>654</v>
      </c>
      <c r="I171" s="7" t="s">
        <v>682</v>
      </c>
      <c r="J171" s="8" t="s">
        <v>2153</v>
      </c>
      <c r="K171" s="9" t="s">
        <v>681</v>
      </c>
      <c r="L171" s="292" t="s">
        <v>2154</v>
      </c>
      <c r="M171" s="46"/>
    </row>
    <row r="172" spans="1:13" s="3" customFormat="1">
      <c r="A172" s="46"/>
      <c r="B172" s="6" t="s">
        <v>655</v>
      </c>
      <c r="C172" s="7" t="s">
        <v>412</v>
      </c>
      <c r="D172" s="8" t="s">
        <v>1226</v>
      </c>
      <c r="E172" s="9" t="s">
        <v>948</v>
      </c>
      <c r="F172" s="288" t="s">
        <v>217</v>
      </c>
      <c r="G172" s="46"/>
      <c r="H172" s="26" t="s">
        <v>655</v>
      </c>
      <c r="I172" s="7" t="s">
        <v>1143</v>
      </c>
      <c r="J172" s="8" t="s">
        <v>1529</v>
      </c>
      <c r="K172" s="9" t="s">
        <v>770</v>
      </c>
      <c r="L172" s="292" t="s">
        <v>2155</v>
      </c>
      <c r="M172" s="46"/>
    </row>
    <row r="173" spans="1:13" s="3" customFormat="1">
      <c r="A173" s="46"/>
      <c r="B173" s="6" t="s">
        <v>656</v>
      </c>
      <c r="C173" s="7" t="s">
        <v>2145</v>
      </c>
      <c r="D173" s="8" t="s">
        <v>2146</v>
      </c>
      <c r="E173" s="9" t="s">
        <v>948</v>
      </c>
      <c r="F173" s="288" t="s">
        <v>492</v>
      </c>
      <c r="G173" s="46"/>
      <c r="H173" s="26" t="s">
        <v>656</v>
      </c>
      <c r="I173" s="7" t="s">
        <v>748</v>
      </c>
      <c r="J173" s="8" t="s">
        <v>721</v>
      </c>
      <c r="K173" s="9" t="s">
        <v>679</v>
      </c>
      <c r="L173" s="292" t="s">
        <v>2156</v>
      </c>
      <c r="M173" s="46"/>
    </row>
    <row r="174" spans="1:13" s="3" customFormat="1">
      <c r="A174" s="46"/>
      <c r="B174" s="6" t="s">
        <v>657</v>
      </c>
      <c r="C174" s="7" t="s">
        <v>712</v>
      </c>
      <c r="D174" s="8" t="s">
        <v>777</v>
      </c>
      <c r="E174" s="9" t="s">
        <v>819</v>
      </c>
      <c r="F174" s="288" t="s">
        <v>452</v>
      </c>
      <c r="G174" s="46"/>
      <c r="H174" s="26" t="s">
        <v>657</v>
      </c>
      <c r="I174" s="7" t="s">
        <v>689</v>
      </c>
      <c r="J174" s="8" t="s">
        <v>1533</v>
      </c>
      <c r="K174" s="9" t="s">
        <v>770</v>
      </c>
      <c r="L174" s="292" t="s">
        <v>2157</v>
      </c>
      <c r="M174" s="46"/>
    </row>
    <row r="175" spans="1:13" s="3" customFormat="1">
      <c r="A175" s="46"/>
      <c r="B175" s="6"/>
      <c r="C175" s="7"/>
      <c r="D175" s="8"/>
      <c r="E175" s="9"/>
      <c r="F175" s="288"/>
      <c r="G175" s="46"/>
      <c r="H175" s="26" t="s">
        <v>658</v>
      </c>
      <c r="I175" s="7" t="s">
        <v>689</v>
      </c>
      <c r="J175" s="8" t="s">
        <v>830</v>
      </c>
      <c r="K175" s="9" t="s">
        <v>679</v>
      </c>
      <c r="L175" s="292" t="s">
        <v>2158</v>
      </c>
      <c r="M175" s="46"/>
    </row>
    <row r="176" spans="1:13" s="3" customFormat="1" ht="12" customHeight="1">
      <c r="A176" s="46"/>
      <c r="B176" s="6"/>
      <c r="C176" s="7"/>
      <c r="D176" s="8"/>
      <c r="E176" s="9"/>
      <c r="F176" s="288"/>
      <c r="G176" s="46"/>
      <c r="H176" s="26" t="s">
        <v>659</v>
      </c>
      <c r="I176" s="7" t="s">
        <v>1536</v>
      </c>
      <c r="J176" s="8" t="s">
        <v>1746</v>
      </c>
      <c r="K176" s="9" t="s">
        <v>948</v>
      </c>
      <c r="L176" s="292" t="s">
        <v>2159</v>
      </c>
      <c r="M176" s="46"/>
    </row>
    <row r="177" spans="1:13" s="3" customFormat="1">
      <c r="A177" s="46"/>
      <c r="B177" s="6"/>
      <c r="C177" s="7"/>
      <c r="D177" s="8"/>
      <c r="E177" s="9"/>
      <c r="F177" s="288"/>
      <c r="G177" s="46"/>
      <c r="H177" s="26" t="s">
        <v>660</v>
      </c>
      <c r="I177" s="7" t="s">
        <v>685</v>
      </c>
      <c r="J177" s="8" t="s">
        <v>1442</v>
      </c>
      <c r="K177" s="9" t="s">
        <v>647</v>
      </c>
      <c r="L177" s="292" t="s">
        <v>2160</v>
      </c>
      <c r="M177" s="46"/>
    </row>
    <row r="178" spans="1:13" s="3" customFormat="1">
      <c r="A178" s="46"/>
      <c r="B178" s="6"/>
      <c r="C178" s="7"/>
      <c r="D178" s="8"/>
      <c r="E178" s="9"/>
      <c r="F178" s="288"/>
      <c r="G178" s="46"/>
      <c r="H178" s="26" t="s">
        <v>661</v>
      </c>
      <c r="I178" s="7" t="s">
        <v>2090</v>
      </c>
      <c r="J178" s="8" t="s">
        <v>1088</v>
      </c>
      <c r="K178" s="9" t="s">
        <v>770</v>
      </c>
      <c r="L178" s="292" t="s">
        <v>2161</v>
      </c>
      <c r="M178" s="46"/>
    </row>
    <row r="179" spans="1:13" s="3" customFormat="1">
      <c r="A179" s="46"/>
      <c r="B179" s="6"/>
      <c r="C179" s="7"/>
      <c r="D179" s="8"/>
      <c r="E179" s="9"/>
      <c r="F179" s="288"/>
      <c r="G179" s="46"/>
      <c r="H179" s="26" t="s">
        <v>664</v>
      </c>
      <c r="I179" s="7" t="s">
        <v>685</v>
      </c>
      <c r="J179" s="8" t="s">
        <v>1147</v>
      </c>
      <c r="K179" s="9" t="s">
        <v>647</v>
      </c>
      <c r="L179" s="292" t="s">
        <v>2162</v>
      </c>
      <c r="M179" s="46"/>
    </row>
    <row r="180" spans="1:13" s="3" customFormat="1" ht="12.75">
      <c r="A180" s="46"/>
      <c r="B180" s="6"/>
      <c r="C180" s="7"/>
      <c r="D180" s="435"/>
      <c r="E180" s="9"/>
      <c r="F180" s="288"/>
      <c r="G180" s="46"/>
      <c r="H180" s="26" t="s">
        <v>665</v>
      </c>
      <c r="I180" s="7" t="s">
        <v>883</v>
      </c>
      <c r="J180" s="8" t="s">
        <v>1088</v>
      </c>
      <c r="K180" s="9" t="s">
        <v>770</v>
      </c>
      <c r="L180" s="292" t="s">
        <v>2163</v>
      </c>
      <c r="M180" s="46"/>
    </row>
    <row r="181" spans="1:13" s="3" customFormat="1" ht="13.5" thickBot="1">
      <c r="A181" s="46"/>
      <c r="B181" s="6"/>
      <c r="C181" s="7"/>
      <c r="D181" s="435"/>
      <c r="E181" s="9"/>
      <c r="F181" s="288"/>
      <c r="G181" s="46"/>
      <c r="H181" s="26" t="s">
        <v>666</v>
      </c>
      <c r="I181" s="7" t="s">
        <v>493</v>
      </c>
      <c r="J181" s="8" t="s">
        <v>1294</v>
      </c>
      <c r="K181" s="9" t="s">
        <v>770</v>
      </c>
      <c r="L181" s="292" t="s">
        <v>2164</v>
      </c>
      <c r="M181" s="46"/>
    </row>
    <row r="182" spans="1:13" s="3" customFormat="1" ht="12.75" hidden="1">
      <c r="A182" s="46"/>
      <c r="B182" s="6"/>
      <c r="C182" s="7"/>
      <c r="D182" s="435"/>
      <c r="E182" s="9"/>
      <c r="F182" s="288"/>
      <c r="G182" s="46"/>
      <c r="H182" s="26"/>
      <c r="I182" s="7"/>
      <c r="J182" s="7"/>
      <c r="K182" s="9"/>
      <c r="L182" s="292"/>
      <c r="M182" s="46"/>
    </row>
    <row r="183" spans="1:13" s="3" customFormat="1" ht="12.75" hidden="1">
      <c r="A183" s="46"/>
      <c r="B183" s="6"/>
      <c r="C183" s="7"/>
      <c r="D183" s="435"/>
      <c r="E183" s="9"/>
      <c r="F183" s="288"/>
      <c r="G183" s="46"/>
      <c r="H183" s="26"/>
      <c r="I183" s="7"/>
      <c r="J183" s="7"/>
      <c r="K183" s="9"/>
      <c r="L183" s="292"/>
      <c r="M183" s="46"/>
    </row>
    <row r="184" spans="1:13" s="3" customFormat="1" ht="13.5" hidden="1" thickBot="1">
      <c r="A184" s="46"/>
      <c r="B184" s="6"/>
      <c r="C184" s="7"/>
      <c r="D184" s="435"/>
      <c r="E184" s="9"/>
      <c r="F184" s="288"/>
      <c r="G184" s="46"/>
      <c r="H184" s="26"/>
      <c r="I184" s="7"/>
      <c r="J184" s="7"/>
      <c r="K184" s="9"/>
      <c r="L184" s="292"/>
      <c r="M184" s="46"/>
    </row>
    <row r="185" spans="1:13" s="3" customFormat="1" ht="12.75" hidden="1">
      <c r="A185" s="46"/>
      <c r="B185" s="6"/>
      <c r="C185" s="7"/>
      <c r="D185" s="21"/>
      <c r="E185" s="9"/>
      <c r="F185" s="244"/>
      <c r="G185" s="46"/>
      <c r="H185" s="26"/>
      <c r="I185" s="7"/>
      <c r="J185" s="7"/>
      <c r="K185" s="9"/>
      <c r="L185" s="255"/>
      <c r="M185" s="46"/>
    </row>
    <row r="186" spans="1:13" s="3" customFormat="1" ht="13.5" hidden="1" thickBot="1">
      <c r="A186" s="46"/>
      <c r="B186" s="19"/>
      <c r="C186" s="10"/>
      <c r="D186" s="22"/>
      <c r="E186" s="11"/>
      <c r="F186" s="245"/>
      <c r="G186" s="46"/>
      <c r="H186" s="28"/>
      <c r="I186" s="29"/>
      <c r="J186" s="29"/>
      <c r="K186" s="30"/>
      <c r="L186" s="256"/>
      <c r="M186" s="46"/>
    </row>
    <row r="187" spans="1:13" s="3" customFormat="1" ht="12.75" thickTop="1">
      <c r="A187" s="46"/>
      <c r="B187" s="47"/>
      <c r="C187" s="47"/>
      <c r="D187" s="47"/>
      <c r="E187" s="47"/>
      <c r="F187" s="47"/>
      <c r="G187" s="46"/>
      <c r="H187" s="48"/>
      <c r="I187" s="48"/>
      <c r="J187" s="48"/>
      <c r="K187" s="48"/>
      <c r="L187" s="48"/>
      <c r="M187" s="46"/>
    </row>
    <row r="188" spans="1:13" ht="34.5" customHeight="1" thickBot="1">
      <c r="B188" s="784" t="s">
        <v>5</v>
      </c>
      <c r="C188" s="784"/>
      <c r="D188" s="35"/>
      <c r="E188" s="211" t="s">
        <v>917</v>
      </c>
      <c r="F188" s="781" t="s">
        <v>734</v>
      </c>
      <c r="G188" s="781"/>
      <c r="H188" s="781"/>
      <c r="I188" s="781"/>
      <c r="J188" s="35"/>
      <c r="K188" s="784" t="s">
        <v>744</v>
      </c>
      <c r="L188" s="784"/>
      <c r="M188" s="35"/>
    </row>
    <row r="189" spans="1:13" ht="5.25" customHeight="1" thickTop="1" thickBot="1">
      <c r="B189" s="790" t="s">
        <v>1653</v>
      </c>
      <c r="C189" s="791"/>
      <c r="D189" s="43"/>
      <c r="E189" s="44"/>
      <c r="F189" s="44"/>
      <c r="G189" s="35"/>
      <c r="H189" s="785" t="s">
        <v>1654</v>
      </c>
      <c r="I189" s="786"/>
      <c r="J189" s="45"/>
      <c r="K189" s="45"/>
      <c r="L189" s="45"/>
      <c r="M189" s="35"/>
    </row>
    <row r="190" spans="1:13" ht="16.5" thickTop="1" thickBot="1">
      <c r="B190" s="792"/>
      <c r="C190" s="793"/>
      <c r="D190" s="14"/>
      <c r="E190" s="12" t="s">
        <v>663</v>
      </c>
      <c r="F190" s="13">
        <f>COUNTA(D192:D211)</f>
        <v>3</v>
      </c>
      <c r="G190" s="46"/>
      <c r="H190" s="787"/>
      <c r="I190" s="788"/>
      <c r="J190" s="32"/>
      <c r="K190" s="33" t="s">
        <v>663</v>
      </c>
      <c r="L190" s="34">
        <f>COUNTA(J192:J211)</f>
        <v>8</v>
      </c>
      <c r="M190" s="35"/>
    </row>
    <row r="191" spans="1:13">
      <c r="B191" s="15" t="s">
        <v>644</v>
      </c>
      <c r="C191" s="16" t="s">
        <v>640</v>
      </c>
      <c r="D191" s="4" t="s">
        <v>641</v>
      </c>
      <c r="E191" s="4" t="s">
        <v>642</v>
      </c>
      <c r="F191" s="5" t="s">
        <v>662</v>
      </c>
      <c r="G191" s="46"/>
      <c r="H191" s="24" t="s">
        <v>644</v>
      </c>
      <c r="I191" s="23" t="s">
        <v>640</v>
      </c>
      <c r="J191" s="4" t="s">
        <v>641</v>
      </c>
      <c r="K191" s="4" t="s">
        <v>642</v>
      </c>
      <c r="L191" s="25" t="s">
        <v>662</v>
      </c>
      <c r="M191" s="35"/>
    </row>
    <row r="192" spans="1:13">
      <c r="B192" s="93" t="s">
        <v>648</v>
      </c>
      <c r="C192" s="94" t="s">
        <v>712</v>
      </c>
      <c r="D192" s="95" t="s">
        <v>1513</v>
      </c>
      <c r="E192" s="96" t="s">
        <v>770</v>
      </c>
      <c r="F192" s="285" t="s">
        <v>1844</v>
      </c>
      <c r="G192" s="46"/>
      <c r="H192" s="111" t="s">
        <v>648</v>
      </c>
      <c r="I192" s="94" t="s">
        <v>727</v>
      </c>
      <c r="J192" s="95" t="s">
        <v>1822</v>
      </c>
      <c r="K192" s="96" t="s">
        <v>1627</v>
      </c>
      <c r="L192" s="289" t="s">
        <v>2167</v>
      </c>
      <c r="M192" s="35"/>
    </row>
    <row r="193" spans="2:13">
      <c r="B193" s="98" t="s">
        <v>649</v>
      </c>
      <c r="C193" s="99" t="s">
        <v>500</v>
      </c>
      <c r="D193" s="100" t="s">
        <v>501</v>
      </c>
      <c r="E193" s="101" t="s">
        <v>770</v>
      </c>
      <c r="F193" s="286" t="s">
        <v>2165</v>
      </c>
      <c r="G193" s="46"/>
      <c r="H193" s="113" t="s">
        <v>649</v>
      </c>
      <c r="I193" s="99" t="s">
        <v>761</v>
      </c>
      <c r="J193" s="100" t="s">
        <v>2116</v>
      </c>
      <c r="K193" s="101" t="s">
        <v>2227</v>
      </c>
      <c r="L193" s="290" t="s">
        <v>2168</v>
      </c>
      <c r="M193" s="35"/>
    </row>
    <row r="194" spans="2:13">
      <c r="B194" s="103" t="s">
        <v>650</v>
      </c>
      <c r="C194" s="104" t="s">
        <v>995</v>
      </c>
      <c r="D194" s="105" t="s">
        <v>1092</v>
      </c>
      <c r="E194" s="106" t="s">
        <v>2095</v>
      </c>
      <c r="F194" s="287" t="s">
        <v>2166</v>
      </c>
      <c r="G194" s="46"/>
      <c r="H194" s="115" t="s">
        <v>650</v>
      </c>
      <c r="I194" s="104" t="s">
        <v>835</v>
      </c>
      <c r="J194" s="105" t="s">
        <v>184</v>
      </c>
      <c r="K194" s="106" t="s">
        <v>770</v>
      </c>
      <c r="L194" s="291" t="s">
        <v>2169</v>
      </c>
      <c r="M194" s="35"/>
    </row>
    <row r="195" spans="2:13" ht="12.75">
      <c r="B195" s="6"/>
      <c r="C195" s="7"/>
      <c r="D195" s="20"/>
      <c r="E195" s="9"/>
      <c r="F195" s="288"/>
      <c r="G195" s="46"/>
      <c r="H195" s="26" t="s">
        <v>651</v>
      </c>
      <c r="I195" s="7" t="s">
        <v>685</v>
      </c>
      <c r="J195" s="8" t="s">
        <v>1335</v>
      </c>
      <c r="K195" s="9" t="s">
        <v>1704</v>
      </c>
      <c r="L195" s="292" t="s">
        <v>543</v>
      </c>
      <c r="M195" s="35"/>
    </row>
    <row r="196" spans="2:13" ht="12.75">
      <c r="B196" s="6"/>
      <c r="C196" s="7"/>
      <c r="D196" s="20"/>
      <c r="E196" s="9"/>
      <c r="F196" s="288"/>
      <c r="G196" s="46"/>
      <c r="H196" s="26" t="s">
        <v>652</v>
      </c>
      <c r="I196" s="7" t="s">
        <v>685</v>
      </c>
      <c r="J196" s="8" t="s">
        <v>2170</v>
      </c>
      <c r="K196" s="9" t="s">
        <v>770</v>
      </c>
      <c r="L196" s="292" t="s">
        <v>2171</v>
      </c>
      <c r="M196" s="35"/>
    </row>
    <row r="197" spans="2:13" ht="12.75">
      <c r="B197" s="6"/>
      <c r="C197" s="7"/>
      <c r="D197" s="20"/>
      <c r="E197" s="9"/>
      <c r="F197" s="288"/>
      <c r="G197" s="46"/>
      <c r="H197" s="26" t="s">
        <v>653</v>
      </c>
      <c r="I197" s="7" t="s">
        <v>759</v>
      </c>
      <c r="J197" s="8" t="s">
        <v>181</v>
      </c>
      <c r="K197" s="9" t="s">
        <v>679</v>
      </c>
      <c r="L197" s="292" t="s">
        <v>2172</v>
      </c>
      <c r="M197" s="35"/>
    </row>
    <row r="198" spans="2:13" ht="12.75">
      <c r="B198" s="6"/>
      <c r="C198" s="7"/>
      <c r="D198" s="20"/>
      <c r="E198" s="9"/>
      <c r="F198" s="288"/>
      <c r="G198" s="46"/>
      <c r="H198" s="26" t="s">
        <v>654</v>
      </c>
      <c r="I198" s="7" t="s">
        <v>685</v>
      </c>
      <c r="J198" s="8" t="s">
        <v>304</v>
      </c>
      <c r="K198" s="9" t="s">
        <v>770</v>
      </c>
      <c r="L198" s="292" t="s">
        <v>2173</v>
      </c>
      <c r="M198" s="35"/>
    </row>
    <row r="199" spans="2:13" ht="13.5" thickBot="1">
      <c r="B199" s="6"/>
      <c r="C199" s="7"/>
      <c r="D199" s="20"/>
      <c r="E199" s="9"/>
      <c r="F199" s="288"/>
      <c r="G199" s="46"/>
      <c r="H199" s="26" t="s">
        <v>655</v>
      </c>
      <c r="I199" s="7" t="s">
        <v>717</v>
      </c>
      <c r="J199" s="8" t="s">
        <v>2569</v>
      </c>
      <c r="K199" s="9" t="s">
        <v>770</v>
      </c>
      <c r="L199" s="292" t="s">
        <v>545</v>
      </c>
      <c r="M199" s="35"/>
    </row>
    <row r="200" spans="2:13" ht="12.75" hidden="1">
      <c r="B200" s="6"/>
      <c r="C200" s="7"/>
      <c r="D200" s="20"/>
      <c r="E200" s="9"/>
      <c r="F200" s="288"/>
      <c r="G200" s="46"/>
      <c r="H200" s="26"/>
      <c r="I200" s="7"/>
      <c r="J200" s="8"/>
      <c r="K200" s="9"/>
      <c r="L200" s="292"/>
      <c r="M200" s="35"/>
    </row>
    <row r="201" spans="2:13" ht="12.75" hidden="1">
      <c r="B201" s="6"/>
      <c r="C201" s="7"/>
      <c r="D201" s="20"/>
      <c r="E201" s="9"/>
      <c r="F201" s="288"/>
      <c r="G201" s="46"/>
      <c r="H201" s="26"/>
      <c r="I201" s="7"/>
      <c r="J201" s="8"/>
      <c r="K201" s="9"/>
      <c r="L201" s="292"/>
      <c r="M201" s="35"/>
    </row>
    <row r="202" spans="2:13" ht="12.75" hidden="1">
      <c r="B202" s="6"/>
      <c r="C202" s="7"/>
      <c r="D202" s="20"/>
      <c r="E202" s="9"/>
      <c r="F202" s="288"/>
      <c r="G202" s="46"/>
      <c r="H202" s="26"/>
      <c r="I202" s="7"/>
      <c r="J202" s="8"/>
      <c r="K202" s="9"/>
      <c r="L202" s="292"/>
      <c r="M202" s="35"/>
    </row>
    <row r="203" spans="2:13" ht="13.5" hidden="1" thickBot="1">
      <c r="B203" s="6"/>
      <c r="C203" s="7"/>
      <c r="D203" s="20"/>
      <c r="E203" s="9"/>
      <c r="F203" s="288"/>
      <c r="G203" s="46"/>
      <c r="H203" s="26"/>
      <c r="I203" s="7"/>
      <c r="J203" s="8"/>
      <c r="K203" s="9"/>
      <c r="L203" s="292"/>
      <c r="M203" s="35"/>
    </row>
    <row r="204" spans="2:13" ht="13.5" hidden="1" customHeight="1">
      <c r="B204" s="6"/>
      <c r="C204" s="7"/>
      <c r="D204" s="20"/>
      <c r="E204" s="9"/>
      <c r="F204" s="244"/>
      <c r="G204" s="46"/>
      <c r="H204" s="26"/>
      <c r="I204" s="7"/>
      <c r="J204" s="8"/>
      <c r="K204" s="9"/>
      <c r="L204" s="255"/>
      <c r="M204" s="35"/>
    </row>
    <row r="205" spans="2:13" ht="12.75" hidden="1">
      <c r="B205" s="6"/>
      <c r="C205" s="7"/>
      <c r="D205" s="20"/>
      <c r="E205" s="9"/>
      <c r="F205" s="244"/>
      <c r="G205" s="46"/>
      <c r="H205" s="26"/>
      <c r="I205" s="7"/>
      <c r="J205" s="8"/>
      <c r="K205" s="9"/>
      <c r="L205" s="255"/>
      <c r="M205" s="35"/>
    </row>
    <row r="206" spans="2:13" ht="12.75" hidden="1">
      <c r="B206" s="6"/>
      <c r="C206" s="7"/>
      <c r="D206" s="21"/>
      <c r="E206" s="9"/>
      <c r="F206" s="244"/>
      <c r="G206" s="46"/>
      <c r="H206" s="26"/>
      <c r="I206" s="7"/>
      <c r="J206" s="7"/>
      <c r="K206" s="9"/>
      <c r="L206" s="255"/>
      <c r="M206" s="35"/>
    </row>
    <row r="207" spans="2:13" ht="12.75" hidden="1">
      <c r="B207" s="6"/>
      <c r="C207" s="7"/>
      <c r="D207" s="21"/>
      <c r="E207" s="9"/>
      <c r="F207" s="244"/>
      <c r="G207" s="46"/>
      <c r="H207" s="26"/>
      <c r="I207" s="7"/>
      <c r="J207" s="7"/>
      <c r="K207" s="9"/>
      <c r="L207" s="255"/>
      <c r="M207" s="35"/>
    </row>
    <row r="208" spans="2:13" ht="12.75" hidden="1">
      <c r="B208" s="6"/>
      <c r="C208" s="7"/>
      <c r="D208" s="21"/>
      <c r="E208" s="9"/>
      <c r="F208" s="244"/>
      <c r="G208" s="46"/>
      <c r="H208" s="26"/>
      <c r="I208" s="7"/>
      <c r="J208" s="7"/>
      <c r="K208" s="9"/>
      <c r="L208" s="255"/>
      <c r="M208" s="35"/>
    </row>
    <row r="209" spans="1:13" ht="12.75" hidden="1">
      <c r="B209" s="6"/>
      <c r="C209" s="7"/>
      <c r="D209" s="21"/>
      <c r="E209" s="9"/>
      <c r="F209" s="244"/>
      <c r="G209" s="46"/>
      <c r="H209" s="26"/>
      <c r="I209" s="7"/>
      <c r="J209" s="7"/>
      <c r="K209" s="9"/>
      <c r="L209" s="255"/>
      <c r="M209" s="35"/>
    </row>
    <row r="210" spans="1:13" ht="12.75" hidden="1">
      <c r="B210" s="6"/>
      <c r="C210" s="7"/>
      <c r="D210" s="21"/>
      <c r="E210" s="9"/>
      <c r="F210" s="244"/>
      <c r="G210" s="46"/>
      <c r="H210" s="26"/>
      <c r="I210" s="7"/>
      <c r="J210" s="7"/>
      <c r="K210" s="9"/>
      <c r="L210" s="255"/>
      <c r="M210" s="35"/>
    </row>
    <row r="211" spans="1:13" ht="13.5" hidden="1" thickBot="1">
      <c r="B211" s="19"/>
      <c r="C211" s="10"/>
      <c r="D211" s="22"/>
      <c r="E211" s="11"/>
      <c r="F211" s="245"/>
      <c r="G211" s="46"/>
      <c r="H211" s="28"/>
      <c r="I211" s="29"/>
      <c r="J211" s="29"/>
      <c r="K211" s="30"/>
      <c r="L211" s="256"/>
      <c r="M211" s="35"/>
    </row>
    <row r="212" spans="1:13" ht="12.75" thickTop="1">
      <c r="B212" s="47"/>
      <c r="C212" s="47"/>
      <c r="D212" s="47"/>
      <c r="E212" s="47"/>
      <c r="F212" s="47"/>
      <c r="G212" s="46"/>
      <c r="H212" s="48"/>
      <c r="I212" s="48"/>
      <c r="J212" s="48"/>
      <c r="K212" s="48"/>
      <c r="L212" s="48"/>
      <c r="M212" s="35"/>
    </row>
    <row r="213" spans="1:13" s="3" customFormat="1" ht="34.5" customHeight="1" thickBot="1">
      <c r="A213" s="35"/>
      <c r="B213" s="784" t="s">
        <v>789</v>
      </c>
      <c r="C213" s="784"/>
      <c r="D213" s="35"/>
      <c r="E213" s="211" t="s">
        <v>744</v>
      </c>
      <c r="F213" s="781" t="s">
        <v>1680</v>
      </c>
      <c r="G213" s="781"/>
      <c r="H213" s="781"/>
      <c r="I213" s="781"/>
      <c r="J213" s="35"/>
      <c r="K213" s="784" t="s">
        <v>744</v>
      </c>
      <c r="L213" s="784"/>
      <c r="M213" s="46"/>
    </row>
    <row r="214" spans="1:13" s="3" customFormat="1" ht="5.25" customHeight="1" thickTop="1" thickBot="1">
      <c r="A214" s="35"/>
      <c r="B214" s="790" t="s">
        <v>735</v>
      </c>
      <c r="C214" s="791"/>
      <c r="D214" s="43"/>
      <c r="E214" s="44"/>
      <c r="F214" s="44"/>
      <c r="G214" s="35"/>
      <c r="H214" s="785" t="s">
        <v>736</v>
      </c>
      <c r="I214" s="786"/>
      <c r="J214" s="45"/>
      <c r="K214" s="45"/>
      <c r="L214" s="45"/>
      <c r="M214" s="46"/>
    </row>
    <row r="215" spans="1:13" s="3" customFormat="1" ht="16.5" thickTop="1" thickBot="1">
      <c r="A215" s="46"/>
      <c r="B215" s="792"/>
      <c r="C215" s="793"/>
      <c r="D215" s="14"/>
      <c r="E215" s="12" t="s">
        <v>663</v>
      </c>
      <c r="F215" s="13">
        <f>COUNTA(D217:D236)</f>
        <v>2</v>
      </c>
      <c r="G215" s="46"/>
      <c r="H215" s="787"/>
      <c r="I215" s="788"/>
      <c r="J215" s="32"/>
      <c r="K215" s="33" t="s">
        <v>663</v>
      </c>
      <c r="L215" s="34">
        <f>COUNTA(J217:J236)</f>
        <v>3</v>
      </c>
      <c r="M215" s="46"/>
    </row>
    <row r="216" spans="1:13" s="3" customFormat="1">
      <c r="A216" s="46"/>
      <c r="B216" s="15" t="s">
        <v>644</v>
      </c>
      <c r="C216" s="16" t="s">
        <v>640</v>
      </c>
      <c r="D216" s="4" t="s">
        <v>641</v>
      </c>
      <c r="E216" s="4" t="s">
        <v>642</v>
      </c>
      <c r="F216" s="5" t="s">
        <v>662</v>
      </c>
      <c r="G216" s="46"/>
      <c r="H216" s="24" t="s">
        <v>644</v>
      </c>
      <c r="I216" s="23" t="s">
        <v>640</v>
      </c>
      <c r="J216" s="4" t="s">
        <v>641</v>
      </c>
      <c r="K216" s="4" t="s">
        <v>642</v>
      </c>
      <c r="L216" s="25" t="s">
        <v>662</v>
      </c>
      <c r="M216" s="46"/>
    </row>
    <row r="217" spans="1:13" s="3" customFormat="1">
      <c r="A217" s="46"/>
      <c r="B217" s="93" t="s">
        <v>648</v>
      </c>
      <c r="C217" s="94" t="s">
        <v>1583</v>
      </c>
      <c r="D217" s="95" t="s">
        <v>1584</v>
      </c>
      <c r="E217" s="96" t="s">
        <v>770</v>
      </c>
      <c r="F217" s="285" t="s">
        <v>2180</v>
      </c>
      <c r="G217" s="46"/>
      <c r="H217" s="111" t="s">
        <v>648</v>
      </c>
      <c r="I217" s="94" t="s">
        <v>727</v>
      </c>
      <c r="J217" s="95" t="s">
        <v>2174</v>
      </c>
      <c r="K217" s="96" t="s">
        <v>2535</v>
      </c>
      <c r="L217" s="289" t="s">
        <v>2175</v>
      </c>
      <c r="M217" s="46"/>
    </row>
    <row r="218" spans="1:13" s="3" customFormat="1">
      <c r="A218" s="46"/>
      <c r="B218" s="98" t="s">
        <v>649</v>
      </c>
      <c r="C218" s="99" t="s">
        <v>995</v>
      </c>
      <c r="D218" s="100" t="s">
        <v>1092</v>
      </c>
      <c r="E218" s="101" t="s">
        <v>2095</v>
      </c>
      <c r="F218" s="286" t="s">
        <v>2181</v>
      </c>
      <c r="G218" s="46"/>
      <c r="H218" s="113" t="s">
        <v>649</v>
      </c>
      <c r="I218" s="99" t="s">
        <v>748</v>
      </c>
      <c r="J218" s="100" t="s">
        <v>2569</v>
      </c>
      <c r="K218" s="101" t="s">
        <v>770</v>
      </c>
      <c r="L218" s="290" t="s">
        <v>2176</v>
      </c>
      <c r="M218" s="46"/>
    </row>
    <row r="219" spans="1:13" s="3" customFormat="1" ht="12.75" thickBot="1">
      <c r="A219" s="46"/>
      <c r="B219" s="103"/>
      <c r="C219" s="104"/>
      <c r="D219" s="105"/>
      <c r="E219" s="106"/>
      <c r="F219" s="287"/>
      <c r="G219" s="46"/>
      <c r="H219" s="115" t="s">
        <v>650</v>
      </c>
      <c r="I219" s="104" t="s">
        <v>685</v>
      </c>
      <c r="J219" s="105" t="s">
        <v>2177</v>
      </c>
      <c r="K219" s="106" t="s">
        <v>2178</v>
      </c>
      <c r="L219" s="291" t="s">
        <v>2179</v>
      </c>
      <c r="M219" s="46"/>
    </row>
    <row r="220" spans="1:13" s="3" customFormat="1" ht="12.75" hidden="1">
      <c r="A220" s="46"/>
      <c r="B220" s="6"/>
      <c r="C220" s="7"/>
      <c r="D220" s="20"/>
      <c r="E220" s="9"/>
      <c r="F220" s="288"/>
      <c r="G220" s="46"/>
      <c r="H220" s="26"/>
      <c r="I220" s="7"/>
      <c r="J220" s="8"/>
      <c r="K220" s="9"/>
      <c r="L220" s="292"/>
      <c r="M220" s="46"/>
    </row>
    <row r="221" spans="1:13" s="3" customFormat="1" ht="12.75" hidden="1">
      <c r="A221" s="46"/>
      <c r="B221" s="6"/>
      <c r="C221" s="7"/>
      <c r="D221" s="20"/>
      <c r="E221" s="9"/>
      <c r="F221" s="288"/>
      <c r="G221" s="46"/>
      <c r="H221" s="26"/>
      <c r="I221" s="7"/>
      <c r="J221" s="8"/>
      <c r="K221" s="9"/>
      <c r="L221" s="292"/>
      <c r="M221" s="46"/>
    </row>
    <row r="222" spans="1:13" s="3" customFormat="1" ht="13.5" hidden="1" thickBot="1">
      <c r="A222" s="46"/>
      <c r="B222" s="6"/>
      <c r="C222" s="7"/>
      <c r="D222" s="20"/>
      <c r="E222" s="9"/>
      <c r="F222" s="288"/>
      <c r="G222" s="46"/>
      <c r="H222" s="26"/>
      <c r="I222" s="7"/>
      <c r="J222" s="8"/>
      <c r="K222" s="9"/>
      <c r="L222" s="292"/>
      <c r="M222" s="46"/>
    </row>
    <row r="223" spans="1:13" s="3" customFormat="1" ht="12.75" hidden="1">
      <c r="A223" s="46"/>
      <c r="B223" s="6"/>
      <c r="C223" s="7"/>
      <c r="D223" s="20"/>
      <c r="E223" s="9"/>
      <c r="F223" s="244"/>
      <c r="G223" s="46"/>
      <c r="H223" s="26"/>
      <c r="I223" s="7"/>
      <c r="J223" s="8"/>
      <c r="K223" s="9"/>
      <c r="L223" s="255"/>
      <c r="M223" s="46"/>
    </row>
    <row r="224" spans="1:13" s="3" customFormat="1" ht="12.75" hidden="1">
      <c r="A224" s="46"/>
      <c r="B224" s="6"/>
      <c r="C224" s="7"/>
      <c r="D224" s="20"/>
      <c r="E224" s="9"/>
      <c r="F224" s="244"/>
      <c r="G224" s="46"/>
      <c r="H224" s="26"/>
      <c r="I224" s="7"/>
      <c r="J224" s="8"/>
      <c r="K224" s="9"/>
      <c r="L224" s="255"/>
      <c r="M224" s="46"/>
    </row>
    <row r="225" spans="1:13" s="3" customFormat="1" ht="12.75" hidden="1">
      <c r="A225" s="46"/>
      <c r="B225" s="6"/>
      <c r="C225" s="7"/>
      <c r="D225" s="20"/>
      <c r="E225" s="9"/>
      <c r="F225" s="244"/>
      <c r="G225" s="46"/>
      <c r="H225" s="26"/>
      <c r="I225" s="7"/>
      <c r="J225" s="8"/>
      <c r="K225" s="9"/>
      <c r="L225" s="255"/>
      <c r="M225" s="46"/>
    </row>
    <row r="226" spans="1:13" s="3" customFormat="1" ht="12.75" hidden="1">
      <c r="A226" s="46"/>
      <c r="B226" s="6"/>
      <c r="C226" s="7"/>
      <c r="D226" s="20"/>
      <c r="E226" s="9"/>
      <c r="F226" s="244"/>
      <c r="G226" s="46"/>
      <c r="H226" s="26"/>
      <c r="I226" s="7"/>
      <c r="J226" s="8"/>
      <c r="K226" s="9"/>
      <c r="L226" s="255"/>
      <c r="M226" s="46"/>
    </row>
    <row r="227" spans="1:13" s="3" customFormat="1" ht="12.75" hidden="1">
      <c r="A227" s="46"/>
      <c r="B227" s="6"/>
      <c r="C227" s="7"/>
      <c r="D227" s="20"/>
      <c r="E227" s="9"/>
      <c r="F227" s="244"/>
      <c r="G227" s="46"/>
      <c r="H227" s="26"/>
      <c r="I227" s="7"/>
      <c r="J227" s="8"/>
      <c r="K227" s="9"/>
      <c r="L227" s="255"/>
      <c r="M227" s="46"/>
    </row>
    <row r="228" spans="1:13" s="3" customFormat="1" ht="12.75" hidden="1">
      <c r="A228" s="46"/>
      <c r="B228" s="6"/>
      <c r="C228" s="7"/>
      <c r="D228" s="20"/>
      <c r="E228" s="9"/>
      <c r="F228" s="244"/>
      <c r="G228" s="46"/>
      <c r="H228" s="26"/>
      <c r="I228" s="7"/>
      <c r="J228" s="8"/>
      <c r="K228" s="9"/>
      <c r="L228" s="255"/>
      <c r="M228" s="46"/>
    </row>
    <row r="229" spans="1:13" s="3" customFormat="1" ht="12.75" hidden="1">
      <c r="A229" s="46"/>
      <c r="B229" s="6"/>
      <c r="C229" s="7"/>
      <c r="D229" s="20"/>
      <c r="E229" s="9"/>
      <c r="F229" s="244"/>
      <c r="G229" s="46"/>
      <c r="H229" s="26"/>
      <c r="I229" s="7"/>
      <c r="J229" s="8"/>
      <c r="K229" s="9"/>
      <c r="L229" s="255"/>
      <c r="M229" s="46"/>
    </row>
    <row r="230" spans="1:13" s="3" customFormat="1" ht="12.75" hidden="1">
      <c r="A230" s="46"/>
      <c r="B230" s="6"/>
      <c r="C230" s="7"/>
      <c r="D230" s="20"/>
      <c r="E230" s="9"/>
      <c r="F230" s="244"/>
      <c r="G230" s="46"/>
      <c r="H230" s="26"/>
      <c r="I230" s="7"/>
      <c r="J230" s="8"/>
      <c r="K230" s="9"/>
      <c r="L230" s="255"/>
      <c r="M230" s="46"/>
    </row>
    <row r="231" spans="1:13" s="3" customFormat="1" ht="12.75" hidden="1">
      <c r="A231" s="46"/>
      <c r="B231" s="6"/>
      <c r="C231" s="7"/>
      <c r="D231" s="21"/>
      <c r="E231" s="9"/>
      <c r="F231" s="244"/>
      <c r="G231" s="46"/>
      <c r="H231" s="26"/>
      <c r="I231" s="7"/>
      <c r="J231" s="7"/>
      <c r="K231" s="9"/>
      <c r="L231" s="255"/>
      <c r="M231" s="46"/>
    </row>
    <row r="232" spans="1:13" s="3" customFormat="1" ht="12.75" hidden="1">
      <c r="A232" s="46"/>
      <c r="B232" s="6"/>
      <c r="C232" s="7"/>
      <c r="D232" s="21"/>
      <c r="E232" s="9"/>
      <c r="F232" s="244"/>
      <c r="G232" s="46"/>
      <c r="H232" s="26"/>
      <c r="I232" s="7"/>
      <c r="J232" s="7"/>
      <c r="K232" s="9"/>
      <c r="L232" s="255"/>
      <c r="M232" s="46"/>
    </row>
    <row r="233" spans="1:13" s="3" customFormat="1" ht="12.75" hidden="1">
      <c r="A233" s="46"/>
      <c r="B233" s="6"/>
      <c r="C233" s="7"/>
      <c r="D233" s="21"/>
      <c r="E233" s="9"/>
      <c r="F233" s="244"/>
      <c r="G233" s="46"/>
      <c r="H233" s="26"/>
      <c r="I233" s="7"/>
      <c r="J233" s="7"/>
      <c r="K233" s="9"/>
      <c r="L233" s="255"/>
      <c r="M233" s="46"/>
    </row>
    <row r="234" spans="1:13" s="3" customFormat="1" ht="12.75" hidden="1">
      <c r="A234" s="46"/>
      <c r="B234" s="6"/>
      <c r="C234" s="7"/>
      <c r="D234" s="21"/>
      <c r="E234" s="9"/>
      <c r="F234" s="244"/>
      <c r="G234" s="46"/>
      <c r="H234" s="26"/>
      <c r="I234" s="7"/>
      <c r="J234" s="7"/>
      <c r="K234" s="9"/>
      <c r="L234" s="255"/>
      <c r="M234" s="46"/>
    </row>
    <row r="235" spans="1:13" s="3" customFormat="1" ht="12.75" hidden="1">
      <c r="A235" s="46"/>
      <c r="B235" s="6"/>
      <c r="C235" s="7"/>
      <c r="D235" s="21"/>
      <c r="E235" s="9"/>
      <c r="F235" s="244"/>
      <c r="G235" s="46"/>
      <c r="H235" s="26"/>
      <c r="I235" s="7"/>
      <c r="J235" s="7"/>
      <c r="K235" s="9"/>
      <c r="L235" s="255"/>
      <c r="M235" s="46"/>
    </row>
    <row r="236" spans="1:13" s="3" customFormat="1" ht="13.5" hidden="1" thickBot="1">
      <c r="A236" s="46"/>
      <c r="B236" s="19"/>
      <c r="C236" s="10"/>
      <c r="D236" s="22"/>
      <c r="E236" s="11"/>
      <c r="F236" s="245"/>
      <c r="G236" s="46"/>
      <c r="H236" s="28"/>
      <c r="I236" s="29"/>
      <c r="J236" s="29"/>
      <c r="K236" s="30"/>
      <c r="L236" s="256"/>
      <c r="M236" s="46"/>
    </row>
    <row r="237" spans="1:13" s="3" customFormat="1" ht="12.75" thickTop="1">
      <c r="A237" s="46"/>
      <c r="B237" s="47"/>
      <c r="C237" s="47"/>
      <c r="D237" s="47"/>
      <c r="E237" s="47"/>
      <c r="F237" s="47"/>
      <c r="G237" s="46"/>
      <c r="H237" s="48"/>
      <c r="I237" s="48"/>
      <c r="J237" s="48"/>
      <c r="K237" s="48"/>
      <c r="L237" s="48"/>
      <c r="M237" s="46"/>
    </row>
    <row r="238" spans="1:13" s="3" customFormat="1" ht="34.5" customHeight="1" thickBot="1">
      <c r="A238" s="35"/>
      <c r="B238" s="213" t="s">
        <v>790</v>
      </c>
      <c r="C238" s="211"/>
      <c r="D238" s="35"/>
      <c r="E238" s="211" t="s">
        <v>743</v>
      </c>
      <c r="F238" s="781" t="s">
        <v>1681</v>
      </c>
      <c r="G238" s="781"/>
      <c r="H238" s="781"/>
      <c r="I238" s="781"/>
      <c r="J238" s="35"/>
      <c r="K238" s="211" t="s">
        <v>741</v>
      </c>
      <c r="L238" s="211"/>
      <c r="M238" s="46"/>
    </row>
    <row r="239" spans="1:13" s="3" customFormat="1" ht="5.25" customHeight="1" thickTop="1" thickBot="1">
      <c r="A239" s="35"/>
      <c r="B239" s="810" t="s">
        <v>737</v>
      </c>
      <c r="C239" s="811"/>
      <c r="D239" s="43"/>
      <c r="E239" s="44"/>
      <c r="F239" s="44"/>
      <c r="G239" s="35"/>
      <c r="H239" s="814" t="s">
        <v>738</v>
      </c>
      <c r="I239" s="815"/>
      <c r="J239" s="45"/>
      <c r="K239" s="45"/>
      <c r="L239" s="45"/>
      <c r="M239" s="46"/>
    </row>
    <row r="240" spans="1:13" s="3" customFormat="1" ht="16.5" thickTop="1" thickBot="1">
      <c r="A240" s="46"/>
      <c r="B240" s="812"/>
      <c r="C240" s="813"/>
      <c r="D240" s="14"/>
      <c r="E240" s="12" t="s">
        <v>663</v>
      </c>
      <c r="F240" s="13">
        <f>COUNTA(D242:D261)</f>
        <v>2</v>
      </c>
      <c r="G240" s="46"/>
      <c r="H240" s="816"/>
      <c r="I240" s="817"/>
      <c r="J240" s="32"/>
      <c r="K240" s="33" t="s">
        <v>663</v>
      </c>
      <c r="L240" s="34">
        <f>COUNTA(J242:J261)</f>
        <v>7</v>
      </c>
      <c r="M240" s="46"/>
    </row>
    <row r="241" spans="1:13" s="3" customFormat="1">
      <c r="A241" s="46"/>
      <c r="B241" s="15" t="s">
        <v>644</v>
      </c>
      <c r="C241" s="16" t="s">
        <v>640</v>
      </c>
      <c r="D241" s="4" t="s">
        <v>641</v>
      </c>
      <c r="E241" s="4" t="s">
        <v>1617</v>
      </c>
      <c r="F241" s="5" t="s">
        <v>662</v>
      </c>
      <c r="G241" s="46"/>
      <c r="H241" s="24" t="s">
        <v>644</v>
      </c>
      <c r="I241" s="23" t="s">
        <v>640</v>
      </c>
      <c r="J241" s="4" t="s">
        <v>641</v>
      </c>
      <c r="K241" s="4" t="s">
        <v>1617</v>
      </c>
      <c r="L241" s="25" t="s">
        <v>662</v>
      </c>
      <c r="M241" s="46"/>
    </row>
    <row r="242" spans="1:13" s="3" customFormat="1">
      <c r="A242" s="46"/>
      <c r="B242" s="93" t="s">
        <v>648</v>
      </c>
      <c r="C242" s="94" t="s">
        <v>986</v>
      </c>
      <c r="D242" s="95" t="s">
        <v>1300</v>
      </c>
      <c r="E242" s="96" t="s">
        <v>959</v>
      </c>
      <c r="F242" s="285" t="s">
        <v>2182</v>
      </c>
      <c r="G242" s="46"/>
      <c r="H242" s="111" t="s">
        <v>648</v>
      </c>
      <c r="I242" s="94" t="s">
        <v>1086</v>
      </c>
      <c r="J242" s="95" t="s">
        <v>844</v>
      </c>
      <c r="K242" s="96" t="s">
        <v>695</v>
      </c>
      <c r="L242" s="289" t="s">
        <v>2188</v>
      </c>
      <c r="M242" s="46"/>
    </row>
    <row r="243" spans="1:13" s="3" customFormat="1">
      <c r="A243" s="46"/>
      <c r="B243" s="98" t="s">
        <v>649</v>
      </c>
      <c r="C243" s="99" t="s">
        <v>1131</v>
      </c>
      <c r="D243" s="100" t="s">
        <v>1603</v>
      </c>
      <c r="E243" s="101" t="s">
        <v>770</v>
      </c>
      <c r="F243" s="286" t="s">
        <v>2183</v>
      </c>
      <c r="G243" s="46"/>
      <c r="H243" s="113" t="s">
        <v>649</v>
      </c>
      <c r="I243" s="99" t="s">
        <v>1086</v>
      </c>
      <c r="J243" s="100" t="s">
        <v>1609</v>
      </c>
      <c r="K243" s="101" t="s">
        <v>770</v>
      </c>
      <c r="L243" s="290" t="s">
        <v>2189</v>
      </c>
      <c r="M243" s="46"/>
    </row>
    <row r="244" spans="1:13" s="3" customFormat="1">
      <c r="A244" s="46"/>
      <c r="B244" s="103"/>
      <c r="C244" s="104"/>
      <c r="D244" s="105"/>
      <c r="E244" s="106"/>
      <c r="F244" s="287"/>
      <c r="G244" s="46"/>
      <c r="H244" s="115" t="s">
        <v>650</v>
      </c>
      <c r="I244" s="104" t="s">
        <v>999</v>
      </c>
      <c r="J244" s="105" t="s">
        <v>1310</v>
      </c>
      <c r="K244" s="106" t="s">
        <v>770</v>
      </c>
      <c r="L244" s="291" t="s">
        <v>2190</v>
      </c>
      <c r="M244" s="46"/>
    </row>
    <row r="245" spans="1:13" s="3" customFormat="1" ht="12.75">
      <c r="A245" s="46"/>
      <c r="B245" s="6"/>
      <c r="C245" s="7"/>
      <c r="D245" s="20"/>
      <c r="E245" s="9"/>
      <c r="F245" s="288"/>
      <c r="G245" s="46"/>
      <c r="H245" s="26" t="s">
        <v>651</v>
      </c>
      <c r="I245" s="7" t="s">
        <v>761</v>
      </c>
      <c r="J245" s="8" t="s">
        <v>762</v>
      </c>
      <c r="K245" s="9" t="s">
        <v>770</v>
      </c>
      <c r="L245" s="292" t="s">
        <v>2191</v>
      </c>
      <c r="M245" s="46"/>
    </row>
    <row r="246" spans="1:13" s="3" customFormat="1" ht="12.75">
      <c r="A246" s="46"/>
      <c r="B246" s="6"/>
      <c r="C246" s="7"/>
      <c r="D246" s="20"/>
      <c r="E246" s="9"/>
      <c r="F246" s="288"/>
      <c r="G246" s="46"/>
      <c r="H246" s="26" t="s">
        <v>652</v>
      </c>
      <c r="I246" s="7" t="s">
        <v>1205</v>
      </c>
      <c r="J246" s="8" t="s">
        <v>1611</v>
      </c>
      <c r="K246" s="9" t="s">
        <v>695</v>
      </c>
      <c r="L246" s="292" t="s">
        <v>589</v>
      </c>
      <c r="M246" s="46"/>
    </row>
    <row r="247" spans="1:13" s="3" customFormat="1" ht="12.75">
      <c r="A247" s="46"/>
      <c r="B247" s="6"/>
      <c r="C247" s="7"/>
      <c r="D247" s="20"/>
      <c r="E247" s="9"/>
      <c r="F247" s="244"/>
      <c r="G247" s="46"/>
      <c r="H247" s="26" t="s">
        <v>653</v>
      </c>
      <c r="I247" s="7" t="s">
        <v>685</v>
      </c>
      <c r="J247" s="8" t="s">
        <v>2192</v>
      </c>
      <c r="K247" s="9" t="s">
        <v>770</v>
      </c>
      <c r="L247" s="255" t="s">
        <v>2193</v>
      </c>
      <c r="M247" s="46"/>
    </row>
    <row r="248" spans="1:13" s="3" customFormat="1" ht="13.5" thickBot="1">
      <c r="A248" s="46"/>
      <c r="B248" s="6"/>
      <c r="C248" s="7"/>
      <c r="D248" s="20"/>
      <c r="E248" s="9"/>
      <c r="F248" s="244"/>
      <c r="G248" s="46"/>
      <c r="H248" s="26" t="s">
        <v>654</v>
      </c>
      <c r="I248" s="7" t="s">
        <v>748</v>
      </c>
      <c r="J248" s="8" t="s">
        <v>2194</v>
      </c>
      <c r="K248" s="9" t="s">
        <v>2225</v>
      </c>
      <c r="L248" s="255" t="s">
        <v>2195</v>
      </c>
      <c r="M248" s="46"/>
    </row>
    <row r="249" spans="1:13" s="3" customFormat="1" ht="12.75" hidden="1">
      <c r="A249" s="46"/>
      <c r="B249" s="6"/>
      <c r="C249" s="7"/>
      <c r="D249" s="20"/>
      <c r="E249" s="9"/>
      <c r="F249" s="244"/>
      <c r="G249" s="46"/>
      <c r="H249" s="26"/>
      <c r="I249" s="7"/>
      <c r="J249" s="8"/>
      <c r="K249" s="9"/>
      <c r="L249" s="255"/>
      <c r="M249" s="46"/>
    </row>
    <row r="250" spans="1:13" s="3" customFormat="1" ht="12.75" hidden="1">
      <c r="A250" s="46"/>
      <c r="B250" s="6"/>
      <c r="C250" s="7"/>
      <c r="D250" s="20"/>
      <c r="E250" s="9"/>
      <c r="F250" s="244"/>
      <c r="G250" s="46"/>
      <c r="H250" s="26"/>
      <c r="I250" s="7"/>
      <c r="J250" s="8"/>
      <c r="K250" s="9"/>
      <c r="L250" s="255"/>
      <c r="M250" s="46"/>
    </row>
    <row r="251" spans="1:13" s="3" customFormat="1" ht="12.75" hidden="1">
      <c r="A251" s="46"/>
      <c r="B251" s="6"/>
      <c r="C251" s="7"/>
      <c r="D251" s="20"/>
      <c r="E251" s="9"/>
      <c r="F251" s="244"/>
      <c r="G251" s="46"/>
      <c r="H251" s="26"/>
      <c r="I251" s="7"/>
      <c r="J251" s="8"/>
      <c r="K251" s="9"/>
      <c r="L251" s="255"/>
      <c r="M251" s="46"/>
    </row>
    <row r="252" spans="1:13" s="3" customFormat="1" ht="12.75" hidden="1">
      <c r="A252" s="46"/>
      <c r="B252" s="6"/>
      <c r="C252" s="7"/>
      <c r="D252" s="20"/>
      <c r="E252" s="9"/>
      <c r="F252" s="244"/>
      <c r="G252" s="46"/>
      <c r="H252" s="26"/>
      <c r="I252" s="7"/>
      <c r="J252" s="8"/>
      <c r="K252" s="9"/>
      <c r="L252" s="255"/>
      <c r="M252" s="46"/>
    </row>
    <row r="253" spans="1:13" s="3" customFormat="1" ht="12.75" hidden="1">
      <c r="A253" s="46"/>
      <c r="B253" s="6"/>
      <c r="C253" s="7"/>
      <c r="D253" s="20"/>
      <c r="E253" s="9"/>
      <c r="F253" s="244"/>
      <c r="G253" s="46"/>
      <c r="H253" s="26"/>
      <c r="I253" s="7"/>
      <c r="J253" s="8"/>
      <c r="K253" s="9"/>
      <c r="L253" s="255"/>
      <c r="M253" s="46"/>
    </row>
    <row r="254" spans="1:13" s="3" customFormat="1" ht="12.75" hidden="1">
      <c r="A254" s="46"/>
      <c r="B254" s="6"/>
      <c r="C254" s="7"/>
      <c r="D254" s="20"/>
      <c r="E254" s="9"/>
      <c r="F254" s="244"/>
      <c r="G254" s="46"/>
      <c r="H254" s="26"/>
      <c r="I254" s="7"/>
      <c r="J254" s="8"/>
      <c r="K254" s="9"/>
      <c r="L254" s="255"/>
      <c r="M254" s="46"/>
    </row>
    <row r="255" spans="1:13" s="3" customFormat="1" ht="12.75" hidden="1">
      <c r="A255" s="46"/>
      <c r="B255" s="6"/>
      <c r="C255" s="7"/>
      <c r="D255" s="20"/>
      <c r="E255" s="9"/>
      <c r="F255" s="244"/>
      <c r="G255" s="46"/>
      <c r="H255" s="26"/>
      <c r="I255" s="7"/>
      <c r="J255" s="8"/>
      <c r="K255" s="9"/>
      <c r="L255" s="255"/>
      <c r="M255" s="46"/>
    </row>
    <row r="256" spans="1:13" s="3" customFormat="1" ht="12.75" hidden="1">
      <c r="A256" s="46"/>
      <c r="B256" s="6"/>
      <c r="C256" s="7"/>
      <c r="D256" s="21"/>
      <c r="E256" s="9"/>
      <c r="F256" s="244"/>
      <c r="G256" s="46"/>
      <c r="H256" s="26"/>
      <c r="I256" s="7"/>
      <c r="J256" s="8"/>
      <c r="K256" s="9"/>
      <c r="L256" s="255"/>
      <c r="M256" s="46"/>
    </row>
    <row r="257" spans="1:13" s="3" customFormat="1" ht="12.75" hidden="1">
      <c r="A257" s="46"/>
      <c r="B257" s="6"/>
      <c r="C257" s="7"/>
      <c r="D257" s="21"/>
      <c r="E257" s="9"/>
      <c r="F257" s="244"/>
      <c r="G257" s="46"/>
      <c r="H257" s="26"/>
      <c r="I257" s="7"/>
      <c r="J257" s="7"/>
      <c r="K257" s="9"/>
      <c r="L257" s="255"/>
      <c r="M257" s="46"/>
    </row>
    <row r="258" spans="1:13" s="3" customFormat="1" ht="12.75" hidden="1">
      <c r="A258" s="46"/>
      <c r="B258" s="6"/>
      <c r="C258" s="7"/>
      <c r="D258" s="21"/>
      <c r="E258" s="9"/>
      <c r="F258" s="244"/>
      <c r="G258" s="46"/>
      <c r="H258" s="26"/>
      <c r="I258" s="7"/>
      <c r="J258" s="7"/>
      <c r="K258" s="9"/>
      <c r="L258" s="255"/>
      <c r="M258" s="46"/>
    </row>
    <row r="259" spans="1:13" s="3" customFormat="1" ht="12.75" hidden="1">
      <c r="A259" s="46"/>
      <c r="B259" s="6"/>
      <c r="C259" s="7"/>
      <c r="D259" s="21"/>
      <c r="E259" s="9"/>
      <c r="F259" s="244"/>
      <c r="G259" s="46"/>
      <c r="H259" s="26"/>
      <c r="I259" s="7"/>
      <c r="J259" s="7"/>
      <c r="K259" s="9"/>
      <c r="L259" s="255"/>
      <c r="M259" s="46"/>
    </row>
    <row r="260" spans="1:13" s="3" customFormat="1" ht="12.75" hidden="1">
      <c r="A260" s="46"/>
      <c r="B260" s="6"/>
      <c r="C260" s="7"/>
      <c r="D260" s="21"/>
      <c r="E260" s="9"/>
      <c r="F260" s="244"/>
      <c r="G260" s="46"/>
      <c r="H260" s="26"/>
      <c r="I260" s="7"/>
      <c r="J260" s="7"/>
      <c r="K260" s="9"/>
      <c r="L260" s="255"/>
      <c r="M260" s="46"/>
    </row>
    <row r="261" spans="1:13" s="3" customFormat="1" ht="13.5" hidden="1" thickBot="1">
      <c r="A261" s="46"/>
      <c r="B261" s="19"/>
      <c r="C261" s="10"/>
      <c r="D261" s="22"/>
      <c r="E261" s="11"/>
      <c r="F261" s="245"/>
      <c r="G261" s="46"/>
      <c r="H261" s="28"/>
      <c r="I261" s="29"/>
      <c r="J261" s="29"/>
      <c r="K261" s="30"/>
      <c r="L261" s="256"/>
      <c r="M261" s="46"/>
    </row>
    <row r="262" spans="1:13" s="3" customFormat="1" ht="12.75" thickTop="1">
      <c r="A262" s="46"/>
      <c r="B262" s="47"/>
      <c r="C262" s="47"/>
      <c r="D262" s="47"/>
      <c r="E262" s="47"/>
      <c r="F262" s="47"/>
      <c r="G262" s="46"/>
      <c r="H262" s="48"/>
      <c r="I262" s="48"/>
      <c r="J262" s="48"/>
      <c r="K262" s="48"/>
      <c r="L262" s="48"/>
      <c r="M262" s="46"/>
    </row>
    <row r="263" spans="1:13" s="3" customFormat="1" ht="34.5" customHeight="1" thickBot="1">
      <c r="A263" s="35"/>
      <c r="B263" s="213" t="s">
        <v>791</v>
      </c>
      <c r="C263" s="211"/>
      <c r="D263" s="35"/>
      <c r="E263" s="211" t="s">
        <v>743</v>
      </c>
      <c r="F263" s="781" t="s">
        <v>740</v>
      </c>
      <c r="G263" s="781"/>
      <c r="H263" s="781"/>
      <c r="I263" s="781"/>
      <c r="K263" s="211" t="s">
        <v>741</v>
      </c>
      <c r="L263" s="211"/>
      <c r="M263" s="46"/>
    </row>
    <row r="264" spans="1:13" s="3" customFormat="1" ht="5.25" customHeight="1" thickTop="1" thickBot="1">
      <c r="A264" s="35"/>
      <c r="B264" s="810" t="s">
        <v>1646</v>
      </c>
      <c r="C264" s="811"/>
      <c r="D264" s="43"/>
      <c r="E264" s="44"/>
      <c r="F264" s="44"/>
      <c r="G264" s="35"/>
      <c r="H264" s="814" t="s">
        <v>739</v>
      </c>
      <c r="I264" s="815"/>
      <c r="J264" s="45"/>
      <c r="K264" s="45"/>
      <c r="L264" s="45"/>
      <c r="M264" s="46"/>
    </row>
    <row r="265" spans="1:13" s="3" customFormat="1" ht="16.5" thickTop="1" thickBot="1">
      <c r="A265" s="46"/>
      <c r="B265" s="812"/>
      <c r="C265" s="813"/>
      <c r="D265" s="14"/>
      <c r="E265" s="12" t="s">
        <v>663</v>
      </c>
      <c r="F265" s="13">
        <f>COUNTA(D267:D286)</f>
        <v>3</v>
      </c>
      <c r="G265" s="46"/>
      <c r="H265" s="816"/>
      <c r="I265" s="817"/>
      <c r="J265" s="32"/>
      <c r="K265" s="33" t="s">
        <v>663</v>
      </c>
      <c r="L265" s="34">
        <f>COUNTA(J267:J286)</f>
        <v>8</v>
      </c>
      <c r="M265" s="46"/>
    </row>
    <row r="266" spans="1:13" s="3" customFormat="1">
      <c r="A266" s="46"/>
      <c r="B266" s="15" t="s">
        <v>644</v>
      </c>
      <c r="C266" s="16" t="s">
        <v>640</v>
      </c>
      <c r="D266" s="4" t="s">
        <v>641</v>
      </c>
      <c r="E266" s="4" t="s">
        <v>1617</v>
      </c>
      <c r="F266" s="5" t="s">
        <v>662</v>
      </c>
      <c r="G266" s="46"/>
      <c r="H266" s="24" t="s">
        <v>644</v>
      </c>
      <c r="I266" s="23" t="s">
        <v>640</v>
      </c>
      <c r="J266" s="4" t="s">
        <v>641</v>
      </c>
      <c r="K266" s="4" t="s">
        <v>1617</v>
      </c>
      <c r="L266" s="25" t="s">
        <v>662</v>
      </c>
      <c r="M266" s="46"/>
    </row>
    <row r="267" spans="1:13" s="3" customFormat="1">
      <c r="A267" s="46"/>
      <c r="B267" s="93" t="s">
        <v>648</v>
      </c>
      <c r="C267" s="94" t="s">
        <v>847</v>
      </c>
      <c r="D267" s="95" t="s">
        <v>2184</v>
      </c>
      <c r="E267" s="96" t="s">
        <v>1628</v>
      </c>
      <c r="F267" s="285" t="s">
        <v>2185</v>
      </c>
      <c r="G267" s="46"/>
      <c r="H267" s="111" t="s">
        <v>648</v>
      </c>
      <c r="I267" s="94" t="s">
        <v>845</v>
      </c>
      <c r="J267" s="95" t="s">
        <v>1632</v>
      </c>
      <c r="K267" s="96" t="s">
        <v>1628</v>
      </c>
      <c r="L267" s="289" t="s">
        <v>2196</v>
      </c>
      <c r="M267" s="46"/>
    </row>
    <row r="268" spans="1:13" s="3" customFormat="1">
      <c r="A268" s="46"/>
      <c r="B268" s="98" t="s">
        <v>649</v>
      </c>
      <c r="C268" s="99" t="s">
        <v>766</v>
      </c>
      <c r="D268" s="100" t="s">
        <v>565</v>
      </c>
      <c r="E268" s="101" t="s">
        <v>681</v>
      </c>
      <c r="F268" s="286" t="s">
        <v>2186</v>
      </c>
      <c r="G268" s="46"/>
      <c r="H268" s="113" t="s">
        <v>649</v>
      </c>
      <c r="I268" s="99" t="s">
        <v>999</v>
      </c>
      <c r="J268" s="100" t="s">
        <v>2118</v>
      </c>
      <c r="K268" s="101" t="s">
        <v>679</v>
      </c>
      <c r="L268" s="290" t="s">
        <v>2197</v>
      </c>
      <c r="M268" s="46"/>
    </row>
    <row r="269" spans="1:13" s="3" customFormat="1">
      <c r="A269" s="46"/>
      <c r="B269" s="103" t="s">
        <v>650</v>
      </c>
      <c r="C269" s="104" t="s">
        <v>1649</v>
      </c>
      <c r="D269" s="105" t="s">
        <v>1650</v>
      </c>
      <c r="E269" s="106" t="s">
        <v>770</v>
      </c>
      <c r="F269" s="287" t="s">
        <v>2187</v>
      </c>
      <c r="G269" s="46"/>
      <c r="H269" s="115" t="s">
        <v>650</v>
      </c>
      <c r="I269" s="104" t="s">
        <v>717</v>
      </c>
      <c r="J269" s="105" t="s">
        <v>716</v>
      </c>
      <c r="K269" s="106" t="s">
        <v>687</v>
      </c>
      <c r="L269" s="291" t="s">
        <v>2198</v>
      </c>
      <c r="M269" s="46"/>
    </row>
    <row r="270" spans="1:13" s="3" customFormat="1" ht="12.75">
      <c r="A270" s="46"/>
      <c r="B270" s="6"/>
      <c r="C270" s="7"/>
      <c r="D270" s="20"/>
      <c r="E270" s="9"/>
      <c r="F270" s="288"/>
      <c r="G270" s="46"/>
      <c r="H270" s="26" t="s">
        <v>651</v>
      </c>
      <c r="I270" s="7" t="s">
        <v>748</v>
      </c>
      <c r="J270" s="8" t="s">
        <v>2199</v>
      </c>
      <c r="K270" s="9" t="s">
        <v>2095</v>
      </c>
      <c r="L270" s="292" t="s">
        <v>2200</v>
      </c>
      <c r="M270" s="46"/>
    </row>
    <row r="271" spans="1:13" s="3" customFormat="1" ht="12.75">
      <c r="A271" s="46"/>
      <c r="B271" s="6"/>
      <c r="C271" s="7"/>
      <c r="D271" s="20"/>
      <c r="E271" s="9"/>
      <c r="F271" s="288"/>
      <c r="G271" s="46"/>
      <c r="H271" s="26" t="s">
        <v>652</v>
      </c>
      <c r="I271" s="7" t="s">
        <v>807</v>
      </c>
      <c r="J271" s="8" t="s">
        <v>814</v>
      </c>
      <c r="K271" s="9" t="s">
        <v>695</v>
      </c>
      <c r="L271" s="292" t="s">
        <v>2201</v>
      </c>
      <c r="M271" s="46"/>
    </row>
    <row r="272" spans="1:13" s="3" customFormat="1" ht="12.75">
      <c r="A272" s="46"/>
      <c r="B272" s="6"/>
      <c r="C272" s="7"/>
      <c r="D272" s="20"/>
      <c r="E272" s="9"/>
      <c r="F272" s="288"/>
      <c r="G272" s="46"/>
      <c r="H272" s="26" t="s">
        <v>653</v>
      </c>
      <c r="I272" s="7" t="s">
        <v>728</v>
      </c>
      <c r="J272" s="8" t="s">
        <v>2202</v>
      </c>
      <c r="K272" s="9" t="s">
        <v>2178</v>
      </c>
      <c r="L272" s="292" t="s">
        <v>2203</v>
      </c>
      <c r="M272" s="46"/>
    </row>
    <row r="273" spans="1:13" s="3" customFormat="1" ht="12.75">
      <c r="A273" s="46"/>
      <c r="B273" s="6"/>
      <c r="C273" s="7"/>
      <c r="D273" s="20"/>
      <c r="E273" s="9"/>
      <c r="F273" s="288"/>
      <c r="G273" s="46"/>
      <c r="H273" s="26" t="s">
        <v>654</v>
      </c>
      <c r="I273" s="7" t="s">
        <v>883</v>
      </c>
      <c r="J273" s="8" t="s">
        <v>1088</v>
      </c>
      <c r="K273" s="9" t="s">
        <v>770</v>
      </c>
      <c r="L273" s="292" t="s">
        <v>2204</v>
      </c>
      <c r="M273" s="46"/>
    </row>
    <row r="274" spans="1:13" s="3" customFormat="1" ht="13.5" thickBot="1">
      <c r="A274" s="46"/>
      <c r="B274" s="6"/>
      <c r="C274" s="7"/>
      <c r="D274" s="20"/>
      <c r="E274" s="9"/>
      <c r="F274" s="244"/>
      <c r="G274" s="46"/>
      <c r="H274" s="26" t="s">
        <v>655</v>
      </c>
      <c r="I274" s="7" t="s">
        <v>1625</v>
      </c>
      <c r="J274" s="8" t="s">
        <v>1611</v>
      </c>
      <c r="K274" s="9" t="s">
        <v>630</v>
      </c>
      <c r="L274" s="255" t="s">
        <v>2205</v>
      </c>
      <c r="M274" s="46"/>
    </row>
    <row r="275" spans="1:13" s="3" customFormat="1" ht="12.75" hidden="1">
      <c r="A275" s="46"/>
      <c r="B275" s="6"/>
      <c r="C275" s="7"/>
      <c r="D275" s="20"/>
      <c r="E275" s="9"/>
      <c r="F275" s="244"/>
      <c r="G275" s="46"/>
      <c r="H275" s="26"/>
      <c r="I275" s="7"/>
      <c r="J275" s="8"/>
      <c r="K275" s="9"/>
      <c r="L275" s="255"/>
      <c r="M275" s="46"/>
    </row>
    <row r="276" spans="1:13" s="3" customFormat="1" ht="12.75" hidden="1">
      <c r="A276" s="46"/>
      <c r="B276" s="6"/>
      <c r="C276" s="7"/>
      <c r="D276" s="20"/>
      <c r="E276" s="9"/>
      <c r="F276" s="244"/>
      <c r="G276" s="46"/>
      <c r="H276" s="26"/>
      <c r="I276" s="7"/>
      <c r="J276" s="8"/>
      <c r="K276" s="9"/>
      <c r="L276" s="255"/>
      <c r="M276" s="46"/>
    </row>
    <row r="277" spans="1:13" s="3" customFormat="1" ht="12.75" hidden="1">
      <c r="A277" s="46"/>
      <c r="B277" s="6"/>
      <c r="C277" s="7"/>
      <c r="D277" s="20"/>
      <c r="E277" s="9"/>
      <c r="F277" s="244"/>
      <c r="G277" s="46"/>
      <c r="H277" s="26"/>
      <c r="I277" s="7"/>
      <c r="J277" s="8"/>
      <c r="K277" s="9"/>
      <c r="L277" s="255"/>
      <c r="M277" s="46"/>
    </row>
    <row r="278" spans="1:13" s="3" customFormat="1" ht="12.75" hidden="1">
      <c r="A278" s="46"/>
      <c r="B278" s="6"/>
      <c r="C278" s="7"/>
      <c r="D278" s="20"/>
      <c r="E278" s="9"/>
      <c r="F278" s="244"/>
      <c r="G278" s="46"/>
      <c r="H278" s="26"/>
      <c r="I278" s="7"/>
      <c r="J278" s="8"/>
      <c r="K278" s="9"/>
      <c r="L278" s="255"/>
      <c r="M278" s="46"/>
    </row>
    <row r="279" spans="1:13" s="3" customFormat="1" ht="12.75" hidden="1">
      <c r="A279" s="46"/>
      <c r="B279" s="6"/>
      <c r="C279" s="7"/>
      <c r="D279" s="20"/>
      <c r="E279" s="9"/>
      <c r="F279" s="244"/>
      <c r="G279" s="46"/>
      <c r="H279" s="26"/>
      <c r="I279" s="7"/>
      <c r="J279" s="8"/>
      <c r="K279" s="9"/>
      <c r="L279" s="255"/>
      <c r="M279" s="46"/>
    </row>
    <row r="280" spans="1:13" s="3" customFormat="1" ht="12.75" hidden="1">
      <c r="A280" s="46"/>
      <c r="B280" s="6"/>
      <c r="C280" s="7"/>
      <c r="D280" s="20"/>
      <c r="E280" s="9"/>
      <c r="F280" s="244"/>
      <c r="G280" s="46"/>
      <c r="H280" s="26"/>
      <c r="I280" s="7"/>
      <c r="J280" s="8"/>
      <c r="K280" s="9"/>
      <c r="L280" s="255"/>
      <c r="M280" s="46"/>
    </row>
    <row r="281" spans="1:13" s="3" customFormat="1" ht="12.75" hidden="1">
      <c r="A281" s="46"/>
      <c r="B281" s="6"/>
      <c r="C281" s="7"/>
      <c r="D281" s="21"/>
      <c r="E281" s="9"/>
      <c r="F281" s="244"/>
      <c r="G281" s="46"/>
      <c r="H281" s="26"/>
      <c r="I281" s="7"/>
      <c r="J281" s="7"/>
      <c r="K281" s="9"/>
      <c r="L281" s="255"/>
      <c r="M281" s="46"/>
    </row>
    <row r="282" spans="1:13" s="3" customFormat="1" ht="12.75" hidden="1">
      <c r="A282" s="46"/>
      <c r="B282" s="6"/>
      <c r="C282" s="7"/>
      <c r="D282" s="21"/>
      <c r="E282" s="9"/>
      <c r="F282" s="244"/>
      <c r="G282" s="46"/>
      <c r="H282" s="26"/>
      <c r="I282" s="7"/>
      <c r="J282" s="7"/>
      <c r="K282" s="9"/>
      <c r="L282" s="255"/>
      <c r="M282" s="46"/>
    </row>
    <row r="283" spans="1:13" s="3" customFormat="1" ht="12.75" hidden="1">
      <c r="A283" s="46"/>
      <c r="B283" s="6"/>
      <c r="C283" s="7"/>
      <c r="D283" s="21"/>
      <c r="E283" s="9"/>
      <c r="F283" s="244"/>
      <c r="G283" s="46"/>
      <c r="H283" s="26"/>
      <c r="I283" s="7"/>
      <c r="J283" s="7"/>
      <c r="K283" s="9"/>
      <c r="L283" s="255"/>
      <c r="M283" s="46"/>
    </row>
    <row r="284" spans="1:13" s="3" customFormat="1" ht="12.75" hidden="1">
      <c r="A284" s="46"/>
      <c r="B284" s="6"/>
      <c r="C284" s="7"/>
      <c r="D284" s="21"/>
      <c r="E284" s="9"/>
      <c r="F284" s="244"/>
      <c r="G284" s="46"/>
      <c r="H284" s="26"/>
      <c r="I284" s="7"/>
      <c r="J284" s="7"/>
      <c r="K284" s="9"/>
      <c r="L284" s="255"/>
      <c r="M284" s="46"/>
    </row>
    <row r="285" spans="1:13" s="3" customFormat="1" ht="12.75" hidden="1">
      <c r="A285" s="46"/>
      <c r="B285" s="6"/>
      <c r="C285" s="7"/>
      <c r="D285" s="21"/>
      <c r="E285" s="9"/>
      <c r="F285" s="244"/>
      <c r="G285" s="46"/>
      <c r="H285" s="26"/>
      <c r="I285" s="7"/>
      <c r="J285" s="7"/>
      <c r="K285" s="9"/>
      <c r="L285" s="255"/>
      <c r="M285" s="46"/>
    </row>
    <row r="286" spans="1:13" s="3" customFormat="1" ht="13.5" hidden="1" thickBot="1">
      <c r="A286" s="46"/>
      <c r="B286" s="19"/>
      <c r="C286" s="10"/>
      <c r="D286" s="22"/>
      <c r="E286" s="11"/>
      <c r="F286" s="245"/>
      <c r="G286" s="46"/>
      <c r="H286" s="28"/>
      <c r="I286" s="29"/>
      <c r="J286" s="29"/>
      <c r="K286" s="30"/>
      <c r="L286" s="256"/>
      <c r="M286" s="46"/>
    </row>
    <row r="287" spans="1:13" s="3" customFormat="1" ht="12.75" thickTop="1">
      <c r="A287" s="46"/>
      <c r="B287" s="47"/>
      <c r="C287" s="47"/>
      <c r="D287" s="47"/>
      <c r="E287" s="47"/>
      <c r="F287" s="47"/>
      <c r="G287" s="46"/>
      <c r="H287" s="48"/>
      <c r="I287" s="48"/>
      <c r="J287" s="48"/>
      <c r="K287" s="48"/>
      <c r="L287" s="48"/>
      <c r="M287" s="46"/>
    </row>
    <row r="288" spans="1:13" s="3" customFormat="1" ht="34.5" customHeight="1" thickBot="1">
      <c r="A288" s="35"/>
      <c r="B288" s="213" t="s">
        <v>931</v>
      </c>
      <c r="C288" s="211"/>
      <c r="D288" s="211" t="s">
        <v>741</v>
      </c>
      <c r="E288" s="781" t="s">
        <v>933</v>
      </c>
      <c r="F288" s="781"/>
      <c r="G288" s="42"/>
      <c r="H288" s="211" t="s">
        <v>792</v>
      </c>
      <c r="I288" s="211"/>
      <c r="J288" s="211" t="s">
        <v>741</v>
      </c>
      <c r="K288" s="781" t="s">
        <v>932</v>
      </c>
      <c r="L288" s="781"/>
      <c r="M288" s="46"/>
    </row>
    <row r="289" spans="1:13" s="3" customFormat="1" ht="5.25" customHeight="1" thickTop="1" thickBot="1">
      <c r="A289" s="35"/>
      <c r="B289" s="818" t="s">
        <v>923</v>
      </c>
      <c r="C289" s="819"/>
      <c r="D289" s="45"/>
      <c r="E289" s="45"/>
      <c r="F289" s="45"/>
      <c r="G289" s="35"/>
      <c r="H289" s="814" t="s">
        <v>739</v>
      </c>
      <c r="I289" s="815"/>
      <c r="J289" s="45"/>
      <c r="K289" s="45"/>
      <c r="L289" s="45"/>
      <c r="M289" s="46"/>
    </row>
    <row r="290" spans="1:13" s="3" customFormat="1" ht="16.5" thickTop="1" thickBot="1">
      <c r="A290" s="46"/>
      <c r="B290" s="820"/>
      <c r="C290" s="821"/>
      <c r="D290" s="64"/>
      <c r="E290" s="65" t="s">
        <v>663</v>
      </c>
      <c r="F290" s="66">
        <f>COUNTA(D292:D311)</f>
        <v>8</v>
      </c>
      <c r="G290" s="46"/>
      <c r="H290" s="816"/>
      <c r="I290" s="817"/>
      <c r="J290" s="32"/>
      <c r="K290" s="33" t="s">
        <v>663</v>
      </c>
      <c r="L290" s="34">
        <f>COUNTA(J292:J311)</f>
        <v>6</v>
      </c>
      <c r="M290" s="46"/>
    </row>
    <row r="291" spans="1:13" s="3" customFormat="1">
      <c r="A291" s="46"/>
      <c r="B291" s="67" t="s">
        <v>644</v>
      </c>
      <c r="C291" s="4" t="s">
        <v>640</v>
      </c>
      <c r="D291" s="4" t="s">
        <v>641</v>
      </c>
      <c r="E291" s="4" t="s">
        <v>1617</v>
      </c>
      <c r="F291" s="68" t="s">
        <v>662</v>
      </c>
      <c r="G291" s="46"/>
      <c r="H291" s="24" t="s">
        <v>644</v>
      </c>
      <c r="I291" s="23" t="s">
        <v>640</v>
      </c>
      <c r="J291" s="4" t="s">
        <v>641</v>
      </c>
      <c r="K291" s="4" t="s">
        <v>1617</v>
      </c>
      <c r="L291" s="25" t="s">
        <v>662</v>
      </c>
      <c r="M291" s="46"/>
    </row>
    <row r="292" spans="1:13" s="3" customFormat="1">
      <c r="A292" s="46"/>
      <c r="B292" s="108" t="s">
        <v>648</v>
      </c>
      <c r="C292" s="94" t="s">
        <v>1105</v>
      </c>
      <c r="D292" s="95" t="s">
        <v>1106</v>
      </c>
      <c r="E292" s="96" t="s">
        <v>770</v>
      </c>
      <c r="F292" s="293" t="s">
        <v>2215</v>
      </c>
      <c r="G292" s="46"/>
      <c r="H292" s="111" t="s">
        <v>648</v>
      </c>
      <c r="I292" s="94" t="s">
        <v>1110</v>
      </c>
      <c r="J292" s="95" t="s">
        <v>318</v>
      </c>
      <c r="K292" s="96" t="s">
        <v>747</v>
      </c>
      <c r="L292" s="289" t="s">
        <v>2206</v>
      </c>
      <c r="M292" s="46"/>
    </row>
    <row r="293" spans="1:13" s="3" customFormat="1">
      <c r="A293" s="46"/>
      <c r="B293" s="109" t="s">
        <v>649</v>
      </c>
      <c r="C293" s="99" t="s">
        <v>685</v>
      </c>
      <c r="D293" s="100" t="s">
        <v>910</v>
      </c>
      <c r="E293" s="101" t="s">
        <v>1628</v>
      </c>
      <c r="F293" s="294" t="s">
        <v>2216</v>
      </c>
      <c r="G293" s="46"/>
      <c r="H293" s="113" t="s">
        <v>649</v>
      </c>
      <c r="I293" s="99" t="s">
        <v>1008</v>
      </c>
      <c r="J293" s="100" t="s">
        <v>2658</v>
      </c>
      <c r="K293" s="101" t="s">
        <v>1628</v>
      </c>
      <c r="L293" s="290" t="s">
        <v>2207</v>
      </c>
      <c r="M293" s="46"/>
    </row>
    <row r="294" spans="1:13" s="3" customFormat="1">
      <c r="A294" s="46"/>
      <c r="B294" s="110" t="s">
        <v>650</v>
      </c>
      <c r="C294" s="104" t="s">
        <v>908</v>
      </c>
      <c r="D294" s="105" t="s">
        <v>909</v>
      </c>
      <c r="E294" s="106" t="s">
        <v>684</v>
      </c>
      <c r="F294" s="295" t="s">
        <v>2217</v>
      </c>
      <c r="G294" s="46"/>
      <c r="H294" s="115" t="s">
        <v>650</v>
      </c>
      <c r="I294" s="104" t="s">
        <v>1070</v>
      </c>
      <c r="J294" s="105" t="s">
        <v>2208</v>
      </c>
      <c r="K294" s="106" t="s">
        <v>684</v>
      </c>
      <c r="L294" s="291" t="s">
        <v>2209</v>
      </c>
      <c r="M294" s="46"/>
    </row>
    <row r="295" spans="1:13" s="3" customFormat="1">
      <c r="A295" s="46"/>
      <c r="B295" s="69" t="s">
        <v>651</v>
      </c>
      <c r="C295" s="7" t="s">
        <v>601</v>
      </c>
      <c r="D295" s="8" t="s">
        <v>1325</v>
      </c>
      <c r="E295" s="9" t="s">
        <v>770</v>
      </c>
      <c r="F295" s="296" t="s">
        <v>2218</v>
      </c>
      <c r="G295" s="46"/>
      <c r="H295" s="26" t="s">
        <v>651</v>
      </c>
      <c r="I295" s="7" t="s">
        <v>682</v>
      </c>
      <c r="J295" s="8" t="s">
        <v>1318</v>
      </c>
      <c r="K295" s="9" t="s">
        <v>2677</v>
      </c>
      <c r="L295" s="292" t="s">
        <v>2210</v>
      </c>
      <c r="M295" s="46"/>
    </row>
    <row r="296" spans="1:13" s="3" customFormat="1">
      <c r="A296" s="46"/>
      <c r="B296" s="69" t="s">
        <v>652</v>
      </c>
      <c r="C296" s="7" t="s">
        <v>1660</v>
      </c>
      <c r="D296" s="8" t="s">
        <v>1887</v>
      </c>
      <c r="E296" s="9" t="s">
        <v>900</v>
      </c>
      <c r="F296" s="296" t="s">
        <v>2219</v>
      </c>
      <c r="G296" s="46"/>
      <c r="H296" s="26" t="s">
        <v>652</v>
      </c>
      <c r="I296" s="7" t="s">
        <v>2211</v>
      </c>
      <c r="J296" s="8" t="s">
        <v>2212</v>
      </c>
      <c r="K296" s="9" t="s">
        <v>2677</v>
      </c>
      <c r="L296" s="292" t="s">
        <v>2213</v>
      </c>
      <c r="M296" s="46"/>
    </row>
    <row r="297" spans="1:13" s="3" customFormat="1">
      <c r="A297" s="46"/>
      <c r="B297" s="69" t="s">
        <v>653</v>
      </c>
      <c r="C297" s="7" t="s">
        <v>761</v>
      </c>
      <c r="D297" s="8" t="s">
        <v>2220</v>
      </c>
      <c r="E297" s="9" t="s">
        <v>952</v>
      </c>
      <c r="F297" s="296" t="s">
        <v>2221</v>
      </c>
      <c r="G297" s="46"/>
      <c r="H297" s="26" t="s">
        <v>653</v>
      </c>
      <c r="I297" s="7" t="s">
        <v>1110</v>
      </c>
      <c r="J297" s="8" t="s">
        <v>1898</v>
      </c>
      <c r="K297" s="9" t="s">
        <v>902</v>
      </c>
      <c r="L297" s="292" t="s">
        <v>2214</v>
      </c>
      <c r="M297" s="46"/>
    </row>
    <row r="298" spans="1:13" s="3" customFormat="1">
      <c r="A298" s="46"/>
      <c r="B298" s="69" t="s">
        <v>654</v>
      </c>
      <c r="C298" s="7" t="s">
        <v>1451</v>
      </c>
      <c r="D298" s="8" t="s">
        <v>2222</v>
      </c>
      <c r="E298" s="9" t="s">
        <v>647</v>
      </c>
      <c r="F298" s="296" t="s">
        <v>2223</v>
      </c>
      <c r="G298" s="46"/>
      <c r="H298" s="26"/>
      <c r="I298" s="7"/>
      <c r="J298" s="8"/>
      <c r="K298" s="9"/>
      <c r="L298" s="292"/>
      <c r="M298" s="46"/>
    </row>
    <row r="299" spans="1:13" s="3" customFormat="1">
      <c r="A299" s="46"/>
      <c r="B299" s="69" t="s">
        <v>655</v>
      </c>
      <c r="C299" s="7" t="s">
        <v>1105</v>
      </c>
      <c r="D299" s="8" t="s">
        <v>1616</v>
      </c>
      <c r="E299" s="9" t="s">
        <v>770</v>
      </c>
      <c r="F299" s="296" t="s">
        <v>2224</v>
      </c>
      <c r="G299" s="46"/>
      <c r="H299" s="26"/>
      <c r="I299" s="7"/>
      <c r="J299" s="8"/>
      <c r="K299" s="9"/>
      <c r="L299" s="292"/>
      <c r="M299" s="46"/>
    </row>
    <row r="300" spans="1:13" s="3" customFormat="1" ht="12.75">
      <c r="A300" s="46"/>
      <c r="B300" s="69"/>
      <c r="C300" s="7"/>
      <c r="D300" s="20"/>
      <c r="E300" s="9"/>
      <c r="F300" s="296"/>
      <c r="G300" s="46"/>
      <c r="H300" s="26"/>
      <c r="I300" s="7"/>
      <c r="J300" s="8"/>
      <c r="K300" s="9"/>
      <c r="L300" s="292"/>
      <c r="M300" s="46"/>
    </row>
    <row r="301" spans="1:13" s="3" customFormat="1" ht="12.75">
      <c r="A301" s="46"/>
      <c r="B301" s="69"/>
      <c r="C301" s="7"/>
      <c r="D301" s="20"/>
      <c r="E301" s="9"/>
      <c r="F301" s="250"/>
      <c r="G301" s="46"/>
      <c r="H301" s="26"/>
      <c r="I301" s="7"/>
      <c r="J301" s="8"/>
      <c r="K301" s="9"/>
      <c r="L301" s="255"/>
      <c r="M301" s="46"/>
    </row>
    <row r="302" spans="1:13" s="3" customFormat="1" ht="12.75">
      <c r="A302" s="46"/>
      <c r="B302" s="69"/>
      <c r="C302" s="7"/>
      <c r="D302" s="20"/>
      <c r="E302" s="9"/>
      <c r="F302" s="250"/>
      <c r="G302" s="46"/>
      <c r="H302" s="26"/>
      <c r="I302" s="7"/>
      <c r="J302" s="8"/>
      <c r="K302" s="9"/>
      <c r="L302" s="255"/>
      <c r="M302" s="46"/>
    </row>
    <row r="303" spans="1:13" s="3" customFormat="1" ht="12.75">
      <c r="A303" s="46"/>
      <c r="B303" s="69"/>
      <c r="C303" s="7"/>
      <c r="D303" s="20"/>
      <c r="E303" s="9"/>
      <c r="F303" s="250"/>
      <c r="G303" s="46"/>
      <c r="H303" s="26"/>
      <c r="I303" s="7"/>
      <c r="J303" s="8"/>
      <c r="K303" s="9"/>
      <c r="L303" s="255"/>
      <c r="M303" s="46"/>
    </row>
    <row r="304" spans="1:13" s="3" customFormat="1" ht="12.75">
      <c r="A304" s="46"/>
      <c r="B304" s="69"/>
      <c r="C304" s="7"/>
      <c r="D304" s="20"/>
      <c r="E304" s="9"/>
      <c r="F304" s="250"/>
      <c r="G304" s="46"/>
      <c r="H304" s="26"/>
      <c r="I304" s="7"/>
      <c r="J304" s="8"/>
      <c r="K304" s="9"/>
      <c r="L304" s="255"/>
      <c r="M304" s="46"/>
    </row>
    <row r="305" spans="1:13" s="3" customFormat="1" ht="12.75">
      <c r="A305" s="46"/>
      <c r="B305" s="69"/>
      <c r="C305" s="7"/>
      <c r="D305" s="20"/>
      <c r="E305" s="9"/>
      <c r="F305" s="250"/>
      <c r="G305" s="46"/>
      <c r="H305" s="26"/>
      <c r="I305" s="7"/>
      <c r="J305" s="8"/>
      <c r="K305" s="9"/>
      <c r="L305" s="255"/>
      <c r="M305" s="46"/>
    </row>
    <row r="306" spans="1:13" s="3" customFormat="1" ht="12.75">
      <c r="A306" s="46"/>
      <c r="B306" s="69"/>
      <c r="C306" s="7"/>
      <c r="D306" s="21"/>
      <c r="E306" s="9"/>
      <c r="F306" s="250"/>
      <c r="G306" s="46"/>
      <c r="H306" s="26"/>
      <c r="I306" s="7"/>
      <c r="J306" s="7"/>
      <c r="K306" s="9"/>
      <c r="L306" s="255"/>
      <c r="M306" s="46"/>
    </row>
    <row r="307" spans="1:13" s="3" customFormat="1" ht="12.75">
      <c r="A307" s="46"/>
      <c r="B307" s="69"/>
      <c r="C307" s="7"/>
      <c r="D307" s="21"/>
      <c r="E307" s="9"/>
      <c r="F307" s="250"/>
      <c r="G307" s="46"/>
      <c r="H307" s="26"/>
      <c r="I307" s="7"/>
      <c r="J307" s="7"/>
      <c r="K307" s="9"/>
      <c r="L307" s="255"/>
      <c r="M307" s="46"/>
    </row>
    <row r="308" spans="1:13" s="3" customFormat="1" ht="12.75">
      <c r="A308" s="46"/>
      <c r="B308" s="69"/>
      <c r="C308" s="7"/>
      <c r="D308" s="21"/>
      <c r="E308" s="9"/>
      <c r="F308" s="250"/>
      <c r="G308" s="46"/>
      <c r="H308" s="26"/>
      <c r="I308" s="7"/>
      <c r="J308" s="7"/>
      <c r="K308" s="9"/>
      <c r="L308" s="255"/>
      <c r="M308" s="46"/>
    </row>
    <row r="309" spans="1:13" s="3" customFormat="1" ht="12.75">
      <c r="A309" s="46"/>
      <c r="B309" s="69"/>
      <c r="C309" s="7"/>
      <c r="D309" s="21"/>
      <c r="E309" s="9"/>
      <c r="F309" s="250"/>
      <c r="G309" s="46"/>
      <c r="H309" s="26"/>
      <c r="I309" s="7"/>
      <c r="J309" s="7"/>
      <c r="K309" s="9"/>
      <c r="L309" s="255"/>
      <c r="M309" s="46"/>
    </row>
    <row r="310" spans="1:13" s="3" customFormat="1" ht="12.75">
      <c r="A310" s="46"/>
      <c r="B310" s="69"/>
      <c r="C310" s="7"/>
      <c r="D310" s="21"/>
      <c r="E310" s="9"/>
      <c r="F310" s="250"/>
      <c r="G310" s="46"/>
      <c r="H310" s="26"/>
      <c r="I310" s="7"/>
      <c r="J310" s="7"/>
      <c r="K310" s="9"/>
      <c r="L310" s="255"/>
      <c r="M310" s="46"/>
    </row>
    <row r="311" spans="1:13" s="3" customFormat="1" ht="13.5" thickBot="1">
      <c r="A311" s="46"/>
      <c r="B311" s="71"/>
      <c r="C311" s="72"/>
      <c r="D311" s="73"/>
      <c r="E311" s="74"/>
      <c r="F311" s="251"/>
      <c r="G311" s="46"/>
      <c r="H311" s="28"/>
      <c r="I311" s="29"/>
      <c r="J311" s="29"/>
      <c r="K311" s="30"/>
      <c r="L311" s="256"/>
      <c r="M311" s="46"/>
    </row>
    <row r="312" spans="1:13" s="3" customFormat="1" ht="12.75" thickTop="1">
      <c r="B312" s="48"/>
      <c r="C312" s="48"/>
      <c r="D312" s="48"/>
      <c r="E312" s="48"/>
      <c r="F312" s="48"/>
      <c r="H312" s="48"/>
      <c r="I312" s="48"/>
      <c r="J312" s="48"/>
      <c r="K312" s="48"/>
      <c r="L312" s="48"/>
    </row>
    <row r="313" spans="1:13" s="3" customFormat="1" hidden="1">
      <c r="G313" s="46"/>
    </row>
    <row r="314" spans="1:13" s="3" customFormat="1" ht="21" hidden="1" thickBot="1">
      <c r="B314" s="211" t="s">
        <v>571</v>
      </c>
      <c r="C314" s="211"/>
      <c r="D314" s="211" t="s">
        <v>570</v>
      </c>
      <c r="E314" s="781" t="s">
        <v>573</v>
      </c>
      <c r="F314" s="781"/>
      <c r="G314" s="46"/>
      <c r="H314" s="211" t="s">
        <v>2624</v>
      </c>
      <c r="I314" s="211"/>
      <c r="J314" s="211" t="s">
        <v>743</v>
      </c>
      <c r="K314" s="781" t="s">
        <v>2625</v>
      </c>
      <c r="L314" s="781"/>
    </row>
    <row r="315" spans="1:13" s="3" customFormat="1" ht="13.5" hidden="1" thickTop="1" thickBot="1">
      <c r="B315" s="814" t="s">
        <v>572</v>
      </c>
      <c r="C315" s="815"/>
      <c r="D315" s="45"/>
      <c r="E315" s="45"/>
      <c r="F315" s="45"/>
      <c r="G315" s="46"/>
      <c r="H315" s="814" t="s">
        <v>2625</v>
      </c>
      <c r="I315" s="815"/>
      <c r="J315" s="45"/>
      <c r="K315" s="45"/>
      <c r="L315" s="45"/>
    </row>
    <row r="316" spans="1:13" s="3" customFormat="1" ht="16.5" hidden="1" thickTop="1" thickBot="1">
      <c r="B316" s="816"/>
      <c r="C316" s="817"/>
      <c r="D316" s="32"/>
      <c r="E316" s="33" t="s">
        <v>663</v>
      </c>
      <c r="F316" s="34">
        <f>COUNTA(D318:D337)</f>
        <v>0</v>
      </c>
      <c r="G316" s="46"/>
      <c r="H316" s="816"/>
      <c r="I316" s="817"/>
      <c r="J316" s="32"/>
      <c r="K316" s="33" t="s">
        <v>663</v>
      </c>
      <c r="L316" s="34">
        <f>COUNTA(J318:J337)</f>
        <v>0</v>
      </c>
    </row>
    <row r="317" spans="1:13" s="3" customFormat="1" hidden="1">
      <c r="B317" s="24" t="s">
        <v>644</v>
      </c>
      <c r="C317" s="23" t="s">
        <v>640</v>
      </c>
      <c r="D317" s="4" t="s">
        <v>641</v>
      </c>
      <c r="E317" s="4" t="s">
        <v>1617</v>
      </c>
      <c r="F317" s="25" t="s">
        <v>662</v>
      </c>
      <c r="G317" s="46"/>
      <c r="H317" s="24" t="s">
        <v>644</v>
      </c>
      <c r="I317" s="23" t="s">
        <v>640</v>
      </c>
      <c r="J317" s="4" t="s">
        <v>641</v>
      </c>
      <c r="K317" s="4" t="s">
        <v>1617</v>
      </c>
      <c r="L317" s="25" t="s">
        <v>662</v>
      </c>
    </row>
    <row r="318" spans="1:13" s="3" customFormat="1" hidden="1">
      <c r="B318" s="111"/>
      <c r="C318" s="94"/>
      <c r="D318" s="95"/>
      <c r="E318" s="96"/>
      <c r="F318" s="289"/>
      <c r="G318" s="46"/>
      <c r="H318" s="111"/>
      <c r="I318" s="94"/>
      <c r="J318" s="95"/>
      <c r="K318" s="96"/>
      <c r="L318" s="289"/>
    </row>
    <row r="319" spans="1:13" s="3" customFormat="1" hidden="1">
      <c r="B319" s="113"/>
      <c r="C319" s="99"/>
      <c r="D319" s="100"/>
      <c r="E319" s="101"/>
      <c r="F319" s="290"/>
      <c r="G319" s="46"/>
      <c r="H319" s="113"/>
      <c r="I319" s="99"/>
      <c r="J319" s="100"/>
      <c r="K319" s="101"/>
      <c r="L319" s="290"/>
    </row>
    <row r="320" spans="1:13" s="3" customFormat="1"/>
    <row r="321" s="3" customFormat="1"/>
    <row r="322" s="3" customFormat="1"/>
    <row r="323" s="3" customFormat="1"/>
    <row r="324" s="3" customFormat="1"/>
    <row r="325" s="3" customFormat="1"/>
    <row r="326" s="3" customFormat="1"/>
    <row r="327" s="3" customFormat="1"/>
    <row r="328" s="3" customFormat="1"/>
    <row r="329" s="3" customFormat="1"/>
    <row r="330" s="3" customFormat="1"/>
    <row r="331" s="3" customFormat="1"/>
    <row r="332" s="3" customFormat="1"/>
    <row r="333" s="3" customFormat="1"/>
    <row r="334" s="3" customFormat="1"/>
    <row r="335" s="3" customFormat="1"/>
    <row r="336" s="3" customFormat="1"/>
    <row r="337" s="3" customFormat="1"/>
    <row r="338" s="3" customFormat="1"/>
    <row r="339" s="3" customFormat="1"/>
    <row r="340" s="3" customFormat="1"/>
    <row r="341" s="3" customFormat="1"/>
    <row r="342" s="3" customFormat="1"/>
    <row r="343" s="3" customFormat="1"/>
    <row r="344" s="3" customFormat="1"/>
    <row r="345" s="3" customFormat="1"/>
    <row r="346" s="3" customFormat="1"/>
    <row r="347" s="3" customFormat="1"/>
    <row r="348" s="3" customFormat="1"/>
    <row r="349" s="3" customFormat="1"/>
    <row r="350" s="3" customFormat="1"/>
    <row r="351" s="3" customFormat="1"/>
    <row r="352" s="3" customFormat="1"/>
    <row r="353" s="3" customFormat="1"/>
    <row r="354" s="3" customFormat="1"/>
    <row r="355" s="3" customFormat="1"/>
    <row r="356" s="3" customFormat="1"/>
    <row r="357" s="3" customFormat="1"/>
    <row r="358" s="3" customFormat="1"/>
    <row r="359" s="3" customFormat="1"/>
    <row r="360" s="3" customFormat="1"/>
    <row r="361" s="3" customFormat="1"/>
    <row r="362" s="3" customFormat="1"/>
    <row r="363" s="3" customFormat="1"/>
    <row r="364" s="3" customFormat="1"/>
    <row r="365" s="3" customFormat="1"/>
    <row r="366" s="3" customFormat="1"/>
    <row r="367" s="3" customFormat="1"/>
    <row r="368" s="3" customFormat="1"/>
    <row r="369" s="3" customFormat="1"/>
    <row r="370" s="3" customFormat="1"/>
    <row r="371" s="3" customFormat="1"/>
    <row r="372" s="3" customFormat="1"/>
    <row r="373" s="3" customFormat="1"/>
    <row r="374" s="3" customFormat="1"/>
    <row r="375" s="3" customFormat="1"/>
    <row r="376" s="3" customFormat="1"/>
    <row r="377" s="3" customFormat="1"/>
    <row r="378" s="3" customFormat="1"/>
    <row r="379" s="3" customFormat="1"/>
    <row r="380" s="3" customFormat="1"/>
    <row r="381" s="3" customFormat="1"/>
    <row r="382" s="3" customFormat="1"/>
    <row r="383" s="3" customFormat="1"/>
    <row r="384" s="3" customFormat="1"/>
    <row r="385" s="3" customFormat="1"/>
    <row r="386" s="3" customFormat="1"/>
    <row r="387" s="3" customFormat="1"/>
    <row r="388" s="3" customFormat="1"/>
    <row r="389" s="3" customFormat="1"/>
    <row r="390" s="3" customFormat="1"/>
    <row r="391" s="3" customFormat="1"/>
    <row r="392" s="3" customFormat="1"/>
    <row r="393" s="3" customFormat="1"/>
    <row r="394" s="3" customFormat="1"/>
    <row r="395" s="3" customFormat="1"/>
    <row r="396" s="3" customFormat="1"/>
    <row r="397" s="3" customFormat="1"/>
    <row r="398" s="3" customFormat="1"/>
    <row r="399" s="3" customFormat="1"/>
    <row r="400" s="3" customFormat="1"/>
    <row r="401" s="3" customFormat="1"/>
    <row r="402" s="3" customFormat="1"/>
    <row r="403" s="3" customFormat="1"/>
    <row r="404" s="3" customFormat="1"/>
    <row r="405" s="3" customFormat="1"/>
    <row r="406" s="3" customFormat="1"/>
    <row r="407" s="3" customFormat="1"/>
    <row r="408" s="3" customFormat="1"/>
    <row r="409" s="3" customFormat="1"/>
    <row r="410" s="3" customFormat="1"/>
    <row r="411" s="3" customFormat="1"/>
    <row r="412" s="3" customFormat="1"/>
    <row r="413" s="3" customFormat="1"/>
    <row r="414" s="3" customFormat="1"/>
    <row r="415" s="3" customFormat="1"/>
    <row r="416" s="3" customFormat="1"/>
    <row r="417" s="3" customFormat="1"/>
    <row r="418" s="3" customFormat="1"/>
    <row r="419" s="3" customFormat="1"/>
    <row r="420" s="3" customFormat="1"/>
    <row r="421" s="3" customFormat="1"/>
    <row r="422" s="3" customFormat="1"/>
    <row r="423" s="3" customFormat="1"/>
    <row r="424" s="3" customFormat="1"/>
    <row r="425" s="3" customFormat="1"/>
    <row r="426" s="3" customFormat="1"/>
    <row r="427" s="3" customFormat="1"/>
    <row r="428" s="3" customFormat="1"/>
    <row r="429" s="3" customFormat="1"/>
    <row r="430" s="3" customFormat="1"/>
    <row r="431" s="3" customFormat="1"/>
    <row r="432" s="3" customFormat="1"/>
    <row r="433" s="3" customFormat="1"/>
    <row r="434" s="3" customFormat="1"/>
    <row r="435" s="3" customFormat="1"/>
    <row r="436" s="3" customFormat="1"/>
    <row r="437" s="3" customFormat="1"/>
    <row r="438" s="3" customFormat="1"/>
    <row r="439" s="3" customFormat="1"/>
    <row r="440" s="3" customFormat="1"/>
    <row r="441" s="3" customFormat="1"/>
    <row r="442" s="3" customFormat="1"/>
    <row r="443" s="3" customFormat="1"/>
    <row r="444" s="3" customFormat="1"/>
    <row r="445" s="3" customFormat="1"/>
    <row r="446" s="3" customFormat="1"/>
    <row r="447" s="3" customFormat="1"/>
    <row r="448" s="3" customFormat="1"/>
    <row r="449" s="3" customFormat="1"/>
    <row r="450" s="3" customFormat="1"/>
    <row r="451" s="3" customFormat="1"/>
    <row r="452" s="3" customFormat="1"/>
    <row r="453" s="3" customFormat="1"/>
    <row r="454" s="3" customFormat="1"/>
    <row r="455" s="3" customFormat="1"/>
    <row r="456" s="3" customFormat="1"/>
    <row r="457" s="3" customFormat="1"/>
    <row r="458" s="3" customFormat="1"/>
    <row r="459" s="3" customFormat="1"/>
    <row r="460" s="3" customFormat="1"/>
    <row r="461" s="3" customFormat="1"/>
    <row r="462" s="3" customFormat="1"/>
    <row r="463" s="3" customFormat="1"/>
    <row r="464" s="3" customFormat="1"/>
    <row r="465" s="3" customFormat="1"/>
    <row r="466" s="3" customFormat="1"/>
    <row r="467" s="3" customFormat="1"/>
    <row r="468" s="3" customFormat="1"/>
    <row r="469" s="3" customFormat="1"/>
    <row r="470" s="3" customFormat="1"/>
    <row r="471" s="3" customFormat="1"/>
    <row r="472" s="3" customFormat="1"/>
    <row r="473" s="3" customFormat="1"/>
    <row r="474" s="3" customFormat="1"/>
    <row r="475" s="3" customFormat="1"/>
    <row r="476" s="3" customFormat="1"/>
    <row r="477" s="3" customFormat="1"/>
    <row r="478" s="3" customFormat="1"/>
    <row r="479" s="3" customFormat="1"/>
    <row r="480" s="3" customFormat="1"/>
    <row r="481" s="3" customFormat="1"/>
    <row r="482" s="3" customFormat="1"/>
    <row r="483" s="3" customFormat="1"/>
    <row r="484" s="3" customFormat="1"/>
    <row r="485" s="3" customFormat="1"/>
    <row r="486" s="3" customFormat="1"/>
    <row r="487" s="3" customFormat="1"/>
    <row r="488" s="3" customFormat="1"/>
    <row r="489" s="3" customFormat="1"/>
    <row r="490" s="3" customFormat="1"/>
    <row r="491" s="3" customFormat="1"/>
    <row r="492" s="3" customFormat="1"/>
    <row r="493" s="3" customFormat="1"/>
    <row r="494" s="3" customFormat="1"/>
    <row r="495" s="3" customFormat="1"/>
    <row r="496" s="3" customFormat="1"/>
    <row r="497" s="3" customFormat="1"/>
    <row r="498" s="3" customFormat="1"/>
    <row r="499" s="3" customFormat="1"/>
    <row r="500" s="3" customFormat="1"/>
    <row r="501" s="3" customFormat="1"/>
    <row r="502" s="3" customFormat="1"/>
    <row r="503" s="3" customFormat="1"/>
    <row r="504" s="3" customFormat="1"/>
    <row r="505" s="3" customFormat="1"/>
    <row r="506" s="3" customFormat="1"/>
    <row r="507" s="3" customFormat="1"/>
    <row r="508" s="3" customFormat="1"/>
    <row r="509" s="3" customFormat="1"/>
    <row r="510" s="3" customFormat="1"/>
    <row r="511" s="3" customFormat="1"/>
    <row r="512" s="3" customFormat="1"/>
    <row r="513" s="3" customFormat="1"/>
    <row r="514" s="3" customFormat="1"/>
    <row r="515" s="3" customFormat="1"/>
    <row r="516" s="3" customFormat="1"/>
    <row r="517" s="3" customFormat="1"/>
    <row r="518" s="3" customFormat="1"/>
    <row r="519" s="3" customFormat="1"/>
    <row r="520" s="3" customFormat="1"/>
    <row r="521" s="3" customFormat="1"/>
    <row r="522" s="3" customFormat="1"/>
    <row r="523" s="3" customFormat="1"/>
    <row r="524" s="3" customFormat="1"/>
    <row r="525" s="3" customFormat="1"/>
    <row r="526" s="3" customFormat="1"/>
  </sheetData>
  <mergeCells count="52">
    <mergeCell ref="K35:L35"/>
    <mergeCell ref="F10:I10"/>
    <mergeCell ref="H11:I12"/>
    <mergeCell ref="A1:M1"/>
    <mergeCell ref="F4:G5"/>
    <mergeCell ref="F6:G7"/>
    <mergeCell ref="B10:C10"/>
    <mergeCell ref="K10:L10"/>
    <mergeCell ref="H118:I119"/>
    <mergeCell ref="F117:I117"/>
    <mergeCell ref="B118:C119"/>
    <mergeCell ref="F35:I35"/>
    <mergeCell ref="B11:C12"/>
    <mergeCell ref="B35:C35"/>
    <mergeCell ref="B36:C37"/>
    <mergeCell ref="H36:I37"/>
    <mergeCell ref="F72:I72"/>
    <mergeCell ref="K161:L161"/>
    <mergeCell ref="F188:I188"/>
    <mergeCell ref="K213:L213"/>
    <mergeCell ref="B161:C161"/>
    <mergeCell ref="B189:C190"/>
    <mergeCell ref="H189:I190"/>
    <mergeCell ref="F161:I161"/>
    <mergeCell ref="K188:L188"/>
    <mergeCell ref="K72:L72"/>
    <mergeCell ref="B73:C74"/>
    <mergeCell ref="H73:I74"/>
    <mergeCell ref="B72:C72"/>
    <mergeCell ref="K117:L117"/>
    <mergeCell ref="B117:C117"/>
    <mergeCell ref="F238:I238"/>
    <mergeCell ref="H239:I240"/>
    <mergeCell ref="B188:C188"/>
    <mergeCell ref="B162:C163"/>
    <mergeCell ref="H162:I163"/>
    <mergeCell ref="B213:C213"/>
    <mergeCell ref="F213:I213"/>
    <mergeCell ref="B214:C215"/>
    <mergeCell ref="H214:I215"/>
    <mergeCell ref="B239:C240"/>
    <mergeCell ref="B315:C316"/>
    <mergeCell ref="H315:I316"/>
    <mergeCell ref="K288:L288"/>
    <mergeCell ref="E288:F288"/>
    <mergeCell ref="F263:I263"/>
    <mergeCell ref="H264:I265"/>
    <mergeCell ref="E314:F314"/>
    <mergeCell ref="K314:L314"/>
    <mergeCell ref="B289:C290"/>
    <mergeCell ref="H289:I290"/>
    <mergeCell ref="B264:C265"/>
  </mergeCells>
  <phoneticPr fontId="0" type="noConversion"/>
  <printOptions horizontalCentered="1" verticalCentered="1"/>
  <pageMargins left="0" right="0" top="0" bottom="0" header="0" footer="0"/>
  <pageSetup paperSize="9" orientation="portrait" horizontalDpi="360" verticalDpi="360" r:id="rId1"/>
  <headerFooter alignWithMargins="0"/>
  <rowBreaks count="3" manualBreakCount="3">
    <brk id="71" max="16383" man="1"/>
    <brk id="116" max="16383" man="1"/>
    <brk id="187" max="16383"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39"/>
  <sheetViews>
    <sheetView workbookViewId="0">
      <selection activeCell="A3" sqref="A3:XFD6"/>
    </sheetView>
  </sheetViews>
  <sheetFormatPr defaultRowHeight="12"/>
  <cols>
    <col min="1" max="1" width="1.7109375" style="2" customWidth="1"/>
    <col min="2" max="2" width="3.7109375" style="2" customWidth="1"/>
    <col min="3" max="3" width="10.140625" style="2" customWidth="1"/>
    <col min="4" max="4" width="13.7109375" style="2" customWidth="1"/>
    <col min="5" max="5" width="15.7109375" style="2" customWidth="1"/>
    <col min="6" max="6" width="7.7109375" style="2" customWidth="1"/>
    <col min="7" max="7" width="7.5703125" style="2" customWidth="1"/>
    <col min="8" max="8" width="3.7109375" style="2" customWidth="1"/>
    <col min="9" max="9" width="10.28515625" style="2" customWidth="1"/>
    <col min="10" max="11" width="13.7109375" style="2" customWidth="1"/>
    <col min="12" max="12" width="7.7109375" style="2" customWidth="1"/>
    <col min="13" max="13" width="1.7109375" style="2" customWidth="1"/>
    <col min="14" max="16384" width="9.140625" style="2"/>
  </cols>
  <sheetData>
    <row r="1" spans="1:13" ht="29.25" customHeight="1">
      <c r="A1" s="782" t="s">
        <v>1695</v>
      </c>
      <c r="B1" s="782"/>
      <c r="C1" s="782"/>
      <c r="D1" s="782"/>
      <c r="E1" s="782"/>
      <c r="F1" s="782"/>
      <c r="G1" s="782"/>
      <c r="H1" s="782"/>
      <c r="I1" s="782"/>
      <c r="J1" s="782"/>
      <c r="K1" s="782"/>
      <c r="L1" s="782"/>
      <c r="M1" s="782"/>
    </row>
    <row r="2" spans="1:13" ht="7.5" customHeight="1">
      <c r="A2" s="35"/>
      <c r="B2" s="35"/>
      <c r="C2" s="35"/>
      <c r="D2" s="35"/>
      <c r="E2" s="35"/>
      <c r="F2" s="35"/>
      <c r="G2" s="35"/>
      <c r="H2" s="35"/>
      <c r="I2" s="35"/>
      <c r="J2" s="35"/>
      <c r="K2" s="35"/>
      <c r="L2" s="35"/>
      <c r="M2" s="35"/>
    </row>
    <row r="3" spans="1:13" ht="7.5" customHeight="1">
      <c r="A3" s="36"/>
      <c r="B3" s="37"/>
      <c r="C3" s="37"/>
      <c r="D3" s="37"/>
      <c r="E3" s="37"/>
      <c r="F3" s="37"/>
      <c r="G3" s="37"/>
      <c r="H3" s="37"/>
      <c r="I3" s="37"/>
      <c r="J3" s="37"/>
      <c r="K3" s="37"/>
      <c r="L3" s="37"/>
      <c r="M3" s="35"/>
    </row>
    <row r="4" spans="1:13" ht="12.75" customHeight="1">
      <c r="A4" s="35"/>
      <c r="B4" s="38"/>
      <c r="C4" s="38"/>
      <c r="D4" s="38"/>
      <c r="E4" s="38"/>
      <c r="F4" s="803">
        <v>39186</v>
      </c>
      <c r="G4" s="803"/>
      <c r="H4" s="38"/>
      <c r="I4" s="38"/>
      <c r="J4" s="38"/>
      <c r="K4" s="38"/>
      <c r="L4" s="38"/>
      <c r="M4" s="35"/>
    </row>
    <row r="5" spans="1:13" ht="15">
      <c r="B5" s="208" t="s">
        <v>635</v>
      </c>
      <c r="C5" s="209"/>
      <c r="D5" s="209"/>
      <c r="E5" s="209"/>
      <c r="F5" s="803"/>
      <c r="G5" s="803"/>
      <c r="H5" s="35"/>
      <c r="I5" s="35"/>
      <c r="J5" s="35"/>
      <c r="K5" s="35"/>
      <c r="L5" s="35"/>
      <c r="M5" s="35"/>
    </row>
    <row r="6" spans="1:13">
      <c r="A6" s="209"/>
      <c r="B6" s="209"/>
      <c r="C6" s="209"/>
      <c r="D6" s="209"/>
      <c r="E6" s="209"/>
      <c r="F6" s="781">
        <v>257</v>
      </c>
      <c r="G6" s="781"/>
      <c r="H6" s="35"/>
      <c r="I6" s="35"/>
      <c r="J6" s="35"/>
      <c r="K6" s="35"/>
      <c r="L6" s="35"/>
      <c r="M6" s="35"/>
    </row>
    <row r="7" spans="1:13" ht="14.25">
      <c r="B7" s="210" t="s">
        <v>636</v>
      </c>
      <c r="C7" s="209"/>
      <c r="D7" s="209"/>
      <c r="E7" s="209"/>
      <c r="F7" s="781"/>
      <c r="G7" s="781"/>
      <c r="H7" s="35"/>
      <c r="I7" s="35"/>
      <c r="J7" s="209"/>
      <c r="K7" s="209"/>
      <c r="L7" s="209"/>
      <c r="M7" s="35"/>
    </row>
    <row r="8" spans="1:13" ht="6" customHeight="1">
      <c r="A8" s="209"/>
      <c r="B8" s="209"/>
      <c r="C8" s="209"/>
      <c r="D8" s="209"/>
      <c r="E8" s="209"/>
      <c r="F8" s="35"/>
      <c r="G8" s="35"/>
      <c r="H8" s="35"/>
      <c r="I8" s="35"/>
      <c r="J8" s="209"/>
      <c r="K8" s="209"/>
      <c r="L8" s="209"/>
      <c r="M8" s="35"/>
    </row>
    <row r="9" spans="1:13" ht="15">
      <c r="A9" s="208"/>
      <c r="B9" s="209"/>
      <c r="C9" s="209"/>
      <c r="D9" s="209"/>
      <c r="E9" s="209"/>
      <c r="F9" s="35"/>
      <c r="G9" s="35"/>
      <c r="H9" s="35"/>
      <c r="I9" s="35"/>
      <c r="J9" s="209"/>
      <c r="K9" s="209"/>
      <c r="L9" s="209"/>
      <c r="M9" s="35"/>
    </row>
    <row r="10" spans="1:13" ht="34.5" customHeight="1" thickBot="1">
      <c r="A10" s="209"/>
      <c r="B10" s="802" t="s">
        <v>928</v>
      </c>
      <c r="C10" s="802"/>
      <c r="D10" s="209"/>
      <c r="E10" s="211" t="s">
        <v>6</v>
      </c>
      <c r="F10" s="781" t="s">
        <v>925</v>
      </c>
      <c r="G10" s="781"/>
      <c r="H10" s="781"/>
      <c r="I10" s="781"/>
      <c r="J10" s="209"/>
      <c r="K10" s="784" t="s">
        <v>6</v>
      </c>
      <c r="L10" s="784"/>
      <c r="M10" s="35"/>
    </row>
    <row r="11" spans="1:13" ht="5.25" customHeight="1" thickTop="1" thickBot="1">
      <c r="A11" s="35"/>
      <c r="B11" s="810" t="s">
        <v>639</v>
      </c>
      <c r="C11" s="811"/>
      <c r="D11" s="43"/>
      <c r="E11" s="44"/>
      <c r="F11" s="44"/>
      <c r="G11" s="35"/>
      <c r="H11" s="814" t="s">
        <v>670</v>
      </c>
      <c r="I11" s="815"/>
      <c r="J11" s="45"/>
      <c r="K11" s="45"/>
      <c r="L11" s="45"/>
      <c r="M11" s="35"/>
    </row>
    <row r="12" spans="1:13" s="3" customFormat="1" ht="16.5" thickTop="1" thickBot="1">
      <c r="A12" s="46"/>
      <c r="B12" s="812"/>
      <c r="C12" s="813"/>
      <c r="D12" s="14"/>
      <c r="E12" s="12" t="s">
        <v>663</v>
      </c>
      <c r="F12" s="13">
        <f>COUNTA(D14:D33)</f>
        <v>8</v>
      </c>
      <c r="G12" s="46"/>
      <c r="H12" s="816"/>
      <c r="I12" s="817"/>
      <c r="J12" s="32"/>
      <c r="K12" s="33" t="s">
        <v>663</v>
      </c>
      <c r="L12" s="34">
        <f>COUNTA(J14:J33)</f>
        <v>12</v>
      </c>
      <c r="M12" s="46"/>
    </row>
    <row r="13" spans="1:13" s="3" customFormat="1">
      <c r="A13" s="46"/>
      <c r="B13" s="15" t="s">
        <v>644</v>
      </c>
      <c r="C13" s="16" t="s">
        <v>640</v>
      </c>
      <c r="D13" s="4" t="s">
        <v>641</v>
      </c>
      <c r="E13" s="4" t="s">
        <v>642</v>
      </c>
      <c r="F13" s="5" t="s">
        <v>662</v>
      </c>
      <c r="G13" s="46"/>
      <c r="H13" s="24" t="s">
        <v>644</v>
      </c>
      <c r="I13" s="23" t="s">
        <v>640</v>
      </c>
      <c r="J13" s="4" t="s">
        <v>641</v>
      </c>
      <c r="K13" s="4" t="s">
        <v>642</v>
      </c>
      <c r="L13" s="25" t="s">
        <v>662</v>
      </c>
      <c r="M13" s="46"/>
    </row>
    <row r="14" spans="1:13" s="3" customFormat="1">
      <c r="A14" s="46"/>
      <c r="B14" s="93" t="s">
        <v>648</v>
      </c>
      <c r="C14" s="94" t="s">
        <v>940</v>
      </c>
      <c r="D14" s="95" t="s">
        <v>939</v>
      </c>
      <c r="E14" s="96" t="s">
        <v>675</v>
      </c>
      <c r="F14" s="285" t="s">
        <v>2692</v>
      </c>
      <c r="G14" s="46"/>
      <c r="H14" s="111" t="s">
        <v>648</v>
      </c>
      <c r="I14" s="94" t="s">
        <v>1001</v>
      </c>
      <c r="J14" s="95" t="s">
        <v>346</v>
      </c>
      <c r="K14" s="96" t="s">
        <v>2392</v>
      </c>
      <c r="L14" s="289" t="s">
        <v>2862</v>
      </c>
      <c r="M14" s="46"/>
    </row>
    <row r="15" spans="1:13" s="3" customFormat="1">
      <c r="A15" s="46"/>
      <c r="B15" s="98" t="s">
        <v>649</v>
      </c>
      <c r="C15" s="99" t="s">
        <v>780</v>
      </c>
      <c r="D15" s="100" t="s">
        <v>701</v>
      </c>
      <c r="E15" s="101" t="s">
        <v>681</v>
      </c>
      <c r="F15" s="286" t="s">
        <v>10</v>
      </c>
      <c r="G15" s="46"/>
      <c r="H15" s="113" t="s">
        <v>649</v>
      </c>
      <c r="I15" s="99" t="s">
        <v>759</v>
      </c>
      <c r="J15" s="100" t="s">
        <v>814</v>
      </c>
      <c r="K15" s="101" t="s">
        <v>647</v>
      </c>
      <c r="L15" s="290" t="s">
        <v>1739</v>
      </c>
      <c r="M15" s="46"/>
    </row>
    <row r="16" spans="1:13" s="3" customFormat="1">
      <c r="A16" s="46"/>
      <c r="B16" s="103" t="s">
        <v>650</v>
      </c>
      <c r="C16" s="104" t="s">
        <v>710</v>
      </c>
      <c r="D16" s="105" t="s">
        <v>707</v>
      </c>
      <c r="E16" s="106" t="s">
        <v>647</v>
      </c>
      <c r="F16" s="287" t="s">
        <v>2693</v>
      </c>
      <c r="G16" s="46"/>
      <c r="H16" s="115" t="s">
        <v>650</v>
      </c>
      <c r="I16" s="104" t="s">
        <v>685</v>
      </c>
      <c r="J16" s="105" t="s">
        <v>820</v>
      </c>
      <c r="K16" s="106" t="s">
        <v>679</v>
      </c>
      <c r="L16" s="291" t="s">
        <v>347</v>
      </c>
      <c r="M16" s="46"/>
    </row>
    <row r="17" spans="1:13" s="3" customFormat="1">
      <c r="A17" s="46"/>
      <c r="B17" s="206" t="s">
        <v>651</v>
      </c>
      <c r="C17" s="7" t="s">
        <v>995</v>
      </c>
      <c r="D17" s="8" t="s">
        <v>2088</v>
      </c>
      <c r="E17" s="9" t="s">
        <v>647</v>
      </c>
      <c r="F17" s="288" t="s">
        <v>2694</v>
      </c>
      <c r="G17" s="46"/>
      <c r="H17" s="26" t="s">
        <v>651</v>
      </c>
      <c r="I17" s="7" t="s">
        <v>748</v>
      </c>
      <c r="J17" s="8" t="s">
        <v>2698</v>
      </c>
      <c r="K17" s="9" t="s">
        <v>679</v>
      </c>
      <c r="L17" s="292" t="s">
        <v>2863</v>
      </c>
      <c r="M17" s="46"/>
    </row>
    <row r="18" spans="1:13" s="3" customFormat="1">
      <c r="A18" s="46"/>
      <c r="B18" s="206" t="s">
        <v>652</v>
      </c>
      <c r="C18" s="7" t="s">
        <v>2388</v>
      </c>
      <c r="D18" s="8" t="s">
        <v>943</v>
      </c>
      <c r="E18" s="9" t="s">
        <v>647</v>
      </c>
      <c r="F18" s="288" t="s">
        <v>2695</v>
      </c>
      <c r="G18" s="46"/>
      <c r="H18" s="26" t="s">
        <v>652</v>
      </c>
      <c r="I18" s="7" t="s">
        <v>2092</v>
      </c>
      <c r="J18" s="8" t="s">
        <v>25</v>
      </c>
      <c r="K18" s="9" t="s">
        <v>647</v>
      </c>
      <c r="L18" s="292" t="s">
        <v>24</v>
      </c>
      <c r="M18" s="46"/>
    </row>
    <row r="19" spans="1:13" s="3" customFormat="1">
      <c r="A19" s="46"/>
      <c r="B19" s="206" t="s">
        <v>653</v>
      </c>
      <c r="C19" s="7" t="s">
        <v>2689</v>
      </c>
      <c r="D19" s="8" t="s">
        <v>2690</v>
      </c>
      <c r="E19" s="9" t="s">
        <v>37</v>
      </c>
      <c r="F19" s="288" t="s">
        <v>2696</v>
      </c>
      <c r="G19" s="46"/>
      <c r="H19" s="26" t="s">
        <v>653</v>
      </c>
      <c r="I19" s="7" t="s">
        <v>748</v>
      </c>
      <c r="J19" s="8" t="s">
        <v>830</v>
      </c>
      <c r="K19" s="9" t="s">
        <v>647</v>
      </c>
      <c r="L19" s="292" t="s">
        <v>1752</v>
      </c>
      <c r="M19" s="46"/>
    </row>
    <row r="20" spans="1:13" s="3" customFormat="1">
      <c r="A20" s="46"/>
      <c r="B20" s="206" t="s">
        <v>654</v>
      </c>
      <c r="C20" s="7" t="s">
        <v>714</v>
      </c>
      <c r="D20" s="8" t="s">
        <v>2691</v>
      </c>
      <c r="E20" s="9" t="s">
        <v>647</v>
      </c>
      <c r="F20" s="288" t="s">
        <v>2697</v>
      </c>
      <c r="G20" s="46"/>
      <c r="H20" s="26" t="s">
        <v>654</v>
      </c>
      <c r="I20" s="7" t="s">
        <v>2699</v>
      </c>
      <c r="J20" s="8" t="s">
        <v>2700</v>
      </c>
      <c r="K20" s="9" t="s">
        <v>647</v>
      </c>
      <c r="L20" s="292" t="s">
        <v>2864</v>
      </c>
      <c r="M20" s="46"/>
    </row>
    <row r="21" spans="1:13" s="3" customFormat="1">
      <c r="A21" s="46"/>
      <c r="B21" s="206" t="s">
        <v>655</v>
      </c>
      <c r="C21" s="7" t="s">
        <v>986</v>
      </c>
      <c r="D21" s="8" t="s">
        <v>1643</v>
      </c>
      <c r="E21" s="9" t="s">
        <v>770</v>
      </c>
      <c r="F21" s="288" t="s">
        <v>378</v>
      </c>
      <c r="G21" s="46"/>
      <c r="H21" s="26" t="s">
        <v>655</v>
      </c>
      <c r="I21" s="7" t="s">
        <v>723</v>
      </c>
      <c r="J21" s="8" t="s">
        <v>2701</v>
      </c>
      <c r="K21" s="9" t="s">
        <v>647</v>
      </c>
      <c r="L21" s="292" t="s">
        <v>354</v>
      </c>
      <c r="M21" s="46"/>
    </row>
    <row r="22" spans="1:13" s="3" customFormat="1" ht="12.75">
      <c r="A22" s="46"/>
      <c r="B22" s="6"/>
      <c r="C22" s="7"/>
      <c r="D22" s="20"/>
      <c r="E22" s="9"/>
      <c r="F22" s="288"/>
      <c r="G22" s="46"/>
      <c r="H22" s="26" t="s">
        <v>656</v>
      </c>
      <c r="I22" s="7" t="s">
        <v>682</v>
      </c>
      <c r="J22" s="8" t="s">
        <v>2702</v>
      </c>
      <c r="K22" s="9" t="s">
        <v>647</v>
      </c>
      <c r="L22" s="292" t="s">
        <v>2865</v>
      </c>
      <c r="M22" s="46"/>
    </row>
    <row r="23" spans="1:13" s="3" customFormat="1" ht="12.75">
      <c r="A23" s="46"/>
      <c r="B23" s="6"/>
      <c r="C23" s="7"/>
      <c r="D23" s="20"/>
      <c r="E23" s="9"/>
      <c r="F23" s="288"/>
      <c r="G23" s="46"/>
      <c r="H23" s="26" t="s">
        <v>657</v>
      </c>
      <c r="I23" s="7" t="s">
        <v>1375</v>
      </c>
      <c r="J23" s="8" t="s">
        <v>1332</v>
      </c>
      <c r="K23" s="9" t="s">
        <v>647</v>
      </c>
      <c r="L23" s="292" t="s">
        <v>27</v>
      </c>
      <c r="M23" s="46"/>
    </row>
    <row r="24" spans="1:13" s="3" customFormat="1" ht="12.75">
      <c r="A24" s="46"/>
      <c r="B24" s="6"/>
      <c r="C24" s="7"/>
      <c r="D24" s="20"/>
      <c r="E24" s="9"/>
      <c r="F24" s="288"/>
      <c r="G24" s="46"/>
      <c r="H24" s="26" t="s">
        <v>658</v>
      </c>
      <c r="I24" s="7" t="s">
        <v>1143</v>
      </c>
      <c r="J24" s="8" t="s">
        <v>2703</v>
      </c>
      <c r="K24" s="9" t="s">
        <v>647</v>
      </c>
      <c r="L24" s="292" t="s">
        <v>2376</v>
      </c>
      <c r="M24" s="46"/>
    </row>
    <row r="25" spans="1:13" s="3" customFormat="1" ht="13.5" thickBot="1">
      <c r="A25" s="46"/>
      <c r="B25" s="6"/>
      <c r="C25" s="7"/>
      <c r="D25" s="20"/>
      <c r="E25" s="9"/>
      <c r="F25" s="288"/>
      <c r="G25" s="46"/>
      <c r="H25" s="26" t="s">
        <v>659</v>
      </c>
      <c r="I25" s="7" t="s">
        <v>1150</v>
      </c>
      <c r="J25" s="8" t="s">
        <v>23</v>
      </c>
      <c r="K25" s="9" t="s">
        <v>647</v>
      </c>
      <c r="L25" s="292" t="s">
        <v>2866</v>
      </c>
      <c r="M25" s="46"/>
    </row>
    <row r="26" spans="1:13" s="3" customFormat="1" ht="12.75" hidden="1">
      <c r="A26" s="46"/>
      <c r="B26" s="6"/>
      <c r="C26" s="7"/>
      <c r="D26" s="20"/>
      <c r="E26" s="9"/>
      <c r="F26" s="288"/>
      <c r="G26" s="46"/>
      <c r="H26" s="26"/>
      <c r="I26" s="7"/>
      <c r="J26" s="8"/>
      <c r="K26" s="9"/>
      <c r="L26" s="292"/>
      <c r="M26" s="46"/>
    </row>
    <row r="27" spans="1:13" s="3" customFormat="1" ht="13.5" hidden="1" thickBot="1">
      <c r="A27" s="46"/>
      <c r="B27" s="6"/>
      <c r="C27" s="7"/>
      <c r="D27" s="20"/>
      <c r="E27" s="9"/>
      <c r="F27" s="288"/>
      <c r="G27" s="46"/>
      <c r="H27" s="26"/>
      <c r="I27" s="7"/>
      <c r="J27" s="8"/>
      <c r="K27" s="9"/>
      <c r="L27" s="292"/>
      <c r="M27" s="46"/>
    </row>
    <row r="28" spans="1:13" s="3" customFormat="1" ht="12.75" hidden="1">
      <c r="A28" s="46"/>
      <c r="B28" s="6"/>
      <c r="C28" s="7"/>
      <c r="D28" s="21"/>
      <c r="E28" s="9"/>
      <c r="F28" s="288"/>
      <c r="G28" s="46"/>
      <c r="H28" s="26"/>
      <c r="I28" s="7"/>
      <c r="J28" s="7"/>
      <c r="K28" s="9"/>
      <c r="L28" s="292"/>
      <c r="M28" s="46"/>
    </row>
    <row r="29" spans="1:13" s="3" customFormat="1" ht="12.75" hidden="1">
      <c r="A29" s="46"/>
      <c r="B29" s="6"/>
      <c r="C29" s="7"/>
      <c r="D29" s="21"/>
      <c r="E29" s="9"/>
      <c r="F29" s="288"/>
      <c r="G29" s="46"/>
      <c r="H29" s="26"/>
      <c r="I29" s="7"/>
      <c r="J29" s="7"/>
      <c r="K29" s="9"/>
      <c r="L29" s="292"/>
      <c r="M29" s="46"/>
    </row>
    <row r="30" spans="1:13" s="3" customFormat="1" ht="12.75" hidden="1">
      <c r="A30" s="46"/>
      <c r="B30" s="6"/>
      <c r="C30" s="7"/>
      <c r="D30" s="21"/>
      <c r="E30" s="9"/>
      <c r="F30" s="288"/>
      <c r="G30" s="46"/>
      <c r="H30" s="26"/>
      <c r="I30" s="7"/>
      <c r="J30" s="7"/>
      <c r="K30" s="9"/>
      <c r="L30" s="292"/>
      <c r="M30" s="46"/>
    </row>
    <row r="31" spans="1:13" s="3" customFormat="1" ht="12.75" hidden="1">
      <c r="A31" s="46"/>
      <c r="B31" s="6"/>
      <c r="C31" s="7"/>
      <c r="D31" s="21"/>
      <c r="E31" s="9"/>
      <c r="F31" s="288"/>
      <c r="G31" s="46"/>
      <c r="H31" s="26"/>
      <c r="I31" s="7"/>
      <c r="J31" s="7"/>
      <c r="K31" s="9"/>
      <c r="L31" s="292"/>
      <c r="M31" s="46"/>
    </row>
    <row r="32" spans="1:13" s="3" customFormat="1" ht="12.75" hidden="1">
      <c r="A32" s="46"/>
      <c r="B32" s="6"/>
      <c r="C32" s="7"/>
      <c r="D32" s="21"/>
      <c r="E32" s="9"/>
      <c r="F32" s="288"/>
      <c r="G32" s="46"/>
      <c r="H32" s="26"/>
      <c r="I32" s="7"/>
      <c r="J32" s="7"/>
      <c r="K32" s="9"/>
      <c r="L32" s="292"/>
      <c r="M32" s="46"/>
    </row>
    <row r="33" spans="1:13" s="3" customFormat="1" ht="13.5" hidden="1" thickBot="1">
      <c r="A33" s="46"/>
      <c r="B33" s="19"/>
      <c r="C33" s="10"/>
      <c r="D33" s="22"/>
      <c r="E33" s="11"/>
      <c r="F33" s="386"/>
      <c r="G33" s="46"/>
      <c r="H33" s="26"/>
      <c r="I33" s="29"/>
      <c r="J33" s="29"/>
      <c r="K33" s="30"/>
      <c r="L33" s="387"/>
      <c r="M33" s="46"/>
    </row>
    <row r="34" spans="1:13" s="3" customFormat="1" ht="12.75" thickTop="1">
      <c r="A34" s="46"/>
      <c r="B34" s="47"/>
      <c r="C34" s="47"/>
      <c r="D34" s="47"/>
      <c r="E34" s="47"/>
      <c r="F34" s="47"/>
      <c r="G34" s="46"/>
      <c r="H34" s="48"/>
      <c r="I34" s="48"/>
      <c r="J34" s="48"/>
      <c r="K34" s="48"/>
      <c r="L34" s="48"/>
      <c r="M34" s="46"/>
    </row>
    <row r="35" spans="1:13" ht="34.5" customHeight="1" thickBot="1">
      <c r="A35" s="35"/>
      <c r="B35" s="802" t="s">
        <v>785</v>
      </c>
      <c r="C35" s="802"/>
      <c r="D35" s="209"/>
      <c r="E35" s="211" t="s">
        <v>643</v>
      </c>
      <c r="F35" s="781" t="s">
        <v>1676</v>
      </c>
      <c r="G35" s="781"/>
      <c r="H35" s="781"/>
      <c r="I35" s="781"/>
      <c r="J35" s="35"/>
      <c r="K35" s="784" t="s">
        <v>643</v>
      </c>
      <c r="L35" s="784"/>
      <c r="M35" s="35"/>
    </row>
    <row r="36" spans="1:13" ht="5.25" customHeight="1" thickTop="1" thickBot="1">
      <c r="A36" s="35"/>
      <c r="B36" s="810" t="s">
        <v>639</v>
      </c>
      <c r="C36" s="811"/>
      <c r="D36" s="43"/>
      <c r="E36" s="44"/>
      <c r="F36" s="44"/>
      <c r="G36" s="35"/>
      <c r="H36" s="814" t="s">
        <v>670</v>
      </c>
      <c r="I36" s="815"/>
      <c r="J36" s="45"/>
      <c r="K36" s="45"/>
      <c r="L36" s="45"/>
      <c r="M36" s="35"/>
    </row>
    <row r="37" spans="1:13" s="3" customFormat="1" ht="16.5" thickTop="1" thickBot="1">
      <c r="A37" s="46"/>
      <c r="B37" s="812"/>
      <c r="C37" s="813"/>
      <c r="D37" s="14"/>
      <c r="E37" s="12" t="s">
        <v>663</v>
      </c>
      <c r="F37" s="13">
        <f>COUNTA(D39:D70)</f>
        <v>20</v>
      </c>
      <c r="G37" s="46"/>
      <c r="H37" s="816"/>
      <c r="I37" s="817"/>
      <c r="J37" s="32"/>
      <c r="K37" s="33" t="s">
        <v>663</v>
      </c>
      <c r="L37" s="34">
        <f>COUNTA(J39:J70)</f>
        <v>22</v>
      </c>
      <c r="M37" s="46"/>
    </row>
    <row r="38" spans="1:13" s="3" customFormat="1">
      <c r="A38" s="46"/>
      <c r="B38" s="15" t="s">
        <v>644</v>
      </c>
      <c r="C38" s="16" t="s">
        <v>640</v>
      </c>
      <c r="D38" s="4" t="s">
        <v>641</v>
      </c>
      <c r="E38" s="4" t="s">
        <v>642</v>
      </c>
      <c r="F38" s="5" t="s">
        <v>662</v>
      </c>
      <c r="G38" s="46"/>
      <c r="H38" s="24" t="s">
        <v>644</v>
      </c>
      <c r="I38" s="23" t="s">
        <v>640</v>
      </c>
      <c r="J38" s="4" t="s">
        <v>641</v>
      </c>
      <c r="K38" s="4" t="s">
        <v>642</v>
      </c>
      <c r="L38" s="25" t="s">
        <v>662</v>
      </c>
      <c r="M38" s="46"/>
    </row>
    <row r="39" spans="1:13" s="3" customFormat="1">
      <c r="A39" s="46"/>
      <c r="B39" s="93" t="s">
        <v>648</v>
      </c>
      <c r="C39" s="94" t="s">
        <v>778</v>
      </c>
      <c r="D39" s="95" t="s">
        <v>2097</v>
      </c>
      <c r="E39" s="96" t="s">
        <v>770</v>
      </c>
      <c r="F39" s="285" t="s">
        <v>2107</v>
      </c>
      <c r="G39" s="46"/>
      <c r="H39" s="111" t="s">
        <v>648</v>
      </c>
      <c r="I39" s="94" t="s">
        <v>802</v>
      </c>
      <c r="J39" s="95" t="s">
        <v>688</v>
      </c>
      <c r="K39" s="96" t="s">
        <v>754</v>
      </c>
      <c r="L39" s="289" t="s">
        <v>2710</v>
      </c>
      <c r="M39" s="46"/>
    </row>
    <row r="40" spans="1:13" s="3" customFormat="1">
      <c r="A40" s="46"/>
      <c r="B40" s="98" t="s">
        <v>649</v>
      </c>
      <c r="C40" s="99" t="s">
        <v>645</v>
      </c>
      <c r="D40" s="100" t="s">
        <v>2704</v>
      </c>
      <c r="E40" s="101" t="s">
        <v>770</v>
      </c>
      <c r="F40" s="286" t="s">
        <v>2096</v>
      </c>
      <c r="G40" s="46"/>
      <c r="H40" s="113" t="s">
        <v>649</v>
      </c>
      <c r="I40" s="99" t="s">
        <v>817</v>
      </c>
      <c r="J40" s="100" t="s">
        <v>1363</v>
      </c>
      <c r="K40" s="101" t="s">
        <v>681</v>
      </c>
      <c r="L40" s="290" t="s">
        <v>394</v>
      </c>
      <c r="M40" s="46"/>
    </row>
    <row r="41" spans="1:13" s="3" customFormat="1">
      <c r="A41" s="46"/>
      <c r="B41" s="103" t="s">
        <v>650</v>
      </c>
      <c r="C41" s="104" t="s">
        <v>1131</v>
      </c>
      <c r="D41" s="105" t="s">
        <v>13</v>
      </c>
      <c r="E41" s="106" t="s">
        <v>770</v>
      </c>
      <c r="F41" s="287" t="s">
        <v>38</v>
      </c>
      <c r="G41" s="46"/>
      <c r="H41" s="115" t="s">
        <v>650</v>
      </c>
      <c r="I41" s="104" t="s">
        <v>1767</v>
      </c>
      <c r="J41" s="105" t="s">
        <v>745</v>
      </c>
      <c r="K41" s="106" t="s">
        <v>679</v>
      </c>
      <c r="L41" s="291" t="s">
        <v>2096</v>
      </c>
      <c r="M41" s="46"/>
    </row>
    <row r="42" spans="1:13" s="3" customFormat="1">
      <c r="A42" s="46"/>
      <c r="B42" s="6" t="s">
        <v>651</v>
      </c>
      <c r="C42" s="7" t="s">
        <v>2388</v>
      </c>
      <c r="D42" s="8" t="s">
        <v>2098</v>
      </c>
      <c r="E42" s="9" t="s">
        <v>770</v>
      </c>
      <c r="F42" s="288" t="s">
        <v>87</v>
      </c>
      <c r="G42" s="46"/>
      <c r="H42" s="26" t="s">
        <v>651</v>
      </c>
      <c r="I42" s="7" t="s">
        <v>1001</v>
      </c>
      <c r="J42" s="8" t="s">
        <v>23</v>
      </c>
      <c r="K42" s="9" t="s">
        <v>647</v>
      </c>
      <c r="L42" s="292" t="s">
        <v>395</v>
      </c>
      <c r="M42" s="46"/>
    </row>
    <row r="43" spans="1:13" s="3" customFormat="1">
      <c r="A43" s="46"/>
      <c r="B43" s="6" t="s">
        <v>652</v>
      </c>
      <c r="C43" s="7" t="s">
        <v>698</v>
      </c>
      <c r="D43" s="8" t="s">
        <v>2705</v>
      </c>
      <c r="E43" s="9" t="s">
        <v>770</v>
      </c>
      <c r="F43" s="288" t="s">
        <v>39</v>
      </c>
      <c r="G43" s="46"/>
      <c r="H43" s="26" t="s">
        <v>652</v>
      </c>
      <c r="I43" s="7" t="s">
        <v>1143</v>
      </c>
      <c r="J43" s="8" t="s">
        <v>809</v>
      </c>
      <c r="K43" s="9" t="s">
        <v>679</v>
      </c>
      <c r="L43" s="292" t="s">
        <v>95</v>
      </c>
      <c r="M43" s="46"/>
    </row>
    <row r="44" spans="1:13" s="3" customFormat="1">
      <c r="A44" s="46"/>
      <c r="B44" s="6" t="s">
        <v>653</v>
      </c>
      <c r="C44" s="7" t="s">
        <v>2706</v>
      </c>
      <c r="D44" s="8" t="s">
        <v>2707</v>
      </c>
      <c r="E44" s="9" t="s">
        <v>770</v>
      </c>
      <c r="F44" s="288" t="s">
        <v>2453</v>
      </c>
      <c r="G44" s="46"/>
      <c r="H44" s="26" t="s">
        <v>653</v>
      </c>
      <c r="I44" s="7" t="s">
        <v>1001</v>
      </c>
      <c r="J44" s="8" t="s">
        <v>809</v>
      </c>
      <c r="K44" s="9" t="s">
        <v>695</v>
      </c>
      <c r="L44" s="292" t="s">
        <v>2711</v>
      </c>
      <c r="M44" s="46"/>
    </row>
    <row r="45" spans="1:13" s="3" customFormat="1">
      <c r="A45" s="46"/>
      <c r="B45" s="6" t="s">
        <v>654</v>
      </c>
      <c r="C45" s="7" t="s">
        <v>1131</v>
      </c>
      <c r="D45" s="8" t="s">
        <v>943</v>
      </c>
      <c r="E45" s="9" t="s">
        <v>819</v>
      </c>
      <c r="F45" s="288" t="s">
        <v>368</v>
      </c>
      <c r="G45" s="46"/>
      <c r="H45" s="26" t="s">
        <v>654</v>
      </c>
      <c r="I45" s="7" t="s">
        <v>1451</v>
      </c>
      <c r="J45" s="8" t="s">
        <v>688</v>
      </c>
      <c r="K45" s="9" t="s">
        <v>754</v>
      </c>
      <c r="L45" s="292" t="s">
        <v>365</v>
      </c>
      <c r="M45" s="46"/>
    </row>
    <row r="46" spans="1:13" s="3" customFormat="1">
      <c r="A46" s="46"/>
      <c r="B46" s="6" t="s">
        <v>655</v>
      </c>
      <c r="C46" s="7" t="s">
        <v>708</v>
      </c>
      <c r="D46" s="8" t="s">
        <v>2384</v>
      </c>
      <c r="E46" s="9" t="s">
        <v>770</v>
      </c>
      <c r="F46" s="288" t="s">
        <v>2424</v>
      </c>
      <c r="G46" s="46"/>
      <c r="H46" s="26" t="s">
        <v>655</v>
      </c>
      <c r="I46" s="7" t="s">
        <v>719</v>
      </c>
      <c r="J46" s="8" t="s">
        <v>1424</v>
      </c>
      <c r="K46" s="9" t="s">
        <v>948</v>
      </c>
      <c r="L46" s="292" t="s">
        <v>367</v>
      </c>
      <c r="M46" s="46"/>
    </row>
    <row r="47" spans="1:13" s="3" customFormat="1">
      <c r="A47" s="46"/>
      <c r="B47" s="6" t="s">
        <v>656</v>
      </c>
      <c r="C47" s="7" t="s">
        <v>1340</v>
      </c>
      <c r="D47" s="8" t="s">
        <v>2361</v>
      </c>
      <c r="E47" s="9" t="s">
        <v>2392</v>
      </c>
      <c r="F47" s="288" t="s">
        <v>2457</v>
      </c>
      <c r="G47" s="46"/>
      <c r="H47" s="26" t="s">
        <v>656</v>
      </c>
      <c r="I47" s="7" t="s">
        <v>999</v>
      </c>
      <c r="J47" s="8" t="s">
        <v>346</v>
      </c>
      <c r="K47" s="9" t="s">
        <v>2392</v>
      </c>
      <c r="L47" s="292" t="s">
        <v>382</v>
      </c>
      <c r="M47" s="46"/>
    </row>
    <row r="48" spans="1:13" s="3" customFormat="1">
      <c r="A48" s="46"/>
      <c r="B48" s="6" t="s">
        <v>657</v>
      </c>
      <c r="C48" s="7" t="s">
        <v>1436</v>
      </c>
      <c r="D48" s="8" t="s">
        <v>2867</v>
      </c>
      <c r="E48" s="9" t="s">
        <v>647</v>
      </c>
      <c r="F48" s="288" t="s">
        <v>386</v>
      </c>
      <c r="G48" s="46"/>
      <c r="H48" s="26" t="s">
        <v>657</v>
      </c>
      <c r="I48" s="7" t="s">
        <v>685</v>
      </c>
      <c r="J48" s="8" t="s">
        <v>355</v>
      </c>
      <c r="K48" s="9" t="s">
        <v>965</v>
      </c>
      <c r="L48" s="292" t="s">
        <v>383</v>
      </c>
      <c r="M48" s="46"/>
    </row>
    <row r="49" spans="1:13" s="3" customFormat="1">
      <c r="A49" s="46"/>
      <c r="B49" s="6" t="s">
        <v>658</v>
      </c>
      <c r="C49" s="7" t="s">
        <v>705</v>
      </c>
      <c r="D49" s="8" t="s">
        <v>2690</v>
      </c>
      <c r="E49" s="9" t="s">
        <v>770</v>
      </c>
      <c r="F49" s="288" t="s">
        <v>2459</v>
      </c>
      <c r="G49" s="46"/>
      <c r="H49" s="26" t="s">
        <v>658</v>
      </c>
      <c r="I49" s="7" t="s">
        <v>1077</v>
      </c>
      <c r="J49" s="8" t="s">
        <v>2103</v>
      </c>
      <c r="K49" s="9" t="s">
        <v>37</v>
      </c>
      <c r="L49" s="292" t="s">
        <v>2424</v>
      </c>
      <c r="M49" s="46"/>
    </row>
    <row r="50" spans="1:13" s="3" customFormat="1">
      <c r="A50" s="46"/>
      <c r="B50" s="6" t="s">
        <v>659</v>
      </c>
      <c r="C50" s="7" t="s">
        <v>1340</v>
      </c>
      <c r="D50" s="8" t="s">
        <v>342</v>
      </c>
      <c r="E50" s="9" t="s">
        <v>647</v>
      </c>
      <c r="F50" s="288" t="s">
        <v>2460</v>
      </c>
      <c r="G50" s="46"/>
      <c r="H50" s="26" t="s">
        <v>659</v>
      </c>
      <c r="I50" s="7" t="s">
        <v>2104</v>
      </c>
      <c r="J50" s="8" t="s">
        <v>2105</v>
      </c>
      <c r="K50" s="9" t="s">
        <v>647</v>
      </c>
      <c r="L50" s="292" t="s">
        <v>44</v>
      </c>
      <c r="M50" s="46"/>
    </row>
    <row r="51" spans="1:13" s="3" customFormat="1">
      <c r="A51" s="46"/>
      <c r="B51" s="6" t="s">
        <v>660</v>
      </c>
      <c r="C51" s="7" t="s">
        <v>1492</v>
      </c>
      <c r="D51" s="8" t="s">
        <v>2100</v>
      </c>
      <c r="E51" s="9" t="s">
        <v>647</v>
      </c>
      <c r="F51" s="288" t="s">
        <v>373</v>
      </c>
      <c r="G51" s="46"/>
      <c r="H51" s="26" t="s">
        <v>660</v>
      </c>
      <c r="I51" s="7" t="s">
        <v>1070</v>
      </c>
      <c r="J51" s="8" t="s">
        <v>1015</v>
      </c>
      <c r="K51" s="9" t="s">
        <v>37</v>
      </c>
      <c r="L51" s="292" t="s">
        <v>2712</v>
      </c>
      <c r="M51" s="46"/>
    </row>
    <row r="52" spans="1:13" s="3" customFormat="1">
      <c r="A52" s="46"/>
      <c r="B52" s="6" t="s">
        <v>661</v>
      </c>
      <c r="C52" s="7" t="s">
        <v>1131</v>
      </c>
      <c r="D52" s="8" t="s">
        <v>1349</v>
      </c>
      <c r="E52" s="9" t="s">
        <v>647</v>
      </c>
      <c r="F52" s="288" t="s">
        <v>2428</v>
      </c>
      <c r="G52" s="46"/>
      <c r="H52" s="26" t="s">
        <v>661</v>
      </c>
      <c r="I52" s="7" t="s">
        <v>682</v>
      </c>
      <c r="J52" s="8" t="s">
        <v>1542</v>
      </c>
      <c r="K52" s="9" t="s">
        <v>675</v>
      </c>
      <c r="L52" s="292" t="s">
        <v>46</v>
      </c>
      <c r="M52" s="46"/>
    </row>
    <row r="53" spans="1:13" s="3" customFormat="1">
      <c r="A53" s="46"/>
      <c r="B53" s="6" t="s">
        <v>664</v>
      </c>
      <c r="C53" s="7" t="s">
        <v>2708</v>
      </c>
      <c r="D53" s="8" t="s">
        <v>2867</v>
      </c>
      <c r="E53" s="9" t="s">
        <v>647</v>
      </c>
      <c r="F53" s="288" t="s">
        <v>50</v>
      </c>
      <c r="G53" s="46"/>
      <c r="H53" s="26" t="s">
        <v>664</v>
      </c>
      <c r="I53" s="7" t="s">
        <v>1151</v>
      </c>
      <c r="J53" s="8" t="s">
        <v>2713</v>
      </c>
      <c r="K53" s="9" t="s">
        <v>647</v>
      </c>
      <c r="L53" s="292" t="s">
        <v>386</v>
      </c>
      <c r="M53" s="46"/>
    </row>
    <row r="54" spans="1:13" s="3" customFormat="1">
      <c r="A54" s="46"/>
      <c r="B54" s="6" t="s">
        <v>665</v>
      </c>
      <c r="C54" s="7" t="s">
        <v>995</v>
      </c>
      <c r="D54" s="8" t="s">
        <v>2360</v>
      </c>
      <c r="E54" s="9" t="s">
        <v>647</v>
      </c>
      <c r="F54" s="288" t="s">
        <v>51</v>
      </c>
      <c r="G54" s="46"/>
      <c r="H54" s="26" t="s">
        <v>665</v>
      </c>
      <c r="I54" s="7" t="s">
        <v>802</v>
      </c>
      <c r="J54" s="8" t="s">
        <v>2714</v>
      </c>
      <c r="K54" s="9" t="s">
        <v>647</v>
      </c>
      <c r="L54" s="292" t="s">
        <v>2715</v>
      </c>
      <c r="M54" s="46"/>
    </row>
    <row r="55" spans="1:13" s="3" customFormat="1" ht="409.6">
      <c r="A55" s="46"/>
      <c r="B55" s="6" t="s">
        <v>666</v>
      </c>
      <c r="C55" s="7" t="s">
        <v>1547</v>
      </c>
      <c r="D55" s="8" t="s">
        <v>943</v>
      </c>
      <c r="E55" s="9" t="s">
        <v>647</v>
      </c>
      <c r="F55" s="288" t="s">
        <v>376</v>
      </c>
      <c r="G55" s="46"/>
      <c r="H55" s="26" t="s">
        <v>666</v>
      </c>
      <c r="I55" s="7" t="s">
        <v>689</v>
      </c>
      <c r="J55" s="8" t="s">
        <v>1310</v>
      </c>
      <c r="K55" s="9" t="s">
        <v>37</v>
      </c>
      <c r="L55" s="292" t="s">
        <v>2460</v>
      </c>
      <c r="M55" s="46"/>
    </row>
    <row r="56" spans="1:13" s="3" customFormat="1" ht="409.6">
      <c r="A56" s="46"/>
      <c r="B56" s="6" t="s">
        <v>667</v>
      </c>
      <c r="C56" s="7" t="s">
        <v>412</v>
      </c>
      <c r="D56" s="8" t="s">
        <v>941</v>
      </c>
      <c r="E56" s="9" t="s">
        <v>647</v>
      </c>
      <c r="F56" s="288" t="s">
        <v>2406</v>
      </c>
      <c r="G56" s="46"/>
      <c r="H56" s="26" t="s">
        <v>667</v>
      </c>
      <c r="I56" s="7" t="s">
        <v>1150</v>
      </c>
      <c r="J56" s="8" t="s">
        <v>1142</v>
      </c>
      <c r="K56" s="9" t="s">
        <v>647</v>
      </c>
      <c r="L56" s="292" t="s">
        <v>48</v>
      </c>
      <c r="M56" s="46"/>
    </row>
    <row r="57" spans="1:13" s="3" customFormat="1" ht="409.6">
      <c r="A57" s="46"/>
      <c r="B57" s="6" t="s">
        <v>668</v>
      </c>
      <c r="C57" s="7" t="s">
        <v>458</v>
      </c>
      <c r="D57" s="8" t="s">
        <v>975</v>
      </c>
      <c r="E57" s="9" t="s">
        <v>948</v>
      </c>
      <c r="F57" s="288" t="s">
        <v>1766</v>
      </c>
      <c r="G57" s="46"/>
      <c r="H57" s="26" t="s">
        <v>668</v>
      </c>
      <c r="I57" s="7" t="s">
        <v>2716</v>
      </c>
      <c r="J57" s="8" t="s">
        <v>1011</v>
      </c>
      <c r="K57" s="9" t="s">
        <v>948</v>
      </c>
      <c r="L57" s="292" t="s">
        <v>2404</v>
      </c>
      <c r="M57" s="46"/>
    </row>
    <row r="58" spans="1:13" s="3" customFormat="1" ht="409.6">
      <c r="A58" s="46"/>
      <c r="B58" s="6" t="s">
        <v>669</v>
      </c>
      <c r="C58" s="7" t="s">
        <v>645</v>
      </c>
      <c r="D58" s="8" t="s">
        <v>704</v>
      </c>
      <c r="E58" s="9" t="s">
        <v>647</v>
      </c>
      <c r="F58" s="244" t="s">
        <v>2709</v>
      </c>
      <c r="G58" s="46"/>
      <c r="H58" s="26" t="s">
        <v>669</v>
      </c>
      <c r="I58" s="7" t="s">
        <v>810</v>
      </c>
      <c r="J58" s="8" t="s">
        <v>2717</v>
      </c>
      <c r="K58" s="9" t="s">
        <v>647</v>
      </c>
      <c r="L58" s="255" t="s">
        <v>413</v>
      </c>
      <c r="M58" s="46"/>
    </row>
    <row r="59" spans="1:13" s="3" customFormat="1">
      <c r="A59" s="46"/>
      <c r="B59" s="6"/>
      <c r="C59" s="7"/>
      <c r="D59" s="8"/>
      <c r="E59" s="9"/>
      <c r="F59" s="244"/>
      <c r="G59" s="46"/>
      <c r="H59" s="26" t="s">
        <v>918</v>
      </c>
      <c r="I59" s="7" t="s">
        <v>682</v>
      </c>
      <c r="J59" s="8" t="s">
        <v>1746</v>
      </c>
      <c r="K59" s="9" t="s">
        <v>647</v>
      </c>
      <c r="L59" s="255" t="s">
        <v>2436</v>
      </c>
      <c r="M59" s="46"/>
    </row>
    <row r="60" spans="1:13" s="3" customFormat="1" ht="12.75" thickBot="1">
      <c r="A60" s="46"/>
      <c r="B60" s="6"/>
      <c r="C60" s="7"/>
      <c r="D60" s="8"/>
      <c r="E60" s="9"/>
      <c r="F60" s="244"/>
      <c r="G60" s="46"/>
      <c r="H60" s="26" t="s">
        <v>919</v>
      </c>
      <c r="I60" s="7" t="s">
        <v>815</v>
      </c>
      <c r="J60" s="8" t="s">
        <v>2702</v>
      </c>
      <c r="K60" s="9" t="s">
        <v>647</v>
      </c>
      <c r="L60" s="255" t="s">
        <v>2718</v>
      </c>
      <c r="M60" s="46"/>
    </row>
    <row r="61" spans="1:13" s="3" customFormat="1" hidden="1">
      <c r="A61" s="46"/>
      <c r="B61" s="6"/>
      <c r="C61" s="7"/>
      <c r="D61" s="8"/>
      <c r="E61" s="9"/>
      <c r="F61" s="244"/>
      <c r="G61" s="46"/>
      <c r="H61" s="26"/>
      <c r="I61" s="7"/>
      <c r="J61" s="8"/>
      <c r="K61" s="9"/>
      <c r="L61" s="255"/>
      <c r="M61" s="46"/>
    </row>
    <row r="62" spans="1:13" s="3" customFormat="1" hidden="1">
      <c r="A62" s="46"/>
      <c r="B62" s="6"/>
      <c r="C62" s="7"/>
      <c r="D62" s="8"/>
      <c r="E62" s="9"/>
      <c r="F62" s="244"/>
      <c r="G62" s="46"/>
      <c r="H62" s="26"/>
      <c r="I62" s="7"/>
      <c r="J62" s="8"/>
      <c r="K62" s="9"/>
      <c r="L62" s="255"/>
      <c r="M62" s="46"/>
    </row>
    <row r="63" spans="1:13" s="3" customFormat="1" hidden="1">
      <c r="A63" s="46"/>
      <c r="B63" s="6"/>
      <c r="C63" s="7"/>
      <c r="D63" s="8"/>
      <c r="E63" s="9"/>
      <c r="F63" s="244"/>
      <c r="G63" s="46"/>
      <c r="H63" s="26"/>
      <c r="I63" s="7"/>
      <c r="J63" s="8"/>
      <c r="K63" s="9"/>
      <c r="L63" s="255"/>
      <c r="M63" s="46"/>
    </row>
    <row r="64" spans="1:13" s="3" customFormat="1" hidden="1">
      <c r="A64" s="46"/>
      <c r="B64" s="6"/>
      <c r="C64" s="7"/>
      <c r="D64" s="8"/>
      <c r="E64" s="9"/>
      <c r="F64" s="244"/>
      <c r="G64" s="46"/>
      <c r="H64" s="26"/>
      <c r="I64" s="7"/>
      <c r="J64" s="8"/>
      <c r="K64" s="9"/>
      <c r="L64" s="255"/>
      <c r="M64" s="46"/>
    </row>
    <row r="65" spans="1:13" s="3" customFormat="1" hidden="1">
      <c r="A65" s="46"/>
      <c r="B65" s="6"/>
      <c r="C65" s="7"/>
      <c r="D65" s="8"/>
      <c r="E65" s="9"/>
      <c r="F65" s="244"/>
      <c r="G65" s="46"/>
      <c r="H65" s="26"/>
      <c r="I65" s="7"/>
      <c r="J65" s="8"/>
      <c r="K65" s="9"/>
      <c r="L65" s="255"/>
      <c r="M65" s="46"/>
    </row>
    <row r="66" spans="1:13" s="3" customFormat="1" hidden="1">
      <c r="A66" s="46"/>
      <c r="B66" s="6"/>
      <c r="C66" s="7"/>
      <c r="D66" s="8"/>
      <c r="E66" s="9"/>
      <c r="F66" s="244"/>
      <c r="G66" s="46"/>
      <c r="H66" s="26"/>
      <c r="I66" s="7"/>
      <c r="J66" s="8"/>
      <c r="K66" s="9"/>
      <c r="L66" s="255"/>
      <c r="M66" s="46"/>
    </row>
    <row r="67" spans="1:13" s="3" customFormat="1" hidden="1">
      <c r="A67" s="46"/>
      <c r="B67" s="6"/>
      <c r="C67" s="7"/>
      <c r="D67" s="8"/>
      <c r="E67" s="9"/>
      <c r="F67" s="244"/>
      <c r="G67" s="46"/>
      <c r="H67" s="26"/>
      <c r="I67" s="7"/>
      <c r="J67" s="8"/>
      <c r="K67" s="9"/>
      <c r="L67" s="255"/>
      <c r="M67" s="46"/>
    </row>
    <row r="68" spans="1:13" s="3" customFormat="1" hidden="1">
      <c r="A68" s="46"/>
      <c r="B68" s="6"/>
      <c r="C68" s="7"/>
      <c r="D68" s="8"/>
      <c r="E68" s="9"/>
      <c r="F68" s="244"/>
      <c r="G68" s="46"/>
      <c r="H68" s="26"/>
      <c r="I68" s="7"/>
      <c r="J68" s="7"/>
      <c r="K68" s="9"/>
      <c r="L68" s="255"/>
      <c r="M68" s="46"/>
    </row>
    <row r="69" spans="1:13" s="3" customFormat="1" hidden="1">
      <c r="A69" s="46"/>
      <c r="B69" s="6"/>
      <c r="C69" s="7"/>
      <c r="D69" s="8"/>
      <c r="E69" s="9"/>
      <c r="F69" s="244"/>
      <c r="G69" s="46"/>
      <c r="H69" s="26"/>
      <c r="I69" s="7"/>
      <c r="J69" s="7"/>
      <c r="K69" s="9"/>
      <c r="L69" s="255"/>
      <c r="M69" s="46"/>
    </row>
    <row r="70" spans="1:13" s="3" customFormat="1" ht="12.75" hidden="1" thickBot="1">
      <c r="A70" s="46"/>
      <c r="B70" s="19"/>
      <c r="C70" s="10"/>
      <c r="D70" s="207"/>
      <c r="E70" s="11"/>
      <c r="F70" s="245"/>
      <c r="G70" s="46"/>
      <c r="H70" s="258"/>
      <c r="I70" s="58"/>
      <c r="J70" s="58"/>
      <c r="K70" s="60"/>
      <c r="L70" s="257"/>
      <c r="M70" s="46"/>
    </row>
    <row r="71" spans="1:13" s="3" customFormat="1" ht="12.75" thickTop="1">
      <c r="A71" s="233"/>
      <c r="B71" s="47"/>
      <c r="C71" s="47"/>
      <c r="D71" s="47"/>
      <c r="E71" s="47"/>
      <c r="F71" s="47"/>
      <c r="G71" s="233"/>
      <c r="H71" s="48"/>
      <c r="I71" s="48"/>
      <c r="J71" s="48"/>
      <c r="K71" s="48"/>
      <c r="L71" s="48"/>
      <c r="M71" s="233"/>
    </row>
    <row r="72" spans="1:13" ht="34.5" customHeight="1" thickBot="1">
      <c r="A72" s="35"/>
      <c r="B72" s="784" t="s">
        <v>786</v>
      </c>
      <c r="C72" s="784"/>
      <c r="D72" s="35"/>
      <c r="E72" s="211" t="s">
        <v>643</v>
      </c>
      <c r="F72" s="781" t="s">
        <v>1677</v>
      </c>
      <c r="G72" s="781"/>
      <c r="H72" s="781"/>
      <c r="I72" s="781"/>
      <c r="J72" s="35"/>
      <c r="K72" s="784" t="s">
        <v>730</v>
      </c>
      <c r="L72" s="784"/>
      <c r="M72" s="35"/>
    </row>
    <row r="73" spans="1:13" ht="5.25" customHeight="1" thickTop="1" thickBot="1">
      <c r="A73" s="35"/>
      <c r="B73" s="790" t="s">
        <v>639</v>
      </c>
      <c r="C73" s="791"/>
      <c r="D73" s="43"/>
      <c r="E73" s="44"/>
      <c r="F73" s="44"/>
      <c r="G73" s="35"/>
      <c r="H73" s="785" t="s">
        <v>670</v>
      </c>
      <c r="I73" s="786"/>
      <c r="J73" s="45"/>
      <c r="K73" s="45"/>
      <c r="L73" s="45"/>
      <c r="M73" s="35"/>
    </row>
    <row r="74" spans="1:13" s="3" customFormat="1" ht="16.5" thickTop="1" thickBot="1">
      <c r="A74" s="46"/>
      <c r="B74" s="792"/>
      <c r="C74" s="793"/>
      <c r="D74" s="14"/>
      <c r="E74" s="12" t="s">
        <v>663</v>
      </c>
      <c r="F74" s="13">
        <f>COUNTA(D76:D115)</f>
        <v>20</v>
      </c>
      <c r="G74" s="46"/>
      <c r="H74" s="787"/>
      <c r="I74" s="788"/>
      <c r="J74" s="32"/>
      <c r="K74" s="33" t="s">
        <v>663</v>
      </c>
      <c r="L74" s="34">
        <f>COUNTA(J76:J115)</f>
        <v>27</v>
      </c>
      <c r="M74" s="46"/>
    </row>
    <row r="75" spans="1:13" s="3" customFormat="1">
      <c r="A75" s="46"/>
      <c r="B75" s="15" t="s">
        <v>644</v>
      </c>
      <c r="C75" s="16" t="s">
        <v>640</v>
      </c>
      <c r="D75" s="4" t="s">
        <v>641</v>
      </c>
      <c r="E75" s="4" t="s">
        <v>642</v>
      </c>
      <c r="F75" s="5" t="s">
        <v>662</v>
      </c>
      <c r="G75" s="46"/>
      <c r="H75" s="24" t="s">
        <v>644</v>
      </c>
      <c r="I75" s="23" t="s">
        <v>640</v>
      </c>
      <c r="J75" s="4" t="s">
        <v>641</v>
      </c>
      <c r="K75" s="4" t="s">
        <v>642</v>
      </c>
      <c r="L75" s="25" t="s">
        <v>662</v>
      </c>
      <c r="M75" s="46"/>
    </row>
    <row r="76" spans="1:13" s="3" customFormat="1">
      <c r="A76" s="46"/>
      <c r="B76" s="93" t="s">
        <v>648</v>
      </c>
      <c r="C76" s="94" t="s">
        <v>2093</v>
      </c>
      <c r="D76" s="95" t="s">
        <v>2094</v>
      </c>
      <c r="E76" s="96" t="s">
        <v>2095</v>
      </c>
      <c r="F76" s="285" t="s">
        <v>390</v>
      </c>
      <c r="G76" s="46"/>
      <c r="H76" s="111" t="s">
        <v>648</v>
      </c>
      <c r="I76" s="94" t="s">
        <v>829</v>
      </c>
      <c r="J76" s="95" t="s">
        <v>1200</v>
      </c>
      <c r="K76" s="96" t="s">
        <v>948</v>
      </c>
      <c r="L76" s="289" t="s">
        <v>55</v>
      </c>
      <c r="M76" s="46"/>
    </row>
    <row r="77" spans="1:13" s="3" customFormat="1">
      <c r="A77" s="46"/>
      <c r="B77" s="98" t="s">
        <v>649</v>
      </c>
      <c r="C77" s="99" t="s">
        <v>366</v>
      </c>
      <c r="D77" s="100" t="s">
        <v>1136</v>
      </c>
      <c r="E77" s="101" t="s">
        <v>675</v>
      </c>
      <c r="F77" s="286" t="s">
        <v>392</v>
      </c>
      <c r="G77" s="46"/>
      <c r="H77" s="113" t="s">
        <v>649</v>
      </c>
      <c r="I77" s="99" t="s">
        <v>1214</v>
      </c>
      <c r="J77" s="100" t="s">
        <v>869</v>
      </c>
      <c r="K77" s="101" t="s">
        <v>687</v>
      </c>
      <c r="L77" s="290" t="s">
        <v>454</v>
      </c>
      <c r="M77" s="46"/>
    </row>
    <row r="78" spans="1:13" s="3" customFormat="1">
      <c r="A78" s="46"/>
      <c r="B78" s="103" t="s">
        <v>650</v>
      </c>
      <c r="C78" s="104" t="s">
        <v>1340</v>
      </c>
      <c r="D78" s="105" t="s">
        <v>2360</v>
      </c>
      <c r="E78" s="106" t="s">
        <v>695</v>
      </c>
      <c r="F78" s="287" t="s">
        <v>59</v>
      </c>
      <c r="G78" s="46"/>
      <c r="H78" s="115" t="s">
        <v>650</v>
      </c>
      <c r="I78" s="104" t="s">
        <v>685</v>
      </c>
      <c r="J78" s="105" t="s">
        <v>2119</v>
      </c>
      <c r="K78" s="106" t="s">
        <v>770</v>
      </c>
      <c r="L78" s="291" t="s">
        <v>456</v>
      </c>
      <c r="M78" s="46"/>
    </row>
    <row r="79" spans="1:13" s="3" customFormat="1">
      <c r="A79" s="46"/>
      <c r="B79" s="6" t="s">
        <v>651</v>
      </c>
      <c r="C79" s="7" t="s">
        <v>645</v>
      </c>
      <c r="D79" s="8" t="s">
        <v>2719</v>
      </c>
      <c r="E79" s="9" t="s">
        <v>770</v>
      </c>
      <c r="F79" s="288" t="s">
        <v>2710</v>
      </c>
      <c r="G79" s="46"/>
      <c r="H79" s="26" t="s">
        <v>651</v>
      </c>
      <c r="I79" s="7" t="s">
        <v>723</v>
      </c>
      <c r="J79" s="8" t="s">
        <v>2373</v>
      </c>
      <c r="K79" s="9" t="s">
        <v>675</v>
      </c>
      <c r="L79" s="292" t="s">
        <v>457</v>
      </c>
      <c r="M79" s="46"/>
    </row>
    <row r="80" spans="1:13" s="3" customFormat="1">
      <c r="A80" s="46"/>
      <c r="B80" s="6" t="s">
        <v>652</v>
      </c>
      <c r="C80" s="7" t="s">
        <v>714</v>
      </c>
      <c r="D80" s="8" t="s">
        <v>2113</v>
      </c>
      <c r="E80" s="9" t="s">
        <v>770</v>
      </c>
      <c r="F80" s="288" t="s">
        <v>2096</v>
      </c>
      <c r="G80" s="46"/>
      <c r="H80" s="26" t="s">
        <v>652</v>
      </c>
      <c r="I80" s="7" t="s">
        <v>854</v>
      </c>
      <c r="J80" s="8" t="s">
        <v>844</v>
      </c>
      <c r="K80" s="9" t="s">
        <v>675</v>
      </c>
      <c r="L80" s="292" t="s">
        <v>482</v>
      </c>
      <c r="M80" s="46"/>
    </row>
    <row r="81" spans="1:13" s="3" customFormat="1">
      <c r="A81" s="46"/>
      <c r="B81" s="6" t="s">
        <v>653</v>
      </c>
      <c r="C81" s="7" t="s">
        <v>780</v>
      </c>
      <c r="D81" s="8" t="s">
        <v>2359</v>
      </c>
      <c r="E81" s="9" t="s">
        <v>679</v>
      </c>
      <c r="F81" s="288" t="s">
        <v>38</v>
      </c>
      <c r="G81" s="46"/>
      <c r="H81" s="26" t="s">
        <v>653</v>
      </c>
      <c r="I81" s="7" t="s">
        <v>890</v>
      </c>
      <c r="J81" s="8" t="s">
        <v>2118</v>
      </c>
      <c r="K81" s="9" t="s">
        <v>679</v>
      </c>
      <c r="L81" s="292" t="s">
        <v>461</v>
      </c>
      <c r="M81" s="46"/>
    </row>
    <row r="82" spans="1:13" s="3" customFormat="1">
      <c r="A82" s="46"/>
      <c r="B82" s="6" t="s">
        <v>654</v>
      </c>
      <c r="C82" s="7" t="s">
        <v>995</v>
      </c>
      <c r="D82" s="8" t="s">
        <v>2719</v>
      </c>
      <c r="E82" s="9" t="s">
        <v>770</v>
      </c>
      <c r="F82" s="288" t="s">
        <v>87</v>
      </c>
      <c r="G82" s="46"/>
      <c r="H82" s="26" t="s">
        <v>654</v>
      </c>
      <c r="I82" s="7" t="s">
        <v>1143</v>
      </c>
      <c r="J82" s="8" t="s">
        <v>2729</v>
      </c>
      <c r="K82" s="9" t="s">
        <v>947</v>
      </c>
      <c r="L82" s="292" t="s">
        <v>1790</v>
      </c>
      <c r="M82" s="46"/>
    </row>
    <row r="83" spans="1:13" s="3" customFormat="1">
      <c r="A83" s="46"/>
      <c r="B83" s="6" t="s">
        <v>655</v>
      </c>
      <c r="C83" s="7" t="s">
        <v>1239</v>
      </c>
      <c r="D83" s="8" t="s">
        <v>1037</v>
      </c>
      <c r="E83" s="9" t="s">
        <v>948</v>
      </c>
      <c r="F83" s="288" t="s">
        <v>395</v>
      </c>
      <c r="G83" s="46"/>
      <c r="H83" s="26" t="s">
        <v>655</v>
      </c>
      <c r="I83" s="7" t="s">
        <v>728</v>
      </c>
      <c r="J83" s="8" t="s">
        <v>74</v>
      </c>
      <c r="K83" s="9" t="s">
        <v>647</v>
      </c>
      <c r="L83" s="292" t="s">
        <v>462</v>
      </c>
      <c r="M83" s="46"/>
    </row>
    <row r="84" spans="1:13" s="3" customFormat="1">
      <c r="A84" s="46"/>
      <c r="B84" s="6" t="s">
        <v>656</v>
      </c>
      <c r="C84" s="7" t="s">
        <v>645</v>
      </c>
      <c r="D84" s="8" t="s">
        <v>2720</v>
      </c>
      <c r="E84" s="9" t="s">
        <v>770</v>
      </c>
      <c r="F84" s="288" t="s">
        <v>380</v>
      </c>
      <c r="G84" s="46"/>
      <c r="H84" s="26" t="s">
        <v>656</v>
      </c>
      <c r="I84" s="7" t="s">
        <v>759</v>
      </c>
      <c r="J84" s="8" t="s">
        <v>2730</v>
      </c>
      <c r="K84" s="9" t="s">
        <v>770</v>
      </c>
      <c r="L84" s="292" t="s">
        <v>2731</v>
      </c>
      <c r="M84" s="46"/>
    </row>
    <row r="85" spans="1:13" s="3" customFormat="1">
      <c r="A85" s="46"/>
      <c r="B85" s="6" t="s">
        <v>657</v>
      </c>
      <c r="C85" s="7" t="s">
        <v>1337</v>
      </c>
      <c r="D85" s="8" t="s">
        <v>2721</v>
      </c>
      <c r="E85" s="9" t="s">
        <v>647</v>
      </c>
      <c r="F85" s="288" t="s">
        <v>39</v>
      </c>
      <c r="G85" s="46"/>
      <c r="H85" s="26" t="s">
        <v>657</v>
      </c>
      <c r="I85" s="7" t="s">
        <v>815</v>
      </c>
      <c r="J85" s="8" t="s">
        <v>2732</v>
      </c>
      <c r="K85" s="9" t="s">
        <v>948</v>
      </c>
      <c r="L85" s="292" t="s">
        <v>423</v>
      </c>
      <c r="M85" s="46"/>
    </row>
    <row r="86" spans="1:13" s="3" customFormat="1">
      <c r="A86" s="46"/>
      <c r="B86" s="6" t="s">
        <v>658</v>
      </c>
      <c r="C86" s="7" t="s">
        <v>677</v>
      </c>
      <c r="D86" s="8" t="s">
        <v>889</v>
      </c>
      <c r="E86" s="9" t="s">
        <v>948</v>
      </c>
      <c r="F86" s="288" t="s">
        <v>2722</v>
      </c>
      <c r="G86" s="46"/>
      <c r="H86" s="26" t="s">
        <v>658</v>
      </c>
      <c r="I86" s="7" t="s">
        <v>1266</v>
      </c>
      <c r="J86" s="8" t="s">
        <v>1259</v>
      </c>
      <c r="K86" s="9" t="s">
        <v>948</v>
      </c>
      <c r="L86" s="292" t="s">
        <v>471</v>
      </c>
      <c r="M86" s="46"/>
    </row>
    <row r="87" spans="1:13" s="3" customFormat="1">
      <c r="A87" s="46"/>
      <c r="B87" s="6" t="s">
        <v>659</v>
      </c>
      <c r="C87" s="7" t="s">
        <v>2723</v>
      </c>
      <c r="D87" s="8" t="s">
        <v>2724</v>
      </c>
      <c r="E87" s="9" t="s">
        <v>770</v>
      </c>
      <c r="F87" s="288" t="s">
        <v>62</v>
      </c>
      <c r="G87" s="46"/>
      <c r="H87" s="26" t="s">
        <v>659</v>
      </c>
      <c r="I87" s="7" t="s">
        <v>1451</v>
      </c>
      <c r="J87" s="8" t="s">
        <v>814</v>
      </c>
      <c r="K87" s="9" t="s">
        <v>647</v>
      </c>
      <c r="L87" s="292" t="s">
        <v>425</v>
      </c>
      <c r="M87" s="46"/>
    </row>
    <row r="88" spans="1:13" s="3" customFormat="1">
      <c r="A88" s="46"/>
      <c r="B88" s="6" t="s">
        <v>660</v>
      </c>
      <c r="C88" s="7" t="s">
        <v>1239</v>
      </c>
      <c r="D88" s="8" t="s">
        <v>2725</v>
      </c>
      <c r="E88" s="9" t="s">
        <v>948</v>
      </c>
      <c r="F88" s="288" t="s">
        <v>95</v>
      </c>
      <c r="G88" s="46"/>
      <c r="H88" s="26" t="s">
        <v>660</v>
      </c>
      <c r="I88" s="7" t="s">
        <v>682</v>
      </c>
      <c r="J88" s="8" t="s">
        <v>1439</v>
      </c>
      <c r="K88" s="9" t="s">
        <v>647</v>
      </c>
      <c r="L88" s="292" t="s">
        <v>474</v>
      </c>
      <c r="M88" s="46"/>
    </row>
    <row r="89" spans="1:13" s="3" customFormat="1">
      <c r="A89" s="46"/>
      <c r="B89" s="6" t="s">
        <v>661</v>
      </c>
      <c r="C89" s="7" t="s">
        <v>645</v>
      </c>
      <c r="D89" s="8" t="s">
        <v>1236</v>
      </c>
      <c r="E89" s="9" t="s">
        <v>647</v>
      </c>
      <c r="F89" s="288" t="s">
        <v>401</v>
      </c>
      <c r="G89" s="46"/>
      <c r="H89" s="26" t="s">
        <v>661</v>
      </c>
      <c r="I89" s="7" t="s">
        <v>1272</v>
      </c>
      <c r="J89" s="8" t="s">
        <v>1192</v>
      </c>
      <c r="K89" s="9" t="s">
        <v>948</v>
      </c>
      <c r="L89" s="292" t="s">
        <v>475</v>
      </c>
      <c r="M89" s="46"/>
    </row>
    <row r="90" spans="1:13" s="3" customFormat="1">
      <c r="A90" s="46"/>
      <c r="B90" s="6" t="s">
        <v>664</v>
      </c>
      <c r="C90" s="7" t="s">
        <v>1497</v>
      </c>
      <c r="D90" s="8" t="s">
        <v>1139</v>
      </c>
      <c r="E90" s="9" t="s">
        <v>647</v>
      </c>
      <c r="F90" s="288" t="s">
        <v>365</v>
      </c>
      <c r="G90" s="46"/>
      <c r="H90" s="26" t="s">
        <v>664</v>
      </c>
      <c r="I90" s="7" t="s">
        <v>1375</v>
      </c>
      <c r="J90" s="8" t="s">
        <v>70</v>
      </c>
      <c r="K90" s="9" t="s">
        <v>948</v>
      </c>
      <c r="L90" s="292" t="s">
        <v>435</v>
      </c>
      <c r="M90" s="46"/>
    </row>
    <row r="91" spans="1:13" s="3" customFormat="1">
      <c r="A91" s="46"/>
      <c r="B91" s="6" t="s">
        <v>665</v>
      </c>
      <c r="C91" s="7" t="s">
        <v>1797</v>
      </c>
      <c r="D91" s="8" t="s">
        <v>888</v>
      </c>
      <c r="E91" s="9" t="s">
        <v>948</v>
      </c>
      <c r="F91" s="288" t="s">
        <v>367</v>
      </c>
      <c r="G91" s="46"/>
      <c r="H91" s="26" t="s">
        <v>665</v>
      </c>
      <c r="I91" s="7" t="s">
        <v>890</v>
      </c>
      <c r="J91" s="8" t="s">
        <v>869</v>
      </c>
      <c r="K91" s="9" t="s">
        <v>948</v>
      </c>
      <c r="L91" s="292" t="s">
        <v>486</v>
      </c>
      <c r="M91" s="46"/>
    </row>
    <row r="92" spans="1:13" s="3" customFormat="1">
      <c r="A92" s="46"/>
      <c r="B92" s="6" t="s">
        <v>666</v>
      </c>
      <c r="C92" s="7" t="s">
        <v>696</v>
      </c>
      <c r="D92" s="8" t="s">
        <v>869</v>
      </c>
      <c r="E92" s="9" t="s">
        <v>948</v>
      </c>
      <c r="F92" s="288" t="s">
        <v>382</v>
      </c>
      <c r="G92" s="46"/>
      <c r="H92" s="26" t="s">
        <v>666</v>
      </c>
      <c r="I92" s="7" t="s">
        <v>980</v>
      </c>
      <c r="J92" s="8" t="s">
        <v>2569</v>
      </c>
      <c r="K92" s="9" t="s">
        <v>770</v>
      </c>
      <c r="L92" s="292" t="s">
        <v>487</v>
      </c>
      <c r="M92" s="46"/>
    </row>
    <row r="93" spans="1:13" s="3" customFormat="1">
      <c r="A93" s="46"/>
      <c r="B93" s="6" t="s">
        <v>667</v>
      </c>
      <c r="C93" s="7" t="s">
        <v>1797</v>
      </c>
      <c r="D93" s="8" t="s">
        <v>2726</v>
      </c>
      <c r="E93" s="9" t="s">
        <v>948</v>
      </c>
      <c r="F93" s="288" t="s">
        <v>66</v>
      </c>
      <c r="G93" s="46"/>
      <c r="H93" s="26" t="s">
        <v>667</v>
      </c>
      <c r="I93" s="7" t="s">
        <v>1207</v>
      </c>
      <c r="J93" s="8" t="s">
        <v>2733</v>
      </c>
      <c r="K93" s="9" t="s">
        <v>948</v>
      </c>
      <c r="L93" s="292" t="s">
        <v>201</v>
      </c>
      <c r="M93" s="46"/>
    </row>
    <row r="94" spans="1:13" s="3" customFormat="1">
      <c r="A94" s="46"/>
      <c r="B94" s="6" t="s">
        <v>668</v>
      </c>
      <c r="C94" s="7" t="s">
        <v>1193</v>
      </c>
      <c r="D94" s="8" t="s">
        <v>1226</v>
      </c>
      <c r="E94" s="9" t="s">
        <v>948</v>
      </c>
      <c r="F94" s="288" t="s">
        <v>2459</v>
      </c>
      <c r="G94" s="46"/>
      <c r="H94" s="26" t="s">
        <v>668</v>
      </c>
      <c r="I94" s="7" t="s">
        <v>835</v>
      </c>
      <c r="J94" s="8" t="s">
        <v>2734</v>
      </c>
      <c r="K94" s="9" t="s">
        <v>770</v>
      </c>
      <c r="L94" s="292" t="s">
        <v>439</v>
      </c>
      <c r="M94" s="46"/>
    </row>
    <row r="95" spans="1:13" s="3" customFormat="1">
      <c r="A95" s="46"/>
      <c r="B95" s="6" t="s">
        <v>669</v>
      </c>
      <c r="C95" s="7" t="s">
        <v>2727</v>
      </c>
      <c r="D95" s="8" t="s">
        <v>2728</v>
      </c>
      <c r="E95" s="9" t="s">
        <v>948</v>
      </c>
      <c r="F95" s="288" t="s">
        <v>50</v>
      </c>
      <c r="G95" s="46"/>
      <c r="H95" s="26" t="s">
        <v>669</v>
      </c>
      <c r="I95" s="7" t="s">
        <v>723</v>
      </c>
      <c r="J95" s="8" t="s">
        <v>831</v>
      </c>
      <c r="K95" s="9" t="s">
        <v>647</v>
      </c>
      <c r="L95" s="292" t="s">
        <v>1802</v>
      </c>
      <c r="M95" s="46"/>
    </row>
    <row r="96" spans="1:13" s="3" customFormat="1">
      <c r="A96" s="46"/>
      <c r="B96" s="6"/>
      <c r="C96" s="7"/>
      <c r="D96" s="8"/>
      <c r="E96" s="9"/>
      <c r="F96" s="288"/>
      <c r="G96" s="46"/>
      <c r="H96" s="26" t="s">
        <v>918</v>
      </c>
      <c r="I96" s="7" t="s">
        <v>1295</v>
      </c>
      <c r="J96" s="8" t="s">
        <v>1192</v>
      </c>
      <c r="K96" s="9" t="s">
        <v>948</v>
      </c>
      <c r="L96" s="292" t="s">
        <v>203</v>
      </c>
      <c r="M96" s="46"/>
    </row>
    <row r="97" spans="1:13" s="3" customFormat="1">
      <c r="A97" s="46"/>
      <c r="B97" s="6"/>
      <c r="C97" s="7"/>
      <c r="D97" s="8"/>
      <c r="E97" s="9"/>
      <c r="F97" s="288"/>
      <c r="G97" s="46"/>
      <c r="H97" s="26" t="s">
        <v>919</v>
      </c>
      <c r="I97" s="7" t="s">
        <v>835</v>
      </c>
      <c r="J97" s="8" t="s">
        <v>1023</v>
      </c>
      <c r="K97" s="9" t="s">
        <v>647</v>
      </c>
      <c r="L97" s="292" t="s">
        <v>441</v>
      </c>
      <c r="M97" s="46"/>
    </row>
    <row r="98" spans="1:13" s="3" customFormat="1">
      <c r="A98" s="46"/>
      <c r="B98" s="6"/>
      <c r="C98" s="7"/>
      <c r="D98" s="8"/>
      <c r="E98" s="9"/>
      <c r="F98" s="288"/>
      <c r="G98" s="46"/>
      <c r="H98" s="26" t="s">
        <v>920</v>
      </c>
      <c r="I98" s="7" t="s">
        <v>1362</v>
      </c>
      <c r="J98" s="8" t="s">
        <v>1011</v>
      </c>
      <c r="K98" s="9" t="s">
        <v>948</v>
      </c>
      <c r="L98" s="292" t="s">
        <v>2735</v>
      </c>
      <c r="M98" s="46"/>
    </row>
    <row r="99" spans="1:13" s="3" customFormat="1">
      <c r="A99" s="46"/>
      <c r="B99" s="6"/>
      <c r="C99" s="7"/>
      <c r="D99" s="8"/>
      <c r="E99" s="9"/>
      <c r="F99" s="288"/>
      <c r="G99" s="46"/>
      <c r="H99" s="26" t="s">
        <v>921</v>
      </c>
      <c r="I99" s="7" t="s">
        <v>890</v>
      </c>
      <c r="J99" s="8" t="s">
        <v>2736</v>
      </c>
      <c r="K99" s="9" t="s">
        <v>948</v>
      </c>
      <c r="L99" s="292" t="s">
        <v>139</v>
      </c>
      <c r="M99" s="46"/>
    </row>
    <row r="100" spans="1:13" s="3" customFormat="1">
      <c r="A100" s="46"/>
      <c r="B100" s="6"/>
      <c r="C100" s="7"/>
      <c r="D100" s="8"/>
      <c r="E100" s="9"/>
      <c r="F100" s="288"/>
      <c r="G100" s="46"/>
      <c r="H100" s="26" t="s">
        <v>922</v>
      </c>
      <c r="I100" s="7" t="s">
        <v>1451</v>
      </c>
      <c r="J100" s="8" t="s">
        <v>25</v>
      </c>
      <c r="K100" s="9" t="s">
        <v>647</v>
      </c>
      <c r="L100" s="292" t="s">
        <v>506</v>
      </c>
      <c r="M100" s="46"/>
    </row>
    <row r="101" spans="1:13" s="3" customFormat="1">
      <c r="A101" s="46"/>
      <c r="B101" s="6"/>
      <c r="C101" s="7"/>
      <c r="D101" s="8"/>
      <c r="E101" s="9"/>
      <c r="F101" s="288"/>
      <c r="G101" s="46"/>
      <c r="H101" s="26" t="s">
        <v>1153</v>
      </c>
      <c r="I101" s="7" t="s">
        <v>2371</v>
      </c>
      <c r="J101" s="8" t="s">
        <v>1363</v>
      </c>
      <c r="K101" s="9" t="s">
        <v>647</v>
      </c>
      <c r="L101" s="292" t="s">
        <v>2737</v>
      </c>
      <c r="M101" s="46"/>
    </row>
    <row r="102" spans="1:13" s="3" customFormat="1" ht="12.75" thickBot="1">
      <c r="A102" s="46"/>
      <c r="B102" s="6"/>
      <c r="C102" s="7"/>
      <c r="D102" s="8"/>
      <c r="E102" s="9"/>
      <c r="F102" s="288"/>
      <c r="G102" s="46"/>
      <c r="H102" s="26" t="s">
        <v>1154</v>
      </c>
      <c r="I102" s="7" t="s">
        <v>1767</v>
      </c>
      <c r="J102" s="8" t="s">
        <v>1142</v>
      </c>
      <c r="K102" s="9" t="s">
        <v>647</v>
      </c>
      <c r="L102" s="292" t="s">
        <v>2738</v>
      </c>
      <c r="M102" s="46"/>
    </row>
    <row r="103" spans="1:13" s="3" customFormat="1" hidden="1">
      <c r="A103" s="46"/>
      <c r="B103" s="6"/>
      <c r="C103" s="7"/>
      <c r="D103" s="8"/>
      <c r="E103" s="9"/>
      <c r="F103" s="288"/>
      <c r="G103" s="46"/>
      <c r="H103" s="26"/>
      <c r="I103" s="7"/>
      <c r="J103" s="8"/>
      <c r="K103" s="9"/>
      <c r="L103" s="292"/>
      <c r="M103" s="46"/>
    </row>
    <row r="104" spans="1:13" s="3" customFormat="1" hidden="1">
      <c r="A104" s="46"/>
      <c r="B104" s="6"/>
      <c r="C104" s="7"/>
      <c r="D104" s="8"/>
      <c r="E104" s="9"/>
      <c r="F104" s="288"/>
      <c r="G104" s="46"/>
      <c r="H104" s="26"/>
      <c r="I104" s="7"/>
      <c r="J104" s="8"/>
      <c r="K104" s="9"/>
      <c r="L104" s="292"/>
      <c r="M104" s="46"/>
    </row>
    <row r="105" spans="1:13" s="3" customFormat="1" hidden="1">
      <c r="A105" s="46"/>
      <c r="B105" s="6"/>
      <c r="C105" s="7"/>
      <c r="D105" s="8"/>
      <c r="E105" s="9"/>
      <c r="F105" s="288"/>
      <c r="G105" s="46"/>
      <c r="H105" s="26"/>
      <c r="I105" s="7"/>
      <c r="J105" s="8"/>
      <c r="K105" s="9"/>
      <c r="L105" s="292"/>
      <c r="M105" s="46"/>
    </row>
    <row r="106" spans="1:13" s="3" customFormat="1" hidden="1">
      <c r="A106" s="46"/>
      <c r="B106" s="6"/>
      <c r="C106" s="7"/>
      <c r="D106" s="8"/>
      <c r="E106" s="9"/>
      <c r="F106" s="288"/>
      <c r="G106" s="46"/>
      <c r="H106" s="26"/>
      <c r="I106" s="7"/>
      <c r="J106" s="8"/>
      <c r="K106" s="9"/>
      <c r="L106" s="292"/>
      <c r="M106" s="46"/>
    </row>
    <row r="107" spans="1:13" s="3" customFormat="1" hidden="1">
      <c r="A107" s="46"/>
      <c r="B107" s="6"/>
      <c r="C107" s="7"/>
      <c r="D107" s="8"/>
      <c r="E107" s="9"/>
      <c r="F107" s="288"/>
      <c r="G107" s="46"/>
      <c r="H107" s="26"/>
      <c r="I107" s="7"/>
      <c r="J107" s="8"/>
      <c r="K107" s="9"/>
      <c r="L107" s="292"/>
      <c r="M107" s="46"/>
    </row>
    <row r="108" spans="1:13" s="3" customFormat="1" hidden="1">
      <c r="A108" s="46"/>
      <c r="B108" s="6"/>
      <c r="C108" s="7"/>
      <c r="D108" s="8"/>
      <c r="E108" s="9"/>
      <c r="F108" s="288"/>
      <c r="G108" s="46"/>
      <c r="H108" s="26"/>
      <c r="I108" s="7"/>
      <c r="J108" s="8"/>
      <c r="K108" s="9"/>
      <c r="L108" s="292"/>
      <c r="M108" s="46"/>
    </row>
    <row r="109" spans="1:13" s="3" customFormat="1" hidden="1">
      <c r="A109" s="46"/>
      <c r="B109" s="6"/>
      <c r="C109" s="7"/>
      <c r="D109" s="8"/>
      <c r="E109" s="9"/>
      <c r="F109" s="288"/>
      <c r="G109" s="46"/>
      <c r="H109" s="26"/>
      <c r="I109" s="7"/>
      <c r="J109" s="8"/>
      <c r="K109" s="9"/>
      <c r="L109" s="292"/>
      <c r="M109" s="46"/>
    </row>
    <row r="110" spans="1:13" s="3" customFormat="1" hidden="1">
      <c r="A110" s="46"/>
      <c r="B110" s="6"/>
      <c r="C110" s="7"/>
      <c r="D110" s="8"/>
      <c r="E110" s="9"/>
      <c r="F110" s="288"/>
      <c r="G110" s="46"/>
      <c r="H110" s="26"/>
      <c r="I110" s="7"/>
      <c r="J110" s="357"/>
      <c r="K110" s="9"/>
      <c r="L110" s="292"/>
      <c r="M110" s="46"/>
    </row>
    <row r="111" spans="1:13" s="3" customFormat="1" ht="12.75" hidden="1" thickBot="1">
      <c r="A111" s="46"/>
      <c r="B111" s="6"/>
      <c r="C111" s="7"/>
      <c r="D111" s="8"/>
      <c r="E111" s="9"/>
      <c r="F111" s="288"/>
      <c r="G111" s="46"/>
      <c r="H111" s="26"/>
      <c r="I111" s="7"/>
      <c r="J111" s="357"/>
      <c r="K111" s="9"/>
      <c r="L111" s="292"/>
      <c r="M111" s="46"/>
    </row>
    <row r="112" spans="1:13" s="3" customFormat="1" hidden="1">
      <c r="A112" s="46"/>
      <c r="B112" s="6"/>
      <c r="C112" s="7"/>
      <c r="D112" s="8"/>
      <c r="E112" s="9"/>
      <c r="F112" s="244"/>
      <c r="G112" s="46"/>
      <c r="H112" s="26"/>
      <c r="I112" s="7"/>
      <c r="J112" s="7"/>
      <c r="K112" s="9"/>
      <c r="L112" s="255"/>
      <c r="M112" s="46"/>
    </row>
    <row r="113" spans="1:13" s="3" customFormat="1" hidden="1">
      <c r="A113" s="46"/>
      <c r="B113" s="6"/>
      <c r="C113" s="7"/>
      <c r="D113" s="8"/>
      <c r="E113" s="9"/>
      <c r="F113" s="244"/>
      <c r="G113" s="46"/>
      <c r="H113" s="26"/>
      <c r="I113" s="7"/>
      <c r="J113" s="7"/>
      <c r="K113" s="9"/>
      <c r="L113" s="255"/>
      <c r="M113" s="46"/>
    </row>
    <row r="114" spans="1:13" s="3" customFormat="1" hidden="1">
      <c r="A114" s="46"/>
      <c r="B114" s="6"/>
      <c r="C114" s="7"/>
      <c r="D114" s="8"/>
      <c r="E114" s="9"/>
      <c r="F114" s="244"/>
      <c r="G114" s="46"/>
      <c r="H114" s="26"/>
      <c r="I114" s="7"/>
      <c r="J114" s="7"/>
      <c r="K114" s="9"/>
      <c r="L114" s="255"/>
      <c r="M114" s="46"/>
    </row>
    <row r="115" spans="1:13" s="3" customFormat="1" ht="13.5" hidden="1" thickBot="1">
      <c r="A115" s="46"/>
      <c r="B115" s="19"/>
      <c r="C115" s="10"/>
      <c r="D115" s="22"/>
      <c r="E115" s="11"/>
      <c r="F115" s="245"/>
      <c r="G115" s="46"/>
      <c r="H115" s="26"/>
      <c r="I115" s="29"/>
      <c r="J115" s="29"/>
      <c r="K115" s="30"/>
      <c r="L115" s="256"/>
      <c r="M115" s="46"/>
    </row>
    <row r="116" spans="1:13" s="3" customFormat="1" ht="12.75" thickTop="1">
      <c r="A116" s="46"/>
      <c r="B116" s="47"/>
      <c r="C116" s="47"/>
      <c r="D116" s="47"/>
      <c r="E116" s="47"/>
      <c r="F116" s="47"/>
      <c r="G116" s="46"/>
      <c r="H116" s="48"/>
      <c r="I116" s="48"/>
      <c r="J116" s="48"/>
      <c r="K116" s="48"/>
      <c r="L116" s="48"/>
      <c r="M116" s="46"/>
    </row>
    <row r="117" spans="1:13" ht="34.5" customHeight="1" thickBot="1">
      <c r="A117" s="35"/>
      <c r="B117" s="784" t="s">
        <v>787</v>
      </c>
      <c r="C117" s="784"/>
      <c r="D117" s="35"/>
      <c r="E117" s="211" t="s">
        <v>730</v>
      </c>
      <c r="F117" s="781" t="s">
        <v>1678</v>
      </c>
      <c r="G117" s="781"/>
      <c r="H117" s="781"/>
      <c r="I117" s="781"/>
      <c r="J117" s="35"/>
      <c r="K117" s="784" t="s">
        <v>732</v>
      </c>
      <c r="L117" s="784"/>
      <c r="M117" s="35"/>
    </row>
    <row r="118" spans="1:13" ht="5.25" customHeight="1" thickTop="1" thickBot="1">
      <c r="A118" s="35"/>
      <c r="B118" s="790" t="s">
        <v>639</v>
      </c>
      <c r="C118" s="791"/>
      <c r="D118" s="43"/>
      <c r="E118" s="44"/>
      <c r="F118" s="44"/>
      <c r="G118" s="35"/>
      <c r="H118" s="785" t="s">
        <v>670</v>
      </c>
      <c r="I118" s="786"/>
      <c r="J118" s="45"/>
      <c r="K118" s="45"/>
      <c r="L118" s="45"/>
      <c r="M118" s="35"/>
    </row>
    <row r="119" spans="1:13" s="3" customFormat="1" ht="16.5" thickTop="1" thickBot="1">
      <c r="A119" s="46"/>
      <c r="B119" s="792"/>
      <c r="C119" s="793"/>
      <c r="D119" s="14"/>
      <c r="E119" s="12" t="s">
        <v>663</v>
      </c>
      <c r="F119" s="13">
        <f>COUNTA(D121:D159)</f>
        <v>20</v>
      </c>
      <c r="G119" s="46"/>
      <c r="H119" s="787"/>
      <c r="I119" s="788"/>
      <c r="J119" s="32"/>
      <c r="K119" s="33" t="s">
        <v>663</v>
      </c>
      <c r="L119" s="34">
        <f>COUNTA(J121:J159)</f>
        <v>31</v>
      </c>
      <c r="M119" s="46"/>
    </row>
    <row r="120" spans="1:13" s="3" customFormat="1">
      <c r="A120" s="46"/>
      <c r="B120" s="15" t="s">
        <v>644</v>
      </c>
      <c r="C120" s="16" t="s">
        <v>640</v>
      </c>
      <c r="D120" s="4" t="s">
        <v>641</v>
      </c>
      <c r="E120" s="4" t="s">
        <v>642</v>
      </c>
      <c r="F120" s="5" t="s">
        <v>662</v>
      </c>
      <c r="G120" s="46"/>
      <c r="H120" s="24" t="s">
        <v>644</v>
      </c>
      <c r="I120" s="23" t="s">
        <v>640</v>
      </c>
      <c r="J120" s="4" t="s">
        <v>641</v>
      </c>
      <c r="K120" s="4" t="s">
        <v>642</v>
      </c>
      <c r="L120" s="25" t="s">
        <v>662</v>
      </c>
      <c r="M120" s="46"/>
    </row>
    <row r="121" spans="1:13" s="3" customFormat="1">
      <c r="A121" s="46"/>
      <c r="B121" s="93" t="s">
        <v>648</v>
      </c>
      <c r="C121" s="94" t="s">
        <v>645</v>
      </c>
      <c r="D121" s="95" t="s">
        <v>2387</v>
      </c>
      <c r="E121" s="96" t="s">
        <v>770</v>
      </c>
      <c r="F121" s="285" t="s">
        <v>2122</v>
      </c>
      <c r="G121" s="46"/>
      <c r="H121" s="111" t="s">
        <v>648</v>
      </c>
      <c r="I121" s="94" t="s">
        <v>685</v>
      </c>
      <c r="J121" s="95" t="s">
        <v>2749</v>
      </c>
      <c r="K121" s="96" t="s">
        <v>675</v>
      </c>
      <c r="L121" s="289" t="s">
        <v>463</v>
      </c>
      <c r="M121" s="46"/>
    </row>
    <row r="122" spans="1:13" s="3" customFormat="1">
      <c r="A122" s="46"/>
      <c r="B122" s="98" t="s">
        <v>649</v>
      </c>
      <c r="C122" s="99" t="s">
        <v>1348</v>
      </c>
      <c r="D122" s="100" t="s">
        <v>2720</v>
      </c>
      <c r="E122" s="101" t="s">
        <v>770</v>
      </c>
      <c r="F122" s="286" t="s">
        <v>415</v>
      </c>
      <c r="G122" s="46"/>
      <c r="H122" s="113" t="s">
        <v>649</v>
      </c>
      <c r="I122" s="99" t="s">
        <v>689</v>
      </c>
      <c r="J122" s="100" t="s">
        <v>1771</v>
      </c>
      <c r="K122" s="101" t="s">
        <v>770</v>
      </c>
      <c r="L122" s="290" t="s">
        <v>464</v>
      </c>
      <c r="M122" s="46"/>
    </row>
    <row r="123" spans="1:13" s="3" customFormat="1">
      <c r="A123" s="46"/>
      <c r="B123" s="103" t="s">
        <v>650</v>
      </c>
      <c r="C123" s="104" t="s">
        <v>2388</v>
      </c>
      <c r="D123" s="105" t="s">
        <v>994</v>
      </c>
      <c r="E123" s="106" t="s">
        <v>675</v>
      </c>
      <c r="F123" s="287" t="s">
        <v>2123</v>
      </c>
      <c r="G123" s="46"/>
      <c r="H123" s="115" t="s">
        <v>650</v>
      </c>
      <c r="I123" s="104" t="s">
        <v>1541</v>
      </c>
      <c r="J123" s="105" t="s">
        <v>2750</v>
      </c>
      <c r="K123" s="106" t="s">
        <v>675</v>
      </c>
      <c r="L123" s="291" t="s">
        <v>474</v>
      </c>
      <c r="M123" s="46"/>
    </row>
    <row r="124" spans="1:13" s="3" customFormat="1">
      <c r="A124" s="46"/>
      <c r="B124" s="6" t="s">
        <v>651</v>
      </c>
      <c r="C124" s="7" t="s">
        <v>1547</v>
      </c>
      <c r="D124" s="8" t="s">
        <v>2739</v>
      </c>
      <c r="E124" s="9" t="s">
        <v>770</v>
      </c>
      <c r="F124" s="288" t="s">
        <v>456</v>
      </c>
      <c r="G124" s="46"/>
      <c r="H124" s="26" t="s">
        <v>651</v>
      </c>
      <c r="I124" s="7" t="s">
        <v>689</v>
      </c>
      <c r="J124" s="8" t="s">
        <v>1330</v>
      </c>
      <c r="K124" s="9" t="s">
        <v>675</v>
      </c>
      <c r="L124" s="292" t="s">
        <v>2524</v>
      </c>
      <c r="M124" s="46"/>
    </row>
    <row r="125" spans="1:13" s="3" customFormat="1">
      <c r="A125" s="46"/>
      <c r="B125" s="6" t="s">
        <v>652</v>
      </c>
      <c r="C125" s="7" t="s">
        <v>101</v>
      </c>
      <c r="D125" s="8" t="s">
        <v>2124</v>
      </c>
      <c r="E125" s="9" t="s">
        <v>948</v>
      </c>
      <c r="F125" s="288" t="s">
        <v>417</v>
      </c>
      <c r="G125" s="46"/>
      <c r="H125" s="26" t="s">
        <v>652</v>
      </c>
      <c r="I125" s="7" t="s">
        <v>845</v>
      </c>
      <c r="J125" s="8" t="s">
        <v>2751</v>
      </c>
      <c r="K125" s="9" t="s">
        <v>770</v>
      </c>
      <c r="L125" s="292" t="s">
        <v>477</v>
      </c>
      <c r="M125" s="46"/>
    </row>
    <row r="126" spans="1:13" s="3" customFormat="1">
      <c r="A126" s="46"/>
      <c r="B126" s="6" t="s">
        <v>653</v>
      </c>
      <c r="C126" s="7" t="s">
        <v>714</v>
      </c>
      <c r="D126" s="8" t="s">
        <v>43</v>
      </c>
      <c r="E126" s="9" t="s">
        <v>754</v>
      </c>
      <c r="F126" s="288" t="s">
        <v>1790</v>
      </c>
      <c r="G126" s="46"/>
      <c r="H126" s="26" t="s">
        <v>653</v>
      </c>
      <c r="I126" s="7" t="s">
        <v>727</v>
      </c>
      <c r="J126" s="8" t="s">
        <v>1251</v>
      </c>
      <c r="K126" s="9" t="s">
        <v>948</v>
      </c>
      <c r="L126" s="292" t="s">
        <v>133</v>
      </c>
      <c r="M126" s="46"/>
    </row>
    <row r="127" spans="1:13" s="3" customFormat="1">
      <c r="A127" s="46"/>
      <c r="B127" s="6" t="s">
        <v>654</v>
      </c>
      <c r="C127" s="7" t="s">
        <v>708</v>
      </c>
      <c r="D127" s="8" t="s">
        <v>2740</v>
      </c>
      <c r="E127" s="9" t="s">
        <v>948</v>
      </c>
      <c r="F127" s="288" t="s">
        <v>483</v>
      </c>
      <c r="G127" s="46"/>
      <c r="H127" s="26" t="s">
        <v>654</v>
      </c>
      <c r="I127" s="7" t="s">
        <v>810</v>
      </c>
      <c r="J127" s="8" t="s">
        <v>855</v>
      </c>
      <c r="K127" s="9" t="s">
        <v>675</v>
      </c>
      <c r="L127" s="292" t="s">
        <v>2752</v>
      </c>
      <c r="M127" s="46"/>
    </row>
    <row r="128" spans="1:13" s="3" customFormat="1">
      <c r="A128" s="46"/>
      <c r="B128" s="6" t="s">
        <v>655</v>
      </c>
      <c r="C128" s="7" t="s">
        <v>2741</v>
      </c>
      <c r="D128" s="8" t="s">
        <v>2742</v>
      </c>
      <c r="E128" s="9" t="s">
        <v>948</v>
      </c>
      <c r="F128" s="288" t="s">
        <v>464</v>
      </c>
      <c r="G128" s="46"/>
      <c r="H128" s="26" t="s">
        <v>655</v>
      </c>
      <c r="I128" s="7" t="s">
        <v>829</v>
      </c>
      <c r="J128" s="8" t="s">
        <v>1424</v>
      </c>
      <c r="K128" s="9" t="s">
        <v>948</v>
      </c>
      <c r="L128" s="292" t="s">
        <v>2753</v>
      </c>
      <c r="M128" s="46"/>
    </row>
    <row r="129" spans="1:13" s="3" customFormat="1">
      <c r="A129" s="46"/>
      <c r="B129" s="6" t="s">
        <v>656</v>
      </c>
      <c r="C129" s="7" t="s">
        <v>992</v>
      </c>
      <c r="D129" s="8" t="s">
        <v>2112</v>
      </c>
      <c r="E129" s="9" t="s">
        <v>647</v>
      </c>
      <c r="F129" s="288" t="s">
        <v>422</v>
      </c>
      <c r="G129" s="46"/>
      <c r="H129" s="26" t="s">
        <v>656</v>
      </c>
      <c r="I129" s="7" t="s">
        <v>727</v>
      </c>
      <c r="J129" s="8" t="s">
        <v>2754</v>
      </c>
      <c r="K129" s="9" t="s">
        <v>770</v>
      </c>
      <c r="L129" s="292" t="s">
        <v>481</v>
      </c>
      <c r="M129" s="46"/>
    </row>
    <row r="130" spans="1:13" s="3" customFormat="1">
      <c r="A130" s="46"/>
      <c r="B130" s="6" t="s">
        <v>657</v>
      </c>
      <c r="C130" s="7" t="s">
        <v>412</v>
      </c>
      <c r="D130" s="8" t="s">
        <v>894</v>
      </c>
      <c r="E130" s="9" t="s">
        <v>948</v>
      </c>
      <c r="F130" s="288" t="s">
        <v>474</v>
      </c>
      <c r="G130" s="46"/>
      <c r="H130" s="26" t="s">
        <v>657</v>
      </c>
      <c r="I130" s="7" t="s">
        <v>866</v>
      </c>
      <c r="J130" s="8" t="s">
        <v>2755</v>
      </c>
      <c r="K130" s="9" t="s">
        <v>948</v>
      </c>
      <c r="L130" s="292" t="s">
        <v>201</v>
      </c>
      <c r="M130" s="46"/>
    </row>
    <row r="131" spans="1:13" s="3" customFormat="1">
      <c r="A131" s="46"/>
      <c r="B131" s="6" t="s">
        <v>658</v>
      </c>
      <c r="C131" s="7" t="s">
        <v>362</v>
      </c>
      <c r="D131" s="8" t="s">
        <v>363</v>
      </c>
      <c r="E131" s="9" t="s">
        <v>770</v>
      </c>
      <c r="F131" s="288" t="s">
        <v>127</v>
      </c>
      <c r="G131" s="46"/>
      <c r="H131" s="26" t="s">
        <v>658</v>
      </c>
      <c r="I131" s="7" t="s">
        <v>728</v>
      </c>
      <c r="J131" s="8" t="s">
        <v>2756</v>
      </c>
      <c r="K131" s="9" t="s">
        <v>1630</v>
      </c>
      <c r="L131" s="292" t="s">
        <v>439</v>
      </c>
      <c r="M131" s="46"/>
    </row>
    <row r="132" spans="1:13" s="3" customFormat="1">
      <c r="A132" s="46"/>
      <c r="B132" s="6" t="s">
        <v>659</v>
      </c>
      <c r="C132" s="7" t="s">
        <v>1353</v>
      </c>
      <c r="D132" s="8" t="s">
        <v>2125</v>
      </c>
      <c r="E132" s="9" t="s">
        <v>2095</v>
      </c>
      <c r="F132" s="288" t="s">
        <v>475</v>
      </c>
      <c r="G132" s="46"/>
      <c r="H132" s="26" t="s">
        <v>659</v>
      </c>
      <c r="I132" s="7" t="s">
        <v>2757</v>
      </c>
      <c r="J132" s="8" t="s">
        <v>2758</v>
      </c>
      <c r="K132" s="9" t="s">
        <v>948</v>
      </c>
      <c r="L132" s="292" t="s">
        <v>1802</v>
      </c>
      <c r="M132" s="46"/>
    </row>
    <row r="133" spans="1:13" s="3" customFormat="1">
      <c r="A133" s="46"/>
      <c r="B133" s="6" t="s">
        <v>660</v>
      </c>
      <c r="C133" s="7" t="s">
        <v>1389</v>
      </c>
      <c r="D133" s="8" t="s">
        <v>52</v>
      </c>
      <c r="E133" s="9" t="s">
        <v>647</v>
      </c>
      <c r="F133" s="288" t="s">
        <v>2743</v>
      </c>
      <c r="G133" s="46"/>
      <c r="H133" s="26" t="s">
        <v>660</v>
      </c>
      <c r="I133" s="7" t="s">
        <v>2759</v>
      </c>
      <c r="J133" s="8" t="s">
        <v>1259</v>
      </c>
      <c r="K133" s="9" t="s">
        <v>948</v>
      </c>
      <c r="L133" s="292" t="s">
        <v>2760</v>
      </c>
      <c r="M133" s="46"/>
    </row>
    <row r="134" spans="1:13" s="3" customFormat="1">
      <c r="A134" s="46"/>
      <c r="B134" s="6" t="s">
        <v>661</v>
      </c>
      <c r="C134" s="7" t="s">
        <v>2744</v>
      </c>
      <c r="D134" s="8" t="s">
        <v>1253</v>
      </c>
      <c r="E134" s="9" t="s">
        <v>948</v>
      </c>
      <c r="F134" s="288" t="s">
        <v>431</v>
      </c>
      <c r="G134" s="46"/>
      <c r="H134" s="26" t="s">
        <v>661</v>
      </c>
      <c r="I134" s="7" t="s">
        <v>815</v>
      </c>
      <c r="J134" s="8" t="s">
        <v>826</v>
      </c>
      <c r="K134" s="9" t="s">
        <v>675</v>
      </c>
      <c r="L134" s="292" t="s">
        <v>203</v>
      </c>
      <c r="M134" s="46"/>
    </row>
    <row r="135" spans="1:13" s="3" customFormat="1">
      <c r="A135" s="46"/>
      <c r="B135" s="6" t="s">
        <v>664</v>
      </c>
      <c r="C135" s="7" t="s">
        <v>712</v>
      </c>
      <c r="D135" s="8" t="s">
        <v>53</v>
      </c>
      <c r="E135" s="9" t="s">
        <v>770</v>
      </c>
      <c r="F135" s="288" t="s">
        <v>432</v>
      </c>
      <c r="G135" s="46"/>
      <c r="H135" s="26" t="s">
        <v>664</v>
      </c>
      <c r="I135" s="7" t="s">
        <v>1438</v>
      </c>
      <c r="J135" s="8" t="s">
        <v>1211</v>
      </c>
      <c r="K135" s="9" t="s">
        <v>948</v>
      </c>
      <c r="L135" s="292" t="s">
        <v>2761</v>
      </c>
      <c r="M135" s="46"/>
    </row>
    <row r="136" spans="1:13" s="3" customFormat="1">
      <c r="A136" s="46"/>
      <c r="B136" s="6" t="s">
        <v>665</v>
      </c>
      <c r="C136" s="7" t="s">
        <v>706</v>
      </c>
      <c r="D136" s="8" t="s">
        <v>781</v>
      </c>
      <c r="E136" s="9" t="s">
        <v>647</v>
      </c>
      <c r="F136" s="288" t="s">
        <v>435</v>
      </c>
      <c r="G136" s="46"/>
      <c r="H136" s="26" t="s">
        <v>665</v>
      </c>
      <c r="I136" s="7" t="s">
        <v>727</v>
      </c>
      <c r="J136" s="8" t="s">
        <v>357</v>
      </c>
      <c r="K136" s="9" t="s">
        <v>684</v>
      </c>
      <c r="L136" s="292" t="s">
        <v>2762</v>
      </c>
      <c r="M136" s="46"/>
    </row>
    <row r="137" spans="1:13" s="3" customFormat="1">
      <c r="A137" s="46"/>
      <c r="B137" s="6" t="s">
        <v>666</v>
      </c>
      <c r="C137" s="7" t="s">
        <v>645</v>
      </c>
      <c r="D137" s="8" t="s">
        <v>841</v>
      </c>
      <c r="E137" s="9" t="s">
        <v>647</v>
      </c>
      <c r="F137" s="288" t="s">
        <v>195</v>
      </c>
      <c r="G137" s="46"/>
      <c r="H137" s="26" t="s">
        <v>666</v>
      </c>
      <c r="I137" s="7" t="s">
        <v>866</v>
      </c>
      <c r="J137" s="8" t="s">
        <v>1211</v>
      </c>
      <c r="K137" s="9" t="s">
        <v>948</v>
      </c>
      <c r="L137" s="292" t="s">
        <v>2763</v>
      </c>
      <c r="M137" s="46"/>
    </row>
    <row r="138" spans="1:13" s="3" customFormat="1">
      <c r="A138" s="46"/>
      <c r="B138" s="6" t="s">
        <v>667</v>
      </c>
      <c r="C138" s="7" t="s">
        <v>2745</v>
      </c>
      <c r="D138" s="8" t="s">
        <v>2746</v>
      </c>
      <c r="E138" s="9" t="s">
        <v>948</v>
      </c>
      <c r="F138" s="288" t="s">
        <v>133</v>
      </c>
      <c r="G138" s="46"/>
      <c r="H138" s="26" t="s">
        <v>667</v>
      </c>
      <c r="I138" s="7" t="s">
        <v>2764</v>
      </c>
      <c r="J138" s="8" t="s">
        <v>2765</v>
      </c>
      <c r="K138" s="9" t="s">
        <v>675</v>
      </c>
      <c r="L138" s="292" t="s">
        <v>1778</v>
      </c>
      <c r="M138" s="46"/>
    </row>
    <row r="139" spans="1:13" s="3" customFormat="1">
      <c r="A139" s="46"/>
      <c r="B139" s="6" t="s">
        <v>668</v>
      </c>
      <c r="C139" s="7" t="s">
        <v>1337</v>
      </c>
      <c r="D139" s="8" t="s">
        <v>2114</v>
      </c>
      <c r="E139" s="9" t="s">
        <v>647</v>
      </c>
      <c r="F139" s="288" t="s">
        <v>2747</v>
      </c>
      <c r="G139" s="46"/>
      <c r="H139" s="26" t="s">
        <v>668</v>
      </c>
      <c r="I139" s="7" t="s">
        <v>810</v>
      </c>
      <c r="J139" s="8" t="s">
        <v>1776</v>
      </c>
      <c r="K139" s="9" t="s">
        <v>770</v>
      </c>
      <c r="L139" s="292" t="s">
        <v>2766</v>
      </c>
      <c r="M139" s="46"/>
    </row>
    <row r="140" spans="1:13" s="3" customFormat="1">
      <c r="A140" s="46"/>
      <c r="B140" s="6" t="s">
        <v>669</v>
      </c>
      <c r="C140" s="58" t="s">
        <v>705</v>
      </c>
      <c r="D140" s="62" t="s">
        <v>2115</v>
      </c>
      <c r="E140" s="9" t="s">
        <v>647</v>
      </c>
      <c r="F140" s="412" t="s">
        <v>2748</v>
      </c>
      <c r="G140" s="46"/>
      <c r="H140" s="26" t="s">
        <v>669</v>
      </c>
      <c r="I140" s="58" t="s">
        <v>1143</v>
      </c>
      <c r="J140" s="62" t="s">
        <v>831</v>
      </c>
      <c r="K140" s="60" t="s">
        <v>675</v>
      </c>
      <c r="L140" s="292" t="s">
        <v>2735</v>
      </c>
      <c r="M140" s="46"/>
    </row>
    <row r="141" spans="1:13" s="3" customFormat="1">
      <c r="A141" s="46"/>
      <c r="B141" s="6"/>
      <c r="C141" s="58"/>
      <c r="D141" s="62"/>
      <c r="E141" s="60"/>
      <c r="F141" s="412"/>
      <c r="G141" s="46"/>
      <c r="H141" s="26" t="s">
        <v>918</v>
      </c>
      <c r="I141" s="58" t="s">
        <v>866</v>
      </c>
      <c r="J141" s="62" t="s">
        <v>1055</v>
      </c>
      <c r="K141" s="9" t="s">
        <v>948</v>
      </c>
      <c r="L141" s="413" t="s">
        <v>499</v>
      </c>
      <c r="M141" s="46"/>
    </row>
    <row r="142" spans="1:13" s="3" customFormat="1">
      <c r="A142" s="46"/>
      <c r="B142" s="6"/>
      <c r="C142" s="58"/>
      <c r="D142" s="62"/>
      <c r="E142" s="9"/>
      <c r="F142" s="412"/>
      <c r="G142" s="46"/>
      <c r="H142" s="26" t="s">
        <v>919</v>
      </c>
      <c r="I142" s="58" t="s">
        <v>440</v>
      </c>
      <c r="J142" s="62" t="s">
        <v>1240</v>
      </c>
      <c r="K142" s="9" t="s">
        <v>948</v>
      </c>
      <c r="L142" s="413" t="s">
        <v>217</v>
      </c>
      <c r="M142" s="46"/>
    </row>
    <row r="143" spans="1:13" s="3" customFormat="1">
      <c r="A143" s="46"/>
      <c r="B143" s="6"/>
      <c r="C143" s="58"/>
      <c r="D143" s="62"/>
      <c r="E143" s="9"/>
      <c r="F143" s="412"/>
      <c r="G143" s="46"/>
      <c r="H143" s="26" t="s">
        <v>920</v>
      </c>
      <c r="I143" s="58" t="s">
        <v>440</v>
      </c>
      <c r="J143" s="62" t="s">
        <v>202</v>
      </c>
      <c r="K143" s="9" t="s">
        <v>948</v>
      </c>
      <c r="L143" s="413" t="s">
        <v>506</v>
      </c>
      <c r="M143" s="46"/>
    </row>
    <row r="144" spans="1:13" s="3" customFormat="1">
      <c r="A144" s="46"/>
      <c r="B144" s="6"/>
      <c r="C144" s="58"/>
      <c r="D144" s="62"/>
      <c r="E144" s="9"/>
      <c r="F144" s="412"/>
      <c r="G144" s="46"/>
      <c r="H144" s="26" t="s">
        <v>921</v>
      </c>
      <c r="I144" s="58" t="s">
        <v>685</v>
      </c>
      <c r="J144" s="62" t="s">
        <v>353</v>
      </c>
      <c r="K144" s="9" t="s">
        <v>770</v>
      </c>
      <c r="L144" s="413" t="s">
        <v>57</v>
      </c>
      <c r="M144" s="46"/>
    </row>
    <row r="145" spans="1:13" s="3" customFormat="1">
      <c r="A145" s="46"/>
      <c r="B145" s="6"/>
      <c r="C145" s="58"/>
      <c r="D145" s="62"/>
      <c r="E145" s="9"/>
      <c r="F145" s="412"/>
      <c r="G145" s="46"/>
      <c r="H145" s="26" t="s">
        <v>922</v>
      </c>
      <c r="I145" s="58" t="s">
        <v>1143</v>
      </c>
      <c r="J145" s="62" t="s">
        <v>1189</v>
      </c>
      <c r="K145" s="60" t="s">
        <v>687</v>
      </c>
      <c r="L145" s="413" t="s">
        <v>492</v>
      </c>
      <c r="M145" s="46"/>
    </row>
    <row r="146" spans="1:13" s="3" customFormat="1">
      <c r="A146" s="46"/>
      <c r="B146" s="6"/>
      <c r="C146" s="58"/>
      <c r="D146" s="62"/>
      <c r="E146" s="9"/>
      <c r="F146" s="412"/>
      <c r="G146" s="46"/>
      <c r="H146" s="26" t="s">
        <v>1153</v>
      </c>
      <c r="I146" s="58" t="s">
        <v>2767</v>
      </c>
      <c r="J146" s="62" t="s">
        <v>1332</v>
      </c>
      <c r="K146" s="60" t="s">
        <v>647</v>
      </c>
      <c r="L146" s="413" t="s">
        <v>2768</v>
      </c>
      <c r="M146" s="46"/>
    </row>
    <row r="147" spans="1:13" s="3" customFormat="1">
      <c r="A147" s="46"/>
      <c r="B147" s="6"/>
      <c r="C147" s="58"/>
      <c r="D147" s="62"/>
      <c r="E147" s="60"/>
      <c r="F147" s="412"/>
      <c r="G147" s="46"/>
      <c r="H147" s="26" t="s">
        <v>1154</v>
      </c>
      <c r="I147" s="58" t="s">
        <v>1143</v>
      </c>
      <c r="J147" s="62" t="s">
        <v>1499</v>
      </c>
      <c r="K147" s="60" t="s">
        <v>647</v>
      </c>
      <c r="L147" s="413" t="s">
        <v>494</v>
      </c>
      <c r="M147" s="46"/>
    </row>
    <row r="148" spans="1:13" s="3" customFormat="1">
      <c r="A148" s="46"/>
      <c r="B148" s="6"/>
      <c r="C148" s="58"/>
      <c r="D148" s="62"/>
      <c r="E148" s="60"/>
      <c r="F148" s="412"/>
      <c r="G148" s="46"/>
      <c r="H148" s="26" t="s">
        <v>1155</v>
      </c>
      <c r="I148" s="58" t="s">
        <v>440</v>
      </c>
      <c r="J148" s="62" t="s">
        <v>820</v>
      </c>
      <c r="K148" s="9" t="s">
        <v>948</v>
      </c>
      <c r="L148" s="413" t="s">
        <v>2769</v>
      </c>
      <c r="M148" s="46"/>
    </row>
    <row r="149" spans="1:13" s="3" customFormat="1">
      <c r="A149" s="46"/>
      <c r="B149" s="6"/>
      <c r="C149" s="58"/>
      <c r="D149" s="62"/>
      <c r="E149" s="60"/>
      <c r="F149" s="412"/>
      <c r="G149" s="46"/>
      <c r="H149" s="26" t="s">
        <v>1156</v>
      </c>
      <c r="I149" s="58" t="s">
        <v>906</v>
      </c>
      <c r="J149" s="62" t="s">
        <v>839</v>
      </c>
      <c r="K149" s="60" t="s">
        <v>647</v>
      </c>
      <c r="L149" s="413" t="s">
        <v>2770</v>
      </c>
      <c r="M149" s="46"/>
    </row>
    <row r="150" spans="1:13" s="3" customFormat="1" ht="12.75">
      <c r="A150" s="46"/>
      <c r="B150" s="6"/>
      <c r="C150" s="58"/>
      <c r="D150" s="259"/>
      <c r="E150" s="60"/>
      <c r="F150" s="246"/>
      <c r="G150" s="46"/>
      <c r="H150" s="26" t="s">
        <v>1157</v>
      </c>
      <c r="I150" s="58" t="s">
        <v>815</v>
      </c>
      <c r="J150" s="62" t="s">
        <v>869</v>
      </c>
      <c r="K150" s="9" t="s">
        <v>948</v>
      </c>
      <c r="L150" s="257" t="s">
        <v>2771</v>
      </c>
      <c r="M150" s="46"/>
    </row>
    <row r="151" spans="1:13" s="3" customFormat="1" ht="13.5" thickBot="1">
      <c r="A151" s="46"/>
      <c r="B151" s="6"/>
      <c r="C151" s="58"/>
      <c r="D151" s="259"/>
      <c r="E151" s="60"/>
      <c r="F151" s="246"/>
      <c r="G151" s="46"/>
      <c r="H151" s="26" t="s">
        <v>1158</v>
      </c>
      <c r="I151" s="58" t="s">
        <v>1001</v>
      </c>
      <c r="J151" s="62" t="s">
        <v>869</v>
      </c>
      <c r="K151" s="9" t="s">
        <v>647</v>
      </c>
      <c r="L151" s="257" t="s">
        <v>2772</v>
      </c>
      <c r="M151" s="46"/>
    </row>
    <row r="152" spans="1:13" s="3" customFormat="1" ht="12.75" hidden="1">
      <c r="A152" s="46"/>
      <c r="B152" s="6"/>
      <c r="C152" s="58"/>
      <c r="D152" s="259"/>
      <c r="E152" s="60"/>
      <c r="F152" s="246"/>
      <c r="G152" s="46"/>
      <c r="H152" s="26"/>
      <c r="I152" s="58"/>
      <c r="J152" s="62"/>
      <c r="K152" s="9"/>
      <c r="L152" s="257"/>
      <c r="M152" s="46"/>
    </row>
    <row r="153" spans="1:13" s="3" customFormat="1" ht="12.75" hidden="1">
      <c r="A153" s="46"/>
      <c r="B153" s="6"/>
      <c r="C153" s="58"/>
      <c r="D153" s="259"/>
      <c r="E153" s="60"/>
      <c r="F153" s="246"/>
      <c r="G153" s="46"/>
      <c r="H153" s="26"/>
      <c r="I153" s="58"/>
      <c r="J153" s="62"/>
      <c r="K153" s="60"/>
      <c r="L153" s="257"/>
      <c r="M153" s="46"/>
    </row>
    <row r="154" spans="1:13" s="3" customFormat="1" ht="12.75" hidden="1">
      <c r="A154" s="46"/>
      <c r="B154" s="6"/>
      <c r="C154" s="58"/>
      <c r="D154" s="259"/>
      <c r="E154" s="60"/>
      <c r="F154" s="246"/>
      <c r="G154" s="46"/>
      <c r="H154" s="26"/>
      <c r="I154" s="58"/>
      <c r="J154" s="62"/>
      <c r="K154" s="9"/>
      <c r="L154" s="257"/>
      <c r="M154" s="46"/>
    </row>
    <row r="155" spans="1:13" s="3" customFormat="1" ht="12.75" hidden="1">
      <c r="A155" s="46"/>
      <c r="B155" s="6"/>
      <c r="C155" s="58"/>
      <c r="D155" s="259"/>
      <c r="E155" s="60"/>
      <c r="F155" s="246"/>
      <c r="G155" s="46"/>
      <c r="H155" s="26"/>
      <c r="I155" s="58"/>
      <c r="J155" s="62"/>
      <c r="K155" s="9"/>
      <c r="L155" s="257"/>
      <c r="M155" s="46"/>
    </row>
    <row r="156" spans="1:13" s="3" customFormat="1" ht="12.75" hidden="1">
      <c r="A156" s="46"/>
      <c r="B156" s="6"/>
      <c r="C156" s="58"/>
      <c r="D156" s="259"/>
      <c r="E156" s="60"/>
      <c r="F156" s="246"/>
      <c r="G156" s="46"/>
      <c r="H156" s="26"/>
      <c r="I156" s="58"/>
      <c r="J156" s="62"/>
      <c r="K156" s="60"/>
      <c r="L156" s="257"/>
      <c r="M156" s="46"/>
    </row>
    <row r="157" spans="1:13" s="3" customFormat="1" ht="12.75" hidden="1">
      <c r="A157" s="46"/>
      <c r="B157" s="6"/>
      <c r="C157" s="58"/>
      <c r="D157" s="259"/>
      <c r="E157" s="60"/>
      <c r="F157" s="246"/>
      <c r="G157" s="46"/>
      <c r="H157" s="26"/>
      <c r="I157" s="58"/>
      <c r="J157" s="62"/>
      <c r="K157" s="60"/>
      <c r="L157" s="257"/>
      <c r="M157" s="46"/>
    </row>
    <row r="158" spans="1:13" s="3" customFormat="1" ht="12.75" hidden="1">
      <c r="A158" s="46"/>
      <c r="B158" s="6"/>
      <c r="C158" s="58"/>
      <c r="D158" s="259"/>
      <c r="E158" s="60"/>
      <c r="F158" s="246"/>
      <c r="G158" s="46"/>
      <c r="H158" s="26"/>
      <c r="I158" s="58"/>
      <c r="J158" s="62"/>
      <c r="K158" s="9"/>
      <c r="L158" s="257"/>
      <c r="M158" s="46"/>
    </row>
    <row r="159" spans="1:13" s="3" customFormat="1" ht="13.5" hidden="1" thickBot="1">
      <c r="A159" s="46"/>
      <c r="B159" s="6"/>
      <c r="C159" s="58"/>
      <c r="D159" s="259"/>
      <c r="E159" s="60"/>
      <c r="F159" s="246"/>
      <c r="G159" s="46"/>
      <c r="H159" s="26"/>
      <c r="I159" s="58"/>
      <c r="J159" s="62"/>
      <c r="K159" s="60"/>
      <c r="L159" s="257"/>
      <c r="M159" s="46"/>
    </row>
    <row r="160" spans="1:13" s="3" customFormat="1" ht="12.75" thickTop="1">
      <c r="A160" s="46"/>
      <c r="B160" s="47"/>
      <c r="C160" s="47"/>
      <c r="D160" s="47"/>
      <c r="E160" s="47"/>
      <c r="F160" s="47"/>
      <c r="G160" s="46"/>
      <c r="H160" s="48"/>
      <c r="I160" s="48"/>
      <c r="J160" s="48"/>
      <c r="K160" s="48"/>
      <c r="L160" s="48"/>
      <c r="M160" s="46"/>
    </row>
    <row r="161" spans="1:13" ht="34.5" customHeight="1" thickBot="1">
      <c r="A161" s="35"/>
      <c r="B161" s="784" t="s">
        <v>788</v>
      </c>
      <c r="C161" s="784"/>
      <c r="D161" s="35"/>
      <c r="E161" s="211" t="s">
        <v>732</v>
      </c>
      <c r="F161" s="781" t="s">
        <v>1679</v>
      </c>
      <c r="G161" s="781"/>
      <c r="H161" s="781"/>
      <c r="I161" s="781"/>
      <c r="J161" s="35"/>
      <c r="K161" s="784" t="s">
        <v>917</v>
      </c>
      <c r="L161" s="784"/>
      <c r="M161" s="35"/>
    </row>
    <row r="162" spans="1:13" ht="5.25" customHeight="1" thickTop="1" thickBot="1">
      <c r="A162" s="35"/>
      <c r="B162" s="790" t="s">
        <v>639</v>
      </c>
      <c r="C162" s="791"/>
      <c r="D162" s="43"/>
      <c r="E162" s="44"/>
      <c r="F162" s="44"/>
      <c r="G162" s="35"/>
      <c r="H162" s="785" t="s">
        <v>670</v>
      </c>
      <c r="I162" s="786"/>
      <c r="J162" s="45"/>
      <c r="K162" s="45"/>
      <c r="L162" s="45"/>
      <c r="M162" s="35"/>
    </row>
    <row r="163" spans="1:13" s="3" customFormat="1" ht="16.5" thickTop="1" thickBot="1">
      <c r="A163" s="46"/>
      <c r="B163" s="792"/>
      <c r="C163" s="793"/>
      <c r="D163" s="14"/>
      <c r="E163" s="12" t="s">
        <v>663</v>
      </c>
      <c r="F163" s="13">
        <f>COUNTA(D165:D186)</f>
        <v>20</v>
      </c>
      <c r="G163" s="46"/>
      <c r="H163" s="787"/>
      <c r="I163" s="788"/>
      <c r="J163" s="32"/>
      <c r="K163" s="33" t="s">
        <v>663</v>
      </c>
      <c r="L163" s="34">
        <f>COUNTA(J165:J186)</f>
        <v>11</v>
      </c>
      <c r="M163" s="46"/>
    </row>
    <row r="164" spans="1:13" s="3" customFormat="1">
      <c r="A164" s="46"/>
      <c r="B164" s="15" t="s">
        <v>644</v>
      </c>
      <c r="C164" s="16" t="s">
        <v>640</v>
      </c>
      <c r="D164" s="4" t="s">
        <v>641</v>
      </c>
      <c r="E164" s="4" t="s">
        <v>642</v>
      </c>
      <c r="F164" s="5" t="s">
        <v>662</v>
      </c>
      <c r="G164" s="46"/>
      <c r="H164" s="24" t="s">
        <v>644</v>
      </c>
      <c r="I164" s="23" t="s">
        <v>640</v>
      </c>
      <c r="J164" s="4" t="s">
        <v>641</v>
      </c>
      <c r="K164" s="4" t="s">
        <v>642</v>
      </c>
      <c r="L164" s="25" t="s">
        <v>662</v>
      </c>
      <c r="M164" s="46"/>
    </row>
    <row r="165" spans="1:13" s="3" customFormat="1">
      <c r="A165" s="46"/>
      <c r="B165" s="93" t="s">
        <v>648</v>
      </c>
      <c r="C165" s="94" t="s">
        <v>1348</v>
      </c>
      <c r="D165" s="95" t="s">
        <v>1430</v>
      </c>
      <c r="E165" s="96" t="s">
        <v>770</v>
      </c>
      <c r="F165" s="285" t="s">
        <v>469</v>
      </c>
      <c r="G165" s="46"/>
      <c r="H165" s="111" t="s">
        <v>648</v>
      </c>
      <c r="I165" s="94" t="s">
        <v>748</v>
      </c>
      <c r="J165" s="95" t="s">
        <v>2148</v>
      </c>
      <c r="K165" s="96" t="s">
        <v>770</v>
      </c>
      <c r="L165" s="289" t="s">
        <v>1816</v>
      </c>
      <c r="M165" s="46"/>
    </row>
    <row r="166" spans="1:13" s="3" customFormat="1">
      <c r="A166" s="46"/>
      <c r="B166" s="98" t="s">
        <v>649</v>
      </c>
      <c r="C166" s="99" t="s">
        <v>992</v>
      </c>
      <c r="D166" s="100" t="s">
        <v>2382</v>
      </c>
      <c r="E166" s="101" t="s">
        <v>770</v>
      </c>
      <c r="F166" s="286" t="s">
        <v>423</v>
      </c>
      <c r="G166" s="46"/>
      <c r="H166" s="113" t="s">
        <v>649</v>
      </c>
      <c r="I166" s="99" t="s">
        <v>748</v>
      </c>
      <c r="J166" s="100" t="s">
        <v>1308</v>
      </c>
      <c r="K166" s="101" t="s">
        <v>770</v>
      </c>
      <c r="L166" s="290" t="s">
        <v>2777</v>
      </c>
      <c r="M166" s="46"/>
    </row>
    <row r="167" spans="1:13" s="3" customFormat="1">
      <c r="A167" s="46"/>
      <c r="B167" s="103" t="s">
        <v>650</v>
      </c>
      <c r="C167" s="104" t="s">
        <v>847</v>
      </c>
      <c r="D167" s="105" t="s">
        <v>1796</v>
      </c>
      <c r="E167" s="106" t="s">
        <v>770</v>
      </c>
      <c r="F167" s="287" t="s">
        <v>474</v>
      </c>
      <c r="G167" s="46"/>
      <c r="H167" s="115" t="s">
        <v>650</v>
      </c>
      <c r="I167" s="104" t="s">
        <v>2130</v>
      </c>
      <c r="J167" s="105" t="s">
        <v>2131</v>
      </c>
      <c r="K167" s="106" t="s">
        <v>948</v>
      </c>
      <c r="L167" s="291" t="s">
        <v>451</v>
      </c>
      <c r="M167" s="46"/>
    </row>
    <row r="168" spans="1:13" s="3" customFormat="1">
      <c r="A168" s="46"/>
      <c r="B168" s="6" t="s">
        <v>651</v>
      </c>
      <c r="C168" s="7" t="s">
        <v>1131</v>
      </c>
      <c r="D168" s="8" t="s">
        <v>1055</v>
      </c>
      <c r="E168" s="9" t="s">
        <v>948</v>
      </c>
      <c r="F168" s="288" t="s">
        <v>127</v>
      </c>
      <c r="G168" s="46"/>
      <c r="H168" s="26" t="s">
        <v>651</v>
      </c>
      <c r="I168" s="7" t="s">
        <v>802</v>
      </c>
      <c r="J168" s="8" t="s">
        <v>2468</v>
      </c>
      <c r="K168" s="9" t="s">
        <v>770</v>
      </c>
      <c r="L168" s="292" t="s">
        <v>1828</v>
      </c>
      <c r="M168" s="46"/>
    </row>
    <row r="169" spans="1:13" s="3" customFormat="1">
      <c r="A169" s="46"/>
      <c r="B169" s="6" t="s">
        <v>652</v>
      </c>
      <c r="C169" s="7" t="s">
        <v>2141</v>
      </c>
      <c r="D169" s="8" t="s">
        <v>2773</v>
      </c>
      <c r="E169" s="9" t="s">
        <v>2095</v>
      </c>
      <c r="F169" s="288" t="s">
        <v>430</v>
      </c>
      <c r="G169" s="46"/>
      <c r="H169" s="26" t="s">
        <v>652</v>
      </c>
      <c r="I169" s="7" t="s">
        <v>1438</v>
      </c>
      <c r="J169" s="8" t="s">
        <v>1181</v>
      </c>
      <c r="K169" s="9" t="s">
        <v>948</v>
      </c>
      <c r="L169" s="292" t="s">
        <v>2778</v>
      </c>
      <c r="M169" s="46"/>
    </row>
    <row r="170" spans="1:13" s="3" customFormat="1">
      <c r="A170" s="46"/>
      <c r="B170" s="6" t="s">
        <v>653</v>
      </c>
      <c r="C170" s="7" t="s">
        <v>2145</v>
      </c>
      <c r="D170" s="8" t="s">
        <v>2774</v>
      </c>
      <c r="E170" s="9" t="s">
        <v>948</v>
      </c>
      <c r="F170" s="288" t="s">
        <v>1819</v>
      </c>
      <c r="G170" s="46"/>
      <c r="H170" s="26" t="s">
        <v>653</v>
      </c>
      <c r="I170" s="7" t="s">
        <v>1538</v>
      </c>
      <c r="J170" s="8" t="s">
        <v>1433</v>
      </c>
      <c r="K170" s="9" t="s">
        <v>948</v>
      </c>
      <c r="L170" s="292" t="s">
        <v>2157</v>
      </c>
      <c r="M170" s="46"/>
    </row>
    <row r="171" spans="1:13" s="3" customFormat="1">
      <c r="A171" s="46"/>
      <c r="B171" s="6" t="s">
        <v>654</v>
      </c>
      <c r="C171" s="7" t="s">
        <v>1113</v>
      </c>
      <c r="D171" s="8" t="s">
        <v>70</v>
      </c>
      <c r="E171" s="9" t="s">
        <v>948</v>
      </c>
      <c r="F171" s="288" t="s">
        <v>432</v>
      </c>
      <c r="G171" s="46"/>
      <c r="H171" s="26" t="s">
        <v>654</v>
      </c>
      <c r="I171" s="7" t="s">
        <v>815</v>
      </c>
      <c r="J171" s="8" t="s">
        <v>2779</v>
      </c>
      <c r="K171" s="9" t="s">
        <v>1630</v>
      </c>
      <c r="L171" s="292" t="s">
        <v>2780</v>
      </c>
      <c r="M171" s="46"/>
    </row>
    <row r="172" spans="1:13" s="3" customFormat="1">
      <c r="A172" s="46"/>
      <c r="B172" s="6" t="s">
        <v>655</v>
      </c>
      <c r="C172" s="7" t="s">
        <v>705</v>
      </c>
      <c r="D172" s="8" t="s">
        <v>2384</v>
      </c>
      <c r="E172" s="9" t="s">
        <v>770</v>
      </c>
      <c r="F172" s="288" t="s">
        <v>477</v>
      </c>
      <c r="G172" s="46"/>
      <c r="H172" s="26" t="s">
        <v>655</v>
      </c>
      <c r="I172" s="7" t="s">
        <v>682</v>
      </c>
      <c r="J172" s="8" t="s">
        <v>2781</v>
      </c>
      <c r="K172" s="9" t="s">
        <v>1630</v>
      </c>
      <c r="L172" s="292" t="s">
        <v>2782</v>
      </c>
      <c r="M172" s="46"/>
    </row>
    <row r="173" spans="1:13" s="3" customFormat="1">
      <c r="A173" s="46"/>
      <c r="B173" s="6" t="s">
        <v>656</v>
      </c>
      <c r="C173" s="7" t="s">
        <v>714</v>
      </c>
      <c r="D173" s="8" t="s">
        <v>88</v>
      </c>
      <c r="E173" s="9" t="s">
        <v>770</v>
      </c>
      <c r="F173" s="288" t="s">
        <v>1774</v>
      </c>
      <c r="G173" s="46"/>
      <c r="H173" s="26" t="s">
        <v>656</v>
      </c>
      <c r="I173" s="7" t="s">
        <v>748</v>
      </c>
      <c r="J173" s="8" t="s">
        <v>2137</v>
      </c>
      <c r="K173" s="9" t="s">
        <v>770</v>
      </c>
      <c r="L173" s="292" t="s">
        <v>2783</v>
      </c>
      <c r="M173" s="46"/>
    </row>
    <row r="174" spans="1:13" s="3" customFormat="1">
      <c r="A174" s="46"/>
      <c r="B174" s="6" t="s">
        <v>657</v>
      </c>
      <c r="C174" s="7" t="s">
        <v>986</v>
      </c>
      <c r="D174" s="8" t="s">
        <v>2112</v>
      </c>
      <c r="E174" s="9" t="s">
        <v>675</v>
      </c>
      <c r="F174" s="288" t="s">
        <v>133</v>
      </c>
      <c r="G174" s="46"/>
      <c r="H174" s="26" t="s">
        <v>657</v>
      </c>
      <c r="I174" s="7" t="s">
        <v>490</v>
      </c>
      <c r="J174" s="8" t="s">
        <v>758</v>
      </c>
      <c r="K174" s="9" t="s">
        <v>1630</v>
      </c>
      <c r="L174" s="292" t="s">
        <v>2784</v>
      </c>
      <c r="M174" s="46"/>
    </row>
    <row r="175" spans="1:13" s="3" customFormat="1">
      <c r="A175" s="46"/>
      <c r="B175" s="6" t="s">
        <v>658</v>
      </c>
      <c r="C175" s="7" t="s">
        <v>1054</v>
      </c>
      <c r="D175" s="8" t="s">
        <v>1513</v>
      </c>
      <c r="E175" s="9" t="s">
        <v>770</v>
      </c>
      <c r="F175" s="288" t="s">
        <v>233</v>
      </c>
      <c r="G175" s="46"/>
      <c r="H175" s="26" t="s">
        <v>658</v>
      </c>
      <c r="I175" s="7" t="s">
        <v>1143</v>
      </c>
      <c r="J175" s="8" t="s">
        <v>838</v>
      </c>
      <c r="K175" s="9" t="s">
        <v>647</v>
      </c>
      <c r="L175" s="292" t="s">
        <v>2785</v>
      </c>
      <c r="M175" s="46"/>
    </row>
    <row r="176" spans="1:13" s="3" customFormat="1" ht="12" customHeight="1">
      <c r="A176" s="46"/>
      <c r="B176" s="6" t="s">
        <v>659</v>
      </c>
      <c r="C176" s="7" t="s">
        <v>1387</v>
      </c>
      <c r="D176" s="8" t="s">
        <v>465</v>
      </c>
      <c r="E176" s="9" t="s">
        <v>770</v>
      </c>
      <c r="F176" s="288" t="s">
        <v>497</v>
      </c>
      <c r="G176" s="46"/>
      <c r="H176" s="26"/>
      <c r="I176" s="7"/>
      <c r="J176" s="8"/>
      <c r="K176" s="9"/>
      <c r="L176" s="292"/>
      <c r="M176" s="46"/>
    </row>
    <row r="177" spans="1:13" s="3" customFormat="1">
      <c r="A177" s="46"/>
      <c r="B177" s="6" t="s">
        <v>660</v>
      </c>
      <c r="C177" s="7" t="s">
        <v>1054</v>
      </c>
      <c r="D177" s="8" t="s">
        <v>828</v>
      </c>
      <c r="E177" s="9" t="s">
        <v>948</v>
      </c>
      <c r="F177" s="288" t="s">
        <v>481</v>
      </c>
      <c r="G177" s="46"/>
      <c r="H177" s="26"/>
      <c r="I177" s="7"/>
      <c r="J177" s="8"/>
      <c r="K177" s="9"/>
      <c r="L177" s="292"/>
      <c r="M177" s="46"/>
    </row>
    <row r="178" spans="1:13" s="3" customFormat="1">
      <c r="A178" s="46"/>
      <c r="B178" s="6" t="s">
        <v>661</v>
      </c>
      <c r="C178" s="7" t="s">
        <v>991</v>
      </c>
      <c r="D178" s="8" t="s">
        <v>1292</v>
      </c>
      <c r="E178" s="9" t="s">
        <v>948</v>
      </c>
      <c r="F178" s="288" t="s">
        <v>201</v>
      </c>
      <c r="G178" s="46"/>
      <c r="H178" s="26"/>
      <c r="I178" s="7"/>
      <c r="J178" s="8"/>
      <c r="K178" s="9"/>
      <c r="L178" s="292"/>
      <c r="M178" s="46"/>
    </row>
    <row r="179" spans="1:13" s="3" customFormat="1">
      <c r="A179" s="46"/>
      <c r="B179" s="6" t="s">
        <v>664</v>
      </c>
      <c r="C179" s="7" t="s">
        <v>400</v>
      </c>
      <c r="D179" s="8" t="s">
        <v>867</v>
      </c>
      <c r="E179" s="9" t="s">
        <v>948</v>
      </c>
      <c r="F179" s="288" t="s">
        <v>441</v>
      </c>
      <c r="G179" s="46"/>
      <c r="H179" s="26"/>
      <c r="I179" s="7"/>
      <c r="J179" s="8"/>
      <c r="K179" s="9"/>
      <c r="L179" s="292"/>
      <c r="M179" s="46"/>
    </row>
    <row r="180" spans="1:13" s="3" customFormat="1" ht="12.75">
      <c r="A180" s="46"/>
      <c r="B180" s="6" t="s">
        <v>665</v>
      </c>
      <c r="C180" s="7" t="s">
        <v>1372</v>
      </c>
      <c r="D180" s="435" t="s">
        <v>1055</v>
      </c>
      <c r="E180" s="9" t="s">
        <v>948</v>
      </c>
      <c r="F180" s="288" t="s">
        <v>2762</v>
      </c>
      <c r="G180" s="46"/>
      <c r="H180" s="26"/>
      <c r="I180" s="7"/>
      <c r="J180" s="8"/>
      <c r="K180" s="9"/>
      <c r="L180" s="292"/>
      <c r="M180" s="46"/>
    </row>
    <row r="181" spans="1:13" s="3" customFormat="1" ht="12.75">
      <c r="A181" s="46"/>
      <c r="B181" s="6" t="s">
        <v>666</v>
      </c>
      <c r="C181" s="7" t="s">
        <v>1791</v>
      </c>
      <c r="D181" s="435" t="s">
        <v>2146</v>
      </c>
      <c r="E181" s="9" t="s">
        <v>948</v>
      </c>
      <c r="F181" s="288" t="s">
        <v>1778</v>
      </c>
      <c r="G181" s="46"/>
      <c r="H181" s="26"/>
      <c r="I181" s="7"/>
      <c r="J181" s="8"/>
      <c r="K181" s="9"/>
      <c r="L181" s="292"/>
      <c r="M181" s="46"/>
    </row>
    <row r="182" spans="1:13" s="3" customFormat="1" ht="12.75">
      <c r="A182" s="46"/>
      <c r="B182" s="6" t="s">
        <v>667</v>
      </c>
      <c r="C182" s="7" t="s">
        <v>1224</v>
      </c>
      <c r="D182" s="435" t="s">
        <v>1011</v>
      </c>
      <c r="E182" s="9" t="s">
        <v>948</v>
      </c>
      <c r="F182" s="288" t="s">
        <v>499</v>
      </c>
      <c r="G182" s="46"/>
      <c r="H182" s="26"/>
      <c r="I182" s="7"/>
      <c r="J182" s="7"/>
      <c r="K182" s="9"/>
      <c r="L182" s="292"/>
      <c r="M182" s="46"/>
    </row>
    <row r="183" spans="1:13" s="3" customFormat="1" ht="12.75">
      <c r="A183" s="46"/>
      <c r="B183" s="6" t="s">
        <v>668</v>
      </c>
      <c r="C183" s="7" t="s">
        <v>2775</v>
      </c>
      <c r="D183" s="435" t="s">
        <v>2133</v>
      </c>
      <c r="E183" s="9" t="s">
        <v>948</v>
      </c>
      <c r="F183" s="288" t="s">
        <v>2769</v>
      </c>
      <c r="G183" s="46"/>
      <c r="H183" s="26"/>
      <c r="I183" s="7"/>
      <c r="J183" s="7"/>
      <c r="K183" s="9"/>
      <c r="L183" s="292"/>
      <c r="M183" s="46"/>
    </row>
    <row r="184" spans="1:13" s="3" customFormat="1" ht="13.5" thickBot="1">
      <c r="A184" s="46"/>
      <c r="B184" s="6" t="s">
        <v>669</v>
      </c>
      <c r="C184" s="7" t="s">
        <v>708</v>
      </c>
      <c r="D184" s="435" t="s">
        <v>1011</v>
      </c>
      <c r="E184" s="9" t="s">
        <v>948</v>
      </c>
      <c r="F184" s="288" t="s">
        <v>2776</v>
      </c>
      <c r="G184" s="46"/>
      <c r="H184" s="26"/>
      <c r="I184" s="7"/>
      <c r="J184" s="7"/>
      <c r="K184" s="9"/>
      <c r="L184" s="292"/>
      <c r="M184" s="46"/>
    </row>
    <row r="185" spans="1:13" s="3" customFormat="1" ht="12.75" hidden="1">
      <c r="A185" s="46"/>
      <c r="B185" s="6"/>
      <c r="C185" s="7"/>
      <c r="D185" s="21"/>
      <c r="E185" s="9"/>
      <c r="F185" s="244"/>
      <c r="G185" s="46"/>
      <c r="H185" s="26"/>
      <c r="I185" s="7"/>
      <c r="J185" s="7"/>
      <c r="K185" s="9"/>
      <c r="L185" s="255"/>
      <c r="M185" s="46"/>
    </row>
    <row r="186" spans="1:13" s="3" customFormat="1" ht="13.5" hidden="1" thickBot="1">
      <c r="A186" s="46"/>
      <c r="B186" s="19"/>
      <c r="C186" s="10"/>
      <c r="D186" s="22"/>
      <c r="E186" s="11"/>
      <c r="F186" s="245"/>
      <c r="G186" s="46"/>
      <c r="H186" s="28"/>
      <c r="I186" s="29"/>
      <c r="J186" s="29"/>
      <c r="K186" s="30"/>
      <c r="L186" s="256"/>
      <c r="M186" s="46"/>
    </row>
    <row r="187" spans="1:13" s="3" customFormat="1" ht="12.75" thickTop="1">
      <c r="A187" s="46"/>
      <c r="B187" s="47"/>
      <c r="C187" s="47"/>
      <c r="D187" s="47"/>
      <c r="E187" s="47"/>
      <c r="F187" s="47"/>
      <c r="G187" s="46"/>
      <c r="H187" s="48"/>
      <c r="I187" s="48"/>
      <c r="J187" s="48"/>
      <c r="K187" s="48"/>
      <c r="L187" s="48"/>
      <c r="M187" s="46"/>
    </row>
    <row r="188" spans="1:13" ht="34.5" customHeight="1" thickBot="1">
      <c r="B188" s="784" t="s">
        <v>5</v>
      </c>
      <c r="C188" s="784"/>
      <c r="D188" s="35"/>
      <c r="E188" s="211" t="s">
        <v>917</v>
      </c>
      <c r="F188" s="781" t="s">
        <v>734</v>
      </c>
      <c r="G188" s="781"/>
      <c r="H188" s="781"/>
      <c r="I188" s="781"/>
      <c r="J188" s="35"/>
      <c r="K188" s="784" t="s">
        <v>744</v>
      </c>
      <c r="L188" s="784"/>
      <c r="M188" s="35"/>
    </row>
    <row r="189" spans="1:13" ht="5.25" customHeight="1" thickTop="1" thickBot="1">
      <c r="B189" s="790" t="s">
        <v>1653</v>
      </c>
      <c r="C189" s="791"/>
      <c r="D189" s="43"/>
      <c r="E189" s="44"/>
      <c r="F189" s="44"/>
      <c r="G189" s="35"/>
      <c r="H189" s="785" t="s">
        <v>1654</v>
      </c>
      <c r="I189" s="786"/>
      <c r="J189" s="45"/>
      <c r="K189" s="45"/>
      <c r="L189" s="45"/>
      <c r="M189" s="35"/>
    </row>
    <row r="190" spans="1:13" ht="16.5" thickTop="1" thickBot="1">
      <c r="B190" s="792"/>
      <c r="C190" s="793"/>
      <c r="D190" s="14"/>
      <c r="E190" s="12" t="s">
        <v>663</v>
      </c>
      <c r="F190" s="13">
        <f>COUNTA(D192:D211)</f>
        <v>4</v>
      </c>
      <c r="G190" s="46"/>
      <c r="H190" s="787"/>
      <c r="I190" s="788"/>
      <c r="J190" s="32"/>
      <c r="K190" s="33" t="s">
        <v>663</v>
      </c>
      <c r="L190" s="34">
        <f>COUNTA(J192:J211)</f>
        <v>11</v>
      </c>
      <c r="M190" s="35"/>
    </row>
    <row r="191" spans="1:13">
      <c r="B191" s="15" t="s">
        <v>644</v>
      </c>
      <c r="C191" s="16" t="s">
        <v>640</v>
      </c>
      <c r="D191" s="4" t="s">
        <v>641</v>
      </c>
      <c r="E191" s="4" t="s">
        <v>642</v>
      </c>
      <c r="F191" s="5" t="s">
        <v>662</v>
      </c>
      <c r="G191" s="46"/>
      <c r="H191" s="24" t="s">
        <v>644</v>
      </c>
      <c r="I191" s="23" t="s">
        <v>640</v>
      </c>
      <c r="J191" s="4" t="s">
        <v>641</v>
      </c>
      <c r="K191" s="4" t="s">
        <v>642</v>
      </c>
      <c r="L191" s="25" t="s">
        <v>662</v>
      </c>
      <c r="M191" s="35"/>
    </row>
    <row r="192" spans="1:13">
      <c r="B192" s="93" t="s">
        <v>648</v>
      </c>
      <c r="C192" s="94" t="s">
        <v>2512</v>
      </c>
      <c r="D192" s="95" t="s">
        <v>2513</v>
      </c>
      <c r="E192" s="96" t="s">
        <v>770</v>
      </c>
      <c r="F192" s="285" t="s">
        <v>2786</v>
      </c>
      <c r="G192" s="46"/>
      <c r="H192" s="111" t="s">
        <v>648</v>
      </c>
      <c r="I192" s="94" t="s">
        <v>685</v>
      </c>
      <c r="J192" s="95" t="s">
        <v>2754</v>
      </c>
      <c r="K192" s="96" t="s">
        <v>770</v>
      </c>
      <c r="L192" s="289" t="s">
        <v>2789</v>
      </c>
      <c r="M192" s="35"/>
    </row>
    <row r="193" spans="2:13">
      <c r="B193" s="98" t="s">
        <v>649</v>
      </c>
      <c r="C193" s="99" t="s">
        <v>1193</v>
      </c>
      <c r="D193" s="100" t="s">
        <v>2133</v>
      </c>
      <c r="E193" s="101" t="s">
        <v>948</v>
      </c>
      <c r="F193" s="286" t="s">
        <v>2159</v>
      </c>
      <c r="G193" s="46"/>
      <c r="H193" s="113" t="s">
        <v>649</v>
      </c>
      <c r="I193" s="99" t="s">
        <v>727</v>
      </c>
      <c r="J193" s="100" t="s">
        <v>2790</v>
      </c>
      <c r="K193" s="101" t="s">
        <v>687</v>
      </c>
      <c r="L193" s="290" t="s">
        <v>2791</v>
      </c>
      <c r="M193" s="35"/>
    </row>
    <row r="194" spans="2:13">
      <c r="B194" s="103" t="s">
        <v>650</v>
      </c>
      <c r="C194" s="104" t="s">
        <v>1587</v>
      </c>
      <c r="D194" s="105" t="s">
        <v>1200</v>
      </c>
      <c r="E194" s="106" t="s">
        <v>948</v>
      </c>
      <c r="F194" s="287" t="s">
        <v>2787</v>
      </c>
      <c r="G194" s="46"/>
      <c r="H194" s="115" t="s">
        <v>650</v>
      </c>
      <c r="I194" s="104" t="s">
        <v>1143</v>
      </c>
      <c r="J194" s="105" t="s">
        <v>212</v>
      </c>
      <c r="K194" s="106" t="s">
        <v>770</v>
      </c>
      <c r="L194" s="291" t="s">
        <v>2792</v>
      </c>
      <c r="M194" s="35"/>
    </row>
    <row r="195" spans="2:13" ht="12.75">
      <c r="B195" s="6" t="s">
        <v>651</v>
      </c>
      <c r="C195" s="7" t="s">
        <v>1121</v>
      </c>
      <c r="D195" s="20" t="s">
        <v>1226</v>
      </c>
      <c r="E195" s="9" t="s">
        <v>948</v>
      </c>
      <c r="F195" s="288" t="s">
        <v>2788</v>
      </c>
      <c r="G195" s="46"/>
      <c r="H195" s="26" t="s">
        <v>651</v>
      </c>
      <c r="I195" s="7" t="s">
        <v>1150</v>
      </c>
      <c r="J195" s="8" t="s">
        <v>1830</v>
      </c>
      <c r="K195" s="9" t="s">
        <v>770</v>
      </c>
      <c r="L195" s="292" t="s">
        <v>2173</v>
      </c>
      <c r="M195" s="35"/>
    </row>
    <row r="196" spans="2:13" ht="12.75">
      <c r="B196" s="6"/>
      <c r="C196" s="7"/>
      <c r="D196" s="20"/>
      <c r="E196" s="9"/>
      <c r="F196" s="288"/>
      <c r="G196" s="46"/>
      <c r="H196" s="26" t="s">
        <v>652</v>
      </c>
      <c r="I196" s="7" t="s">
        <v>1538</v>
      </c>
      <c r="J196" s="8" t="s">
        <v>1259</v>
      </c>
      <c r="K196" s="9" t="s">
        <v>948</v>
      </c>
      <c r="L196" s="292" t="s">
        <v>2793</v>
      </c>
      <c r="M196" s="35"/>
    </row>
    <row r="197" spans="2:13" ht="12.75">
      <c r="B197" s="6"/>
      <c r="C197" s="7"/>
      <c r="D197" s="20"/>
      <c r="E197" s="9"/>
      <c r="F197" s="288"/>
      <c r="G197" s="46"/>
      <c r="H197" s="26" t="s">
        <v>653</v>
      </c>
      <c r="I197" s="7" t="s">
        <v>717</v>
      </c>
      <c r="J197" s="8" t="s">
        <v>2569</v>
      </c>
      <c r="K197" s="9" t="s">
        <v>770</v>
      </c>
      <c r="L197" s="292" t="s">
        <v>2794</v>
      </c>
      <c r="M197" s="35"/>
    </row>
    <row r="198" spans="2:13" ht="12.75">
      <c r="B198" s="6"/>
      <c r="C198" s="7"/>
      <c r="D198" s="20"/>
      <c r="E198" s="9"/>
      <c r="F198" s="288"/>
      <c r="G198" s="46"/>
      <c r="H198" s="26" t="s">
        <v>654</v>
      </c>
      <c r="I198" s="7" t="s">
        <v>682</v>
      </c>
      <c r="J198" s="8" t="s">
        <v>2153</v>
      </c>
      <c r="K198" s="9" t="s">
        <v>681</v>
      </c>
      <c r="L198" s="292" t="s">
        <v>2795</v>
      </c>
      <c r="M198" s="35"/>
    </row>
    <row r="199" spans="2:13" ht="12.75">
      <c r="B199" s="6"/>
      <c r="C199" s="7"/>
      <c r="D199" s="20"/>
      <c r="E199" s="9"/>
      <c r="F199" s="288"/>
      <c r="G199" s="46"/>
      <c r="H199" s="26" t="s">
        <v>655</v>
      </c>
      <c r="I199" s="7" t="s">
        <v>682</v>
      </c>
      <c r="J199" s="8" t="s">
        <v>2468</v>
      </c>
      <c r="K199" s="9" t="s">
        <v>770</v>
      </c>
      <c r="L199" s="292" t="s">
        <v>568</v>
      </c>
      <c r="M199" s="35"/>
    </row>
    <row r="200" spans="2:13" ht="12.75">
      <c r="B200" s="6"/>
      <c r="C200" s="7"/>
      <c r="D200" s="20"/>
      <c r="E200" s="9"/>
      <c r="F200" s="288"/>
      <c r="G200" s="46"/>
      <c r="H200" s="26" t="s">
        <v>656</v>
      </c>
      <c r="I200" s="7" t="s">
        <v>835</v>
      </c>
      <c r="J200" s="8" t="s">
        <v>184</v>
      </c>
      <c r="K200" s="9" t="s">
        <v>770</v>
      </c>
      <c r="L200" s="292" t="s">
        <v>2796</v>
      </c>
      <c r="M200" s="35"/>
    </row>
    <row r="201" spans="2:13" ht="12.75">
      <c r="B201" s="6"/>
      <c r="C201" s="7"/>
      <c r="D201" s="20"/>
      <c r="E201" s="9"/>
      <c r="F201" s="288"/>
      <c r="G201" s="46"/>
      <c r="H201" s="26" t="s">
        <v>657</v>
      </c>
      <c r="I201" s="7" t="s">
        <v>866</v>
      </c>
      <c r="J201" s="8" t="s">
        <v>691</v>
      </c>
      <c r="K201" s="9" t="s">
        <v>948</v>
      </c>
      <c r="L201" s="292" t="s">
        <v>2797</v>
      </c>
      <c r="M201" s="35"/>
    </row>
    <row r="202" spans="2:13" ht="13.5" thickBot="1">
      <c r="B202" s="6"/>
      <c r="C202" s="7"/>
      <c r="D202" s="20"/>
      <c r="E202" s="9"/>
      <c r="F202" s="288"/>
      <c r="G202" s="46"/>
      <c r="H202" s="26" t="s">
        <v>658</v>
      </c>
      <c r="I202" s="7" t="s">
        <v>748</v>
      </c>
      <c r="J202" s="8" t="s">
        <v>2798</v>
      </c>
      <c r="K202" s="9" t="s">
        <v>1630</v>
      </c>
      <c r="L202" s="292" t="s">
        <v>2799</v>
      </c>
      <c r="M202" s="35"/>
    </row>
    <row r="203" spans="2:13" ht="13.5" hidden="1" thickBot="1">
      <c r="B203" s="6"/>
      <c r="C203" s="7"/>
      <c r="D203" s="20"/>
      <c r="E203" s="9"/>
      <c r="F203" s="288"/>
      <c r="G203" s="46"/>
      <c r="H203" s="26"/>
      <c r="I203" s="7"/>
      <c r="J203" s="8"/>
      <c r="K203" s="9"/>
      <c r="L203" s="292"/>
      <c r="M203" s="35"/>
    </row>
    <row r="204" spans="2:13" ht="13.5" hidden="1" customHeight="1">
      <c r="B204" s="6"/>
      <c r="C204" s="7"/>
      <c r="D204" s="20"/>
      <c r="E204" s="9"/>
      <c r="F204" s="244"/>
      <c r="G204" s="46"/>
      <c r="H204" s="26"/>
      <c r="I204" s="7"/>
      <c r="J204" s="8"/>
      <c r="K204" s="9"/>
      <c r="L204" s="255"/>
      <c r="M204" s="35"/>
    </row>
    <row r="205" spans="2:13" ht="12.75" hidden="1">
      <c r="B205" s="6"/>
      <c r="C205" s="7"/>
      <c r="D205" s="20"/>
      <c r="E205" s="9"/>
      <c r="F205" s="244"/>
      <c r="G205" s="46"/>
      <c r="H205" s="26"/>
      <c r="I205" s="7"/>
      <c r="J205" s="8"/>
      <c r="K205" s="9"/>
      <c r="L205" s="255"/>
      <c r="M205" s="35"/>
    </row>
    <row r="206" spans="2:13" ht="12.75" hidden="1">
      <c r="B206" s="6"/>
      <c r="C206" s="7"/>
      <c r="D206" s="21"/>
      <c r="E206" s="9"/>
      <c r="F206" s="244"/>
      <c r="G206" s="46"/>
      <c r="H206" s="26"/>
      <c r="I206" s="7"/>
      <c r="J206" s="7"/>
      <c r="K206" s="9"/>
      <c r="L206" s="255"/>
      <c r="M206" s="35"/>
    </row>
    <row r="207" spans="2:13" ht="12.75" hidden="1">
      <c r="B207" s="6"/>
      <c r="C207" s="7"/>
      <c r="D207" s="21"/>
      <c r="E207" s="9"/>
      <c r="F207" s="244"/>
      <c r="G207" s="46"/>
      <c r="H207" s="26"/>
      <c r="I207" s="7"/>
      <c r="J207" s="7"/>
      <c r="K207" s="9"/>
      <c r="L207" s="255"/>
      <c r="M207" s="35"/>
    </row>
    <row r="208" spans="2:13" ht="12.75" hidden="1">
      <c r="B208" s="6"/>
      <c r="C208" s="7"/>
      <c r="D208" s="21"/>
      <c r="E208" s="9"/>
      <c r="F208" s="244"/>
      <c r="G208" s="46"/>
      <c r="H208" s="26"/>
      <c r="I208" s="7"/>
      <c r="J208" s="7"/>
      <c r="K208" s="9"/>
      <c r="L208" s="255"/>
      <c r="M208" s="35"/>
    </row>
    <row r="209" spans="1:13" ht="12.75" hidden="1">
      <c r="B209" s="6"/>
      <c r="C209" s="7"/>
      <c r="D209" s="21"/>
      <c r="E209" s="9"/>
      <c r="F209" s="244"/>
      <c r="G209" s="46"/>
      <c r="H209" s="26"/>
      <c r="I209" s="7"/>
      <c r="J209" s="7"/>
      <c r="K209" s="9"/>
      <c r="L209" s="255"/>
      <c r="M209" s="35"/>
    </row>
    <row r="210" spans="1:13" ht="12.75" hidden="1">
      <c r="B210" s="6"/>
      <c r="C210" s="7"/>
      <c r="D210" s="21"/>
      <c r="E210" s="9"/>
      <c r="F210" s="244"/>
      <c r="G210" s="46"/>
      <c r="H210" s="26"/>
      <c r="I210" s="7"/>
      <c r="J210" s="7"/>
      <c r="K210" s="9"/>
      <c r="L210" s="255"/>
      <c r="M210" s="35"/>
    </row>
    <row r="211" spans="1:13" ht="13.5" hidden="1" thickBot="1">
      <c r="B211" s="19"/>
      <c r="C211" s="10"/>
      <c r="D211" s="22"/>
      <c r="E211" s="11"/>
      <c r="F211" s="245"/>
      <c r="G211" s="46"/>
      <c r="H211" s="28"/>
      <c r="I211" s="29"/>
      <c r="J211" s="29"/>
      <c r="K211" s="30"/>
      <c r="L211" s="256"/>
      <c r="M211" s="35"/>
    </row>
    <row r="212" spans="1:13" ht="12.75" thickTop="1">
      <c r="B212" s="47"/>
      <c r="C212" s="47"/>
      <c r="D212" s="47"/>
      <c r="E212" s="47"/>
      <c r="F212" s="47"/>
      <c r="G212" s="46"/>
      <c r="H212" s="48"/>
      <c r="I212" s="48"/>
      <c r="J212" s="48"/>
      <c r="K212" s="48"/>
      <c r="L212" s="48"/>
      <c r="M212" s="35"/>
    </row>
    <row r="213" spans="1:13" s="3" customFormat="1" ht="34.5" customHeight="1" thickBot="1">
      <c r="A213" s="35"/>
      <c r="B213" s="784" t="s">
        <v>789</v>
      </c>
      <c r="C213" s="784"/>
      <c r="D213" s="35"/>
      <c r="E213" s="211" t="s">
        <v>744</v>
      </c>
      <c r="F213" s="781" t="s">
        <v>1680</v>
      </c>
      <c r="G213" s="781"/>
      <c r="H213" s="781"/>
      <c r="I213" s="781"/>
      <c r="J213" s="35"/>
      <c r="K213" s="784" t="s">
        <v>744</v>
      </c>
      <c r="L213" s="784"/>
      <c r="M213" s="46"/>
    </row>
    <row r="214" spans="1:13" s="3" customFormat="1" ht="5.25" customHeight="1" thickTop="1" thickBot="1">
      <c r="A214" s="35"/>
      <c r="B214" s="790" t="s">
        <v>735</v>
      </c>
      <c r="C214" s="791"/>
      <c r="D214" s="43"/>
      <c r="E214" s="44"/>
      <c r="F214" s="44"/>
      <c r="G214" s="35"/>
      <c r="H214" s="785" t="s">
        <v>736</v>
      </c>
      <c r="I214" s="786"/>
      <c r="J214" s="45"/>
      <c r="K214" s="45"/>
      <c r="L214" s="45"/>
      <c r="M214" s="46"/>
    </row>
    <row r="215" spans="1:13" s="3" customFormat="1" ht="16.5" thickTop="1" thickBot="1">
      <c r="A215" s="46"/>
      <c r="B215" s="792"/>
      <c r="C215" s="793"/>
      <c r="D215" s="14"/>
      <c r="E215" s="12" t="s">
        <v>663</v>
      </c>
      <c r="F215" s="13">
        <f>COUNTA(D217:D236)</f>
        <v>2</v>
      </c>
      <c r="G215" s="46"/>
      <c r="H215" s="787"/>
      <c r="I215" s="788"/>
      <c r="J215" s="32"/>
      <c r="K215" s="33" t="s">
        <v>663</v>
      </c>
      <c r="L215" s="34">
        <f>COUNTA(J217:J236)</f>
        <v>2</v>
      </c>
      <c r="M215" s="46"/>
    </row>
    <row r="216" spans="1:13" s="3" customFormat="1">
      <c r="A216" s="46"/>
      <c r="B216" s="15" t="s">
        <v>644</v>
      </c>
      <c r="C216" s="16" t="s">
        <v>640</v>
      </c>
      <c r="D216" s="4" t="s">
        <v>641</v>
      </c>
      <c r="E216" s="4" t="s">
        <v>642</v>
      </c>
      <c r="F216" s="5" t="s">
        <v>662</v>
      </c>
      <c r="G216" s="46"/>
      <c r="H216" s="24" t="s">
        <v>644</v>
      </c>
      <c r="I216" s="23" t="s">
        <v>640</v>
      </c>
      <c r="J216" s="4" t="s">
        <v>641</v>
      </c>
      <c r="K216" s="4" t="s">
        <v>642</v>
      </c>
      <c r="L216" s="25" t="s">
        <v>662</v>
      </c>
      <c r="M216" s="46"/>
    </row>
    <row r="217" spans="1:13" s="3" customFormat="1">
      <c r="A217" s="46"/>
      <c r="B217" s="93" t="s">
        <v>648</v>
      </c>
      <c r="C217" s="94" t="s">
        <v>1365</v>
      </c>
      <c r="D217" s="95" t="s">
        <v>1366</v>
      </c>
      <c r="E217" s="96" t="s">
        <v>770</v>
      </c>
      <c r="F217" s="285" t="s">
        <v>2802</v>
      </c>
      <c r="G217" s="46"/>
      <c r="H217" s="111" t="s">
        <v>648</v>
      </c>
      <c r="I217" s="94" t="s">
        <v>682</v>
      </c>
      <c r="J217" s="95" t="s">
        <v>1592</v>
      </c>
      <c r="K217" s="96" t="s">
        <v>679</v>
      </c>
      <c r="L217" s="289" t="s">
        <v>2800</v>
      </c>
      <c r="M217" s="46"/>
    </row>
    <row r="218" spans="1:13" s="3" customFormat="1" ht="12.75" thickBot="1">
      <c r="A218" s="46"/>
      <c r="B218" s="98" t="s">
        <v>649</v>
      </c>
      <c r="C218" s="99" t="s">
        <v>1514</v>
      </c>
      <c r="D218" s="100" t="s">
        <v>2548</v>
      </c>
      <c r="E218" s="101" t="s">
        <v>770</v>
      </c>
      <c r="F218" s="286" t="s">
        <v>2803</v>
      </c>
      <c r="G218" s="46"/>
      <c r="H218" s="113" t="s">
        <v>649</v>
      </c>
      <c r="I218" s="99" t="s">
        <v>1174</v>
      </c>
      <c r="J218" s="100" t="s">
        <v>1619</v>
      </c>
      <c r="K218" s="101" t="s">
        <v>770</v>
      </c>
      <c r="L218" s="290" t="s">
        <v>2801</v>
      </c>
      <c r="M218" s="46"/>
    </row>
    <row r="219" spans="1:13" s="3" customFormat="1" hidden="1">
      <c r="A219" s="46"/>
      <c r="B219" s="103"/>
      <c r="C219" s="104"/>
      <c r="D219" s="105"/>
      <c r="E219" s="106"/>
      <c r="F219" s="287"/>
      <c r="G219" s="46"/>
      <c r="H219" s="115"/>
      <c r="I219" s="104"/>
      <c r="J219" s="105"/>
      <c r="K219" s="106"/>
      <c r="L219" s="291"/>
      <c r="M219" s="46"/>
    </row>
    <row r="220" spans="1:13" s="3" customFormat="1" ht="12.75" hidden="1">
      <c r="A220" s="46"/>
      <c r="B220" s="6"/>
      <c r="C220" s="7"/>
      <c r="D220" s="20"/>
      <c r="E220" s="9"/>
      <c r="F220" s="288"/>
      <c r="G220" s="46"/>
      <c r="H220" s="26"/>
      <c r="I220" s="7"/>
      <c r="J220" s="8"/>
      <c r="K220" s="9"/>
      <c r="L220" s="292"/>
      <c r="M220" s="46"/>
    </row>
    <row r="221" spans="1:13" s="3" customFormat="1" ht="12.75" hidden="1">
      <c r="A221" s="46"/>
      <c r="B221" s="6"/>
      <c r="C221" s="7"/>
      <c r="D221" s="20"/>
      <c r="E221" s="9"/>
      <c r="F221" s="288"/>
      <c r="G221" s="46"/>
      <c r="H221" s="26"/>
      <c r="I221" s="7"/>
      <c r="J221" s="8"/>
      <c r="K221" s="9"/>
      <c r="L221" s="292"/>
      <c r="M221" s="46"/>
    </row>
    <row r="222" spans="1:13" s="3" customFormat="1" ht="13.5" hidden="1" thickBot="1">
      <c r="A222" s="46"/>
      <c r="B222" s="6"/>
      <c r="C222" s="7"/>
      <c r="D222" s="20"/>
      <c r="E222" s="9"/>
      <c r="F222" s="288"/>
      <c r="G222" s="46"/>
      <c r="H222" s="26"/>
      <c r="I222" s="7"/>
      <c r="J222" s="8"/>
      <c r="K222" s="9"/>
      <c r="L222" s="292"/>
      <c r="M222" s="46"/>
    </row>
    <row r="223" spans="1:13" s="3" customFormat="1" ht="12.75" hidden="1">
      <c r="A223" s="46"/>
      <c r="B223" s="6"/>
      <c r="C223" s="7"/>
      <c r="D223" s="20"/>
      <c r="E223" s="9"/>
      <c r="F223" s="244"/>
      <c r="G223" s="46"/>
      <c r="H223" s="26"/>
      <c r="I223" s="7"/>
      <c r="J223" s="8"/>
      <c r="K223" s="9"/>
      <c r="L223" s="255"/>
      <c r="M223" s="46"/>
    </row>
    <row r="224" spans="1:13" s="3" customFormat="1" ht="12.75" hidden="1">
      <c r="A224" s="46"/>
      <c r="B224" s="6"/>
      <c r="C224" s="7"/>
      <c r="D224" s="20"/>
      <c r="E224" s="9"/>
      <c r="F224" s="244"/>
      <c r="G224" s="46"/>
      <c r="H224" s="26"/>
      <c r="I224" s="7"/>
      <c r="J224" s="8"/>
      <c r="K224" s="9"/>
      <c r="L224" s="255"/>
      <c r="M224" s="46"/>
    </row>
    <row r="225" spans="1:13" s="3" customFormat="1" ht="12.75" hidden="1">
      <c r="A225" s="46"/>
      <c r="B225" s="6"/>
      <c r="C225" s="7"/>
      <c r="D225" s="20"/>
      <c r="E225" s="9"/>
      <c r="F225" s="244"/>
      <c r="G225" s="46"/>
      <c r="H225" s="26"/>
      <c r="I225" s="7"/>
      <c r="J225" s="8"/>
      <c r="K225" s="9"/>
      <c r="L225" s="255"/>
      <c r="M225" s="46"/>
    </row>
    <row r="226" spans="1:13" s="3" customFormat="1" ht="12.75" hidden="1">
      <c r="A226" s="46"/>
      <c r="B226" s="6"/>
      <c r="C226" s="7"/>
      <c r="D226" s="20"/>
      <c r="E226" s="9"/>
      <c r="F226" s="244"/>
      <c r="G226" s="46"/>
      <c r="H226" s="26"/>
      <c r="I226" s="7"/>
      <c r="J226" s="8"/>
      <c r="K226" s="9"/>
      <c r="L226" s="255"/>
      <c r="M226" s="46"/>
    </row>
    <row r="227" spans="1:13" s="3" customFormat="1" ht="12.75" hidden="1">
      <c r="A227" s="46"/>
      <c r="B227" s="6"/>
      <c r="C227" s="7"/>
      <c r="D227" s="20"/>
      <c r="E227" s="9"/>
      <c r="F227" s="244"/>
      <c r="G227" s="46"/>
      <c r="H227" s="26"/>
      <c r="I227" s="7"/>
      <c r="J227" s="8"/>
      <c r="K227" s="9"/>
      <c r="L227" s="255"/>
      <c r="M227" s="46"/>
    </row>
    <row r="228" spans="1:13" s="3" customFormat="1" ht="12.75" hidden="1">
      <c r="A228" s="46"/>
      <c r="B228" s="6"/>
      <c r="C228" s="7"/>
      <c r="D228" s="20"/>
      <c r="E228" s="9"/>
      <c r="F228" s="244"/>
      <c r="G228" s="46"/>
      <c r="H228" s="26"/>
      <c r="I228" s="7"/>
      <c r="J228" s="8"/>
      <c r="K228" s="9"/>
      <c r="L228" s="255"/>
      <c r="M228" s="46"/>
    </row>
    <row r="229" spans="1:13" s="3" customFormat="1" ht="12.75" hidden="1">
      <c r="A229" s="46"/>
      <c r="B229" s="6"/>
      <c r="C229" s="7"/>
      <c r="D229" s="20"/>
      <c r="E229" s="9"/>
      <c r="F229" s="244"/>
      <c r="G229" s="46"/>
      <c r="H229" s="26"/>
      <c r="I229" s="7"/>
      <c r="J229" s="8"/>
      <c r="K229" s="9"/>
      <c r="L229" s="255"/>
      <c r="M229" s="46"/>
    </row>
    <row r="230" spans="1:13" s="3" customFormat="1" ht="12.75" hidden="1">
      <c r="A230" s="46"/>
      <c r="B230" s="6"/>
      <c r="C230" s="7"/>
      <c r="D230" s="20"/>
      <c r="E230" s="9"/>
      <c r="F230" s="244"/>
      <c r="G230" s="46"/>
      <c r="H230" s="26"/>
      <c r="I230" s="7"/>
      <c r="J230" s="8"/>
      <c r="K230" s="9"/>
      <c r="L230" s="255"/>
      <c r="M230" s="46"/>
    </row>
    <row r="231" spans="1:13" s="3" customFormat="1" ht="12.75" hidden="1">
      <c r="A231" s="46"/>
      <c r="B231" s="6"/>
      <c r="C231" s="7"/>
      <c r="D231" s="21"/>
      <c r="E231" s="9"/>
      <c r="F231" s="244"/>
      <c r="G231" s="46"/>
      <c r="H231" s="26"/>
      <c r="I231" s="7"/>
      <c r="J231" s="7"/>
      <c r="K231" s="9"/>
      <c r="L231" s="255"/>
      <c r="M231" s="46"/>
    </row>
    <row r="232" spans="1:13" s="3" customFormat="1" ht="12.75" hidden="1">
      <c r="A232" s="46"/>
      <c r="B232" s="6"/>
      <c r="C232" s="7"/>
      <c r="D232" s="21"/>
      <c r="E232" s="9"/>
      <c r="F232" s="244"/>
      <c r="G232" s="46"/>
      <c r="H232" s="26"/>
      <c r="I232" s="7"/>
      <c r="J232" s="7"/>
      <c r="K232" s="9"/>
      <c r="L232" s="255"/>
      <c r="M232" s="46"/>
    </row>
    <row r="233" spans="1:13" s="3" customFormat="1" ht="12.75" hidden="1">
      <c r="A233" s="46"/>
      <c r="B233" s="6"/>
      <c r="C233" s="7"/>
      <c r="D233" s="21"/>
      <c r="E233" s="9"/>
      <c r="F233" s="244"/>
      <c r="G233" s="46"/>
      <c r="H233" s="26"/>
      <c r="I233" s="7"/>
      <c r="J233" s="7"/>
      <c r="K233" s="9"/>
      <c r="L233" s="255"/>
      <c r="M233" s="46"/>
    </row>
    <row r="234" spans="1:13" s="3" customFormat="1" ht="12.75" hidden="1">
      <c r="A234" s="46"/>
      <c r="B234" s="6"/>
      <c r="C234" s="7"/>
      <c r="D234" s="21"/>
      <c r="E234" s="9"/>
      <c r="F234" s="244"/>
      <c r="G234" s="46"/>
      <c r="H234" s="26"/>
      <c r="I234" s="7"/>
      <c r="J234" s="7"/>
      <c r="K234" s="9"/>
      <c r="L234" s="255"/>
      <c r="M234" s="46"/>
    </row>
    <row r="235" spans="1:13" s="3" customFormat="1" ht="12.75" hidden="1">
      <c r="A235" s="46"/>
      <c r="B235" s="6"/>
      <c r="C235" s="7"/>
      <c r="D235" s="21"/>
      <c r="E235" s="9"/>
      <c r="F235" s="244"/>
      <c r="G235" s="46"/>
      <c r="H235" s="26"/>
      <c r="I235" s="7"/>
      <c r="J235" s="7"/>
      <c r="K235" s="9"/>
      <c r="L235" s="255"/>
      <c r="M235" s="46"/>
    </row>
    <row r="236" spans="1:13" s="3" customFormat="1" ht="13.5" hidden="1" thickBot="1">
      <c r="A236" s="46"/>
      <c r="B236" s="19"/>
      <c r="C236" s="10"/>
      <c r="D236" s="22"/>
      <c r="E236" s="11"/>
      <c r="F236" s="245"/>
      <c r="G236" s="46"/>
      <c r="H236" s="28"/>
      <c r="I236" s="29"/>
      <c r="J236" s="29"/>
      <c r="K236" s="30"/>
      <c r="L236" s="256"/>
      <c r="M236" s="46"/>
    </row>
    <row r="237" spans="1:13" s="3" customFormat="1" ht="12.75" thickTop="1">
      <c r="A237" s="46"/>
      <c r="B237" s="47"/>
      <c r="C237" s="47"/>
      <c r="D237" s="47"/>
      <c r="E237" s="47"/>
      <c r="F237" s="47"/>
      <c r="G237" s="46"/>
      <c r="H237" s="48"/>
      <c r="I237" s="48"/>
      <c r="J237" s="48"/>
      <c r="K237" s="48"/>
      <c r="L237" s="48"/>
      <c r="M237" s="46"/>
    </row>
    <row r="238" spans="1:13" s="3" customFormat="1" ht="34.5" customHeight="1" thickBot="1">
      <c r="A238" s="35"/>
      <c r="B238" s="213" t="s">
        <v>790</v>
      </c>
      <c r="C238" s="211"/>
      <c r="D238" s="35"/>
      <c r="E238" s="211" t="s">
        <v>743</v>
      </c>
      <c r="F238" s="781" t="s">
        <v>1681</v>
      </c>
      <c r="G238" s="781"/>
      <c r="H238" s="781"/>
      <c r="I238" s="781"/>
      <c r="J238" s="35"/>
      <c r="K238" s="211" t="s">
        <v>741</v>
      </c>
      <c r="L238" s="211"/>
      <c r="M238" s="46"/>
    </row>
    <row r="239" spans="1:13" s="3" customFormat="1" ht="5.25" customHeight="1" thickTop="1" thickBot="1">
      <c r="A239" s="35"/>
      <c r="B239" s="810" t="s">
        <v>737</v>
      </c>
      <c r="C239" s="811"/>
      <c r="D239" s="43"/>
      <c r="E239" s="44"/>
      <c r="F239" s="44"/>
      <c r="G239" s="35"/>
      <c r="H239" s="814" t="s">
        <v>738</v>
      </c>
      <c r="I239" s="815"/>
      <c r="J239" s="45"/>
      <c r="K239" s="45"/>
      <c r="L239" s="45"/>
      <c r="M239" s="46"/>
    </row>
    <row r="240" spans="1:13" s="3" customFormat="1" ht="16.5" thickTop="1" thickBot="1">
      <c r="A240" s="46"/>
      <c r="B240" s="812"/>
      <c r="C240" s="813"/>
      <c r="D240" s="14"/>
      <c r="E240" s="12" t="s">
        <v>663</v>
      </c>
      <c r="F240" s="13">
        <f>COUNTA(D242:D261)</f>
        <v>8</v>
      </c>
      <c r="G240" s="46"/>
      <c r="H240" s="816"/>
      <c r="I240" s="817"/>
      <c r="J240" s="32"/>
      <c r="K240" s="33" t="s">
        <v>663</v>
      </c>
      <c r="L240" s="34">
        <f>COUNTA(J242:J261)</f>
        <v>15</v>
      </c>
      <c r="M240" s="46"/>
    </row>
    <row r="241" spans="1:13" s="3" customFormat="1">
      <c r="A241" s="46"/>
      <c r="B241" s="15" t="s">
        <v>644</v>
      </c>
      <c r="C241" s="16" t="s">
        <v>640</v>
      </c>
      <c r="D241" s="4" t="s">
        <v>641</v>
      </c>
      <c r="E241" s="4" t="s">
        <v>1617</v>
      </c>
      <c r="F241" s="5" t="s">
        <v>662</v>
      </c>
      <c r="G241" s="46"/>
      <c r="H241" s="24" t="s">
        <v>644</v>
      </c>
      <c r="I241" s="23" t="s">
        <v>640</v>
      </c>
      <c r="J241" s="4" t="s">
        <v>641</v>
      </c>
      <c r="K241" s="4" t="s">
        <v>1617</v>
      </c>
      <c r="L241" s="25" t="s">
        <v>662</v>
      </c>
      <c r="M241" s="46"/>
    </row>
    <row r="242" spans="1:13" s="3" customFormat="1">
      <c r="A242" s="46"/>
      <c r="B242" s="93" t="s">
        <v>648</v>
      </c>
      <c r="C242" s="94" t="s">
        <v>986</v>
      </c>
      <c r="D242" s="95" t="s">
        <v>1300</v>
      </c>
      <c r="E242" s="96" t="s">
        <v>959</v>
      </c>
      <c r="F242" s="285" t="s">
        <v>2804</v>
      </c>
      <c r="G242" s="46"/>
      <c r="H242" s="111" t="s">
        <v>648</v>
      </c>
      <c r="I242" s="94" t="s">
        <v>748</v>
      </c>
      <c r="J242" s="95" t="s">
        <v>1631</v>
      </c>
      <c r="K242" s="96" t="s">
        <v>770</v>
      </c>
      <c r="L242" s="289" t="s">
        <v>2814</v>
      </c>
      <c r="M242" s="46"/>
    </row>
    <row r="243" spans="1:13" s="3" customFormat="1">
      <c r="A243" s="46"/>
      <c r="B243" s="98" t="s">
        <v>649</v>
      </c>
      <c r="C243" s="99" t="s">
        <v>1233</v>
      </c>
      <c r="D243" s="100" t="s">
        <v>781</v>
      </c>
      <c r="E243" s="101" t="s">
        <v>687</v>
      </c>
      <c r="F243" s="286" t="s">
        <v>2805</v>
      </c>
      <c r="G243" s="46"/>
      <c r="H243" s="113" t="s">
        <v>649</v>
      </c>
      <c r="I243" s="99" t="s">
        <v>1144</v>
      </c>
      <c r="J243" s="100" t="s">
        <v>1142</v>
      </c>
      <c r="K243" s="101" t="s">
        <v>2815</v>
      </c>
      <c r="L243" s="290" t="s">
        <v>2816</v>
      </c>
      <c r="M243" s="46"/>
    </row>
    <row r="244" spans="1:13" s="3" customFormat="1">
      <c r="A244" s="46"/>
      <c r="B244" s="103" t="s">
        <v>650</v>
      </c>
      <c r="C244" s="104" t="s">
        <v>1115</v>
      </c>
      <c r="D244" s="105" t="s">
        <v>2806</v>
      </c>
      <c r="E244" s="106" t="s">
        <v>2870</v>
      </c>
      <c r="F244" s="287" t="s">
        <v>2807</v>
      </c>
      <c r="G244" s="46"/>
      <c r="H244" s="115" t="s">
        <v>650</v>
      </c>
      <c r="I244" s="104" t="s">
        <v>1086</v>
      </c>
      <c r="J244" s="105" t="s">
        <v>1609</v>
      </c>
      <c r="K244" s="106" t="s">
        <v>770</v>
      </c>
      <c r="L244" s="291" t="s">
        <v>2817</v>
      </c>
      <c r="M244" s="46"/>
    </row>
    <row r="245" spans="1:13" s="3" customFormat="1" ht="12.75">
      <c r="A245" s="46"/>
      <c r="B245" s="6" t="s">
        <v>651</v>
      </c>
      <c r="C245" s="7" t="s">
        <v>693</v>
      </c>
      <c r="D245" s="20" t="s">
        <v>1553</v>
      </c>
      <c r="E245" s="9" t="s">
        <v>770</v>
      </c>
      <c r="F245" s="288" t="s">
        <v>2808</v>
      </c>
      <c r="G245" s="46"/>
      <c r="H245" s="26" t="s">
        <v>651</v>
      </c>
      <c r="I245" s="7" t="s">
        <v>805</v>
      </c>
      <c r="J245" s="8" t="s">
        <v>1071</v>
      </c>
      <c r="K245" s="9" t="s">
        <v>900</v>
      </c>
      <c r="L245" s="292" t="s">
        <v>2818</v>
      </c>
      <c r="M245" s="46"/>
    </row>
    <row r="246" spans="1:13" s="3" customFormat="1" ht="12.75">
      <c r="A246" s="46"/>
      <c r="B246" s="6" t="s">
        <v>652</v>
      </c>
      <c r="C246" s="7" t="s">
        <v>1131</v>
      </c>
      <c r="D246" s="20" t="s">
        <v>1603</v>
      </c>
      <c r="E246" s="9" t="s">
        <v>770</v>
      </c>
      <c r="F246" s="288" t="s">
        <v>2809</v>
      </c>
      <c r="G246" s="46"/>
      <c r="H246" s="26" t="s">
        <v>652</v>
      </c>
      <c r="I246" s="7" t="s">
        <v>723</v>
      </c>
      <c r="J246" s="8" t="s">
        <v>1459</v>
      </c>
      <c r="K246" s="9" t="s">
        <v>900</v>
      </c>
      <c r="L246" s="292" t="s">
        <v>2819</v>
      </c>
      <c r="M246" s="46"/>
    </row>
    <row r="247" spans="1:13" s="3" customFormat="1" ht="12.75">
      <c r="A247" s="46"/>
      <c r="B247" s="6" t="s">
        <v>653</v>
      </c>
      <c r="C247" s="7" t="s">
        <v>1340</v>
      </c>
      <c r="D247" s="20" t="s">
        <v>2360</v>
      </c>
      <c r="E247" s="9" t="s">
        <v>687</v>
      </c>
      <c r="F247" s="288" t="s">
        <v>2810</v>
      </c>
      <c r="G247" s="46"/>
      <c r="H247" s="26" t="s">
        <v>653</v>
      </c>
      <c r="I247" s="7" t="s">
        <v>1086</v>
      </c>
      <c r="J247" s="8" t="s">
        <v>844</v>
      </c>
      <c r="K247" s="9" t="s">
        <v>695</v>
      </c>
      <c r="L247" s="255" t="s">
        <v>2820</v>
      </c>
      <c r="M247" s="46"/>
    </row>
    <row r="248" spans="1:13" s="3" customFormat="1" ht="12.75">
      <c r="A248" s="46"/>
      <c r="B248" s="6" t="s">
        <v>654</v>
      </c>
      <c r="C248" s="7" t="s">
        <v>1233</v>
      </c>
      <c r="D248" s="20" t="s">
        <v>2811</v>
      </c>
      <c r="E248" s="9" t="s">
        <v>687</v>
      </c>
      <c r="F248" s="288" t="s">
        <v>2812</v>
      </c>
      <c r="G248" s="46"/>
      <c r="H248" s="26" t="s">
        <v>654</v>
      </c>
      <c r="I248" s="7" t="s">
        <v>999</v>
      </c>
      <c r="J248" s="8" t="s">
        <v>1310</v>
      </c>
      <c r="K248" s="9" t="s">
        <v>770</v>
      </c>
      <c r="L248" s="255" t="s">
        <v>2821</v>
      </c>
      <c r="M248" s="46"/>
    </row>
    <row r="249" spans="1:13" s="3" customFormat="1" ht="12.75">
      <c r="A249" s="46"/>
      <c r="B249" s="6" t="s">
        <v>655</v>
      </c>
      <c r="C249" s="7" t="s">
        <v>705</v>
      </c>
      <c r="D249" s="20" t="s">
        <v>1184</v>
      </c>
      <c r="E249" s="9" t="s">
        <v>770</v>
      </c>
      <c r="F249" s="288" t="s">
        <v>2813</v>
      </c>
      <c r="G249" s="46"/>
      <c r="H249" s="26" t="s">
        <v>655</v>
      </c>
      <c r="I249" s="7" t="s">
        <v>1079</v>
      </c>
      <c r="J249" s="8" t="s">
        <v>1315</v>
      </c>
      <c r="K249" s="9" t="s">
        <v>900</v>
      </c>
      <c r="L249" s="255" t="s">
        <v>2822</v>
      </c>
      <c r="M249" s="46"/>
    </row>
    <row r="250" spans="1:13" s="3" customFormat="1" ht="12.75">
      <c r="A250" s="46"/>
      <c r="B250" s="6"/>
      <c r="C250" s="7"/>
      <c r="D250" s="20"/>
      <c r="E250" s="9"/>
      <c r="F250" s="244"/>
      <c r="G250" s="46"/>
      <c r="H250" s="26" t="s">
        <v>656</v>
      </c>
      <c r="I250" s="7" t="s">
        <v>1073</v>
      </c>
      <c r="J250" s="8" t="s">
        <v>1074</v>
      </c>
      <c r="K250" s="9" t="s">
        <v>747</v>
      </c>
      <c r="L250" s="255" t="s">
        <v>2823</v>
      </c>
      <c r="M250" s="46"/>
    </row>
    <row r="251" spans="1:13" s="3" customFormat="1" ht="12.75">
      <c r="A251" s="46"/>
      <c r="B251" s="6"/>
      <c r="C251" s="7"/>
      <c r="D251" s="20"/>
      <c r="E251" s="9"/>
      <c r="F251" s="244"/>
      <c r="G251" s="46"/>
      <c r="H251" s="26" t="s">
        <v>657</v>
      </c>
      <c r="I251" s="7" t="s">
        <v>759</v>
      </c>
      <c r="J251" s="8" t="s">
        <v>2824</v>
      </c>
      <c r="K251" s="9" t="s">
        <v>679</v>
      </c>
      <c r="L251" s="255" t="s">
        <v>2825</v>
      </c>
      <c r="M251" s="46"/>
    </row>
    <row r="252" spans="1:13" s="3" customFormat="1" ht="12.75">
      <c r="A252" s="46"/>
      <c r="B252" s="6"/>
      <c r="C252" s="7"/>
      <c r="D252" s="20"/>
      <c r="E252" s="9"/>
      <c r="F252" s="244"/>
      <c r="G252" s="46"/>
      <c r="H252" s="26" t="s">
        <v>658</v>
      </c>
      <c r="I252" s="7" t="s">
        <v>728</v>
      </c>
      <c r="J252" s="8" t="s">
        <v>2826</v>
      </c>
      <c r="K252" s="9" t="s">
        <v>900</v>
      </c>
      <c r="L252" s="255" t="s">
        <v>2827</v>
      </c>
      <c r="M252" s="46"/>
    </row>
    <row r="253" spans="1:13" s="3" customFormat="1" ht="12.75">
      <c r="A253" s="46"/>
      <c r="B253" s="6"/>
      <c r="C253" s="7"/>
      <c r="D253" s="20"/>
      <c r="E253" s="9"/>
      <c r="F253" s="244"/>
      <c r="G253" s="46"/>
      <c r="H253" s="26" t="s">
        <v>659</v>
      </c>
      <c r="I253" s="7" t="s">
        <v>1205</v>
      </c>
      <c r="J253" s="8" t="s">
        <v>1611</v>
      </c>
      <c r="K253" s="9" t="s">
        <v>695</v>
      </c>
      <c r="L253" s="255" t="s">
        <v>2828</v>
      </c>
      <c r="M253" s="46"/>
    </row>
    <row r="254" spans="1:13" s="3" customFormat="1" ht="12.75">
      <c r="A254" s="46"/>
      <c r="B254" s="6"/>
      <c r="C254" s="7"/>
      <c r="D254" s="20"/>
      <c r="E254" s="9"/>
      <c r="F254" s="244"/>
      <c r="G254" s="46"/>
      <c r="H254" s="26" t="s">
        <v>660</v>
      </c>
      <c r="I254" s="7" t="s">
        <v>725</v>
      </c>
      <c r="J254" s="8" t="s">
        <v>828</v>
      </c>
      <c r="K254" s="9" t="s">
        <v>647</v>
      </c>
      <c r="L254" s="255" t="s">
        <v>2829</v>
      </c>
      <c r="M254" s="46"/>
    </row>
    <row r="255" spans="1:13" s="3" customFormat="1" ht="12.75">
      <c r="A255" s="46"/>
      <c r="B255" s="6"/>
      <c r="C255" s="7"/>
      <c r="D255" s="20"/>
      <c r="E255" s="9"/>
      <c r="F255" s="244"/>
      <c r="G255" s="46"/>
      <c r="H255" s="26" t="s">
        <v>661</v>
      </c>
      <c r="I255" s="7" t="s">
        <v>748</v>
      </c>
      <c r="J255" s="8" t="s">
        <v>2569</v>
      </c>
      <c r="K255" s="9" t="s">
        <v>770</v>
      </c>
      <c r="L255" s="255" t="s">
        <v>2830</v>
      </c>
      <c r="M255" s="46"/>
    </row>
    <row r="256" spans="1:13" s="3" customFormat="1" ht="13.5" thickBot="1">
      <c r="A256" s="46"/>
      <c r="B256" s="6"/>
      <c r="C256" s="7"/>
      <c r="D256" s="21"/>
      <c r="E256" s="9"/>
      <c r="F256" s="244"/>
      <c r="G256" s="46"/>
      <c r="H256" s="26" t="s">
        <v>664</v>
      </c>
      <c r="I256" s="7" t="s">
        <v>1004</v>
      </c>
      <c r="J256" s="8" t="s">
        <v>1315</v>
      </c>
      <c r="K256" s="9" t="s">
        <v>900</v>
      </c>
      <c r="L256" s="255" t="s">
        <v>2831</v>
      </c>
      <c r="M256" s="46"/>
    </row>
    <row r="257" spans="1:13" s="3" customFormat="1" ht="12.75" hidden="1">
      <c r="A257" s="46"/>
      <c r="B257" s="6"/>
      <c r="C257" s="7"/>
      <c r="D257" s="21"/>
      <c r="E257" s="9"/>
      <c r="F257" s="244"/>
      <c r="G257" s="46"/>
      <c r="H257" s="26"/>
      <c r="I257" s="7"/>
      <c r="J257" s="7"/>
      <c r="K257" s="9"/>
      <c r="L257" s="255"/>
      <c r="M257" s="46"/>
    </row>
    <row r="258" spans="1:13" s="3" customFormat="1" ht="12.75" hidden="1">
      <c r="A258" s="46"/>
      <c r="B258" s="6"/>
      <c r="C258" s="7"/>
      <c r="D258" s="21"/>
      <c r="E258" s="9"/>
      <c r="F258" s="244"/>
      <c r="G258" s="46"/>
      <c r="H258" s="26"/>
      <c r="I258" s="7"/>
      <c r="J258" s="7"/>
      <c r="K258" s="9"/>
      <c r="L258" s="255"/>
      <c r="M258" s="46"/>
    </row>
    <row r="259" spans="1:13" s="3" customFormat="1" ht="12.75" hidden="1">
      <c r="A259" s="46"/>
      <c r="B259" s="6"/>
      <c r="C259" s="7"/>
      <c r="D259" s="21"/>
      <c r="E259" s="9"/>
      <c r="F259" s="244"/>
      <c r="G259" s="46"/>
      <c r="H259" s="26"/>
      <c r="I259" s="7"/>
      <c r="J259" s="7"/>
      <c r="K259" s="9"/>
      <c r="L259" s="255"/>
      <c r="M259" s="46"/>
    </row>
    <row r="260" spans="1:13" s="3" customFormat="1" ht="12.75" hidden="1">
      <c r="A260" s="46"/>
      <c r="B260" s="6"/>
      <c r="C260" s="7"/>
      <c r="D260" s="21"/>
      <c r="E260" s="9"/>
      <c r="F260" s="244"/>
      <c r="G260" s="46"/>
      <c r="H260" s="26"/>
      <c r="I260" s="7"/>
      <c r="J260" s="7"/>
      <c r="K260" s="9"/>
      <c r="L260" s="255"/>
      <c r="M260" s="46"/>
    </row>
    <row r="261" spans="1:13" s="3" customFormat="1" ht="13.5" hidden="1" thickBot="1">
      <c r="A261" s="46"/>
      <c r="B261" s="19"/>
      <c r="C261" s="10"/>
      <c r="D261" s="22"/>
      <c r="E261" s="11"/>
      <c r="F261" s="245"/>
      <c r="G261" s="46"/>
      <c r="H261" s="28"/>
      <c r="I261" s="29"/>
      <c r="J261" s="29"/>
      <c r="K261" s="30"/>
      <c r="L261" s="256"/>
      <c r="M261" s="46"/>
    </row>
    <row r="262" spans="1:13" s="3" customFormat="1" ht="12.75" thickTop="1">
      <c r="A262" s="46"/>
      <c r="B262" s="47"/>
      <c r="C262" s="47"/>
      <c r="D262" s="47"/>
      <c r="E262" s="47"/>
      <c r="F262" s="47"/>
      <c r="G262" s="46"/>
      <c r="H262" s="48"/>
      <c r="I262" s="48"/>
      <c r="J262" s="48"/>
      <c r="K262" s="48"/>
      <c r="L262" s="48"/>
      <c r="M262" s="46"/>
    </row>
    <row r="263" spans="1:13" s="3" customFormat="1" ht="34.5" customHeight="1" thickBot="1">
      <c r="A263" s="35"/>
      <c r="B263" s="213" t="s">
        <v>791</v>
      </c>
      <c r="C263" s="211"/>
      <c r="D263" s="35"/>
      <c r="E263" s="211" t="s">
        <v>743</v>
      </c>
      <c r="F263" s="781" t="s">
        <v>740</v>
      </c>
      <c r="G263" s="781"/>
      <c r="H263" s="781"/>
      <c r="I263" s="781"/>
      <c r="K263" s="211" t="s">
        <v>741</v>
      </c>
      <c r="L263" s="211"/>
      <c r="M263" s="46"/>
    </row>
    <row r="264" spans="1:13" s="3" customFormat="1" ht="5.25" customHeight="1" thickTop="1" thickBot="1">
      <c r="A264" s="35"/>
      <c r="B264" s="810" t="s">
        <v>1646</v>
      </c>
      <c r="C264" s="811"/>
      <c r="D264" s="43"/>
      <c r="E264" s="44"/>
      <c r="F264" s="44"/>
      <c r="G264" s="35"/>
      <c r="H264" s="814" t="s">
        <v>739</v>
      </c>
      <c r="I264" s="815"/>
      <c r="J264" s="45"/>
      <c r="K264" s="45"/>
      <c r="L264" s="45"/>
      <c r="M264" s="46"/>
    </row>
    <row r="265" spans="1:13" s="3" customFormat="1" ht="16.5" thickTop="1" thickBot="1">
      <c r="A265" s="46"/>
      <c r="B265" s="812"/>
      <c r="C265" s="813"/>
      <c r="D265" s="14"/>
      <c r="E265" s="12" t="s">
        <v>663</v>
      </c>
      <c r="F265" s="13">
        <f>COUNTA(D267:D286)</f>
        <v>1</v>
      </c>
      <c r="G265" s="46"/>
      <c r="H265" s="816"/>
      <c r="I265" s="817"/>
      <c r="J265" s="32"/>
      <c r="K265" s="33" t="s">
        <v>663</v>
      </c>
      <c r="L265" s="34">
        <f>COUNTA(J267:J286)</f>
        <v>6</v>
      </c>
      <c r="M265" s="46"/>
    </row>
    <row r="266" spans="1:13" s="3" customFormat="1">
      <c r="A266" s="46"/>
      <c r="B266" s="15" t="s">
        <v>644</v>
      </c>
      <c r="C266" s="16" t="s">
        <v>640</v>
      </c>
      <c r="D266" s="4" t="s">
        <v>641</v>
      </c>
      <c r="E266" s="4" t="s">
        <v>1617</v>
      </c>
      <c r="F266" s="5" t="s">
        <v>662</v>
      </c>
      <c r="G266" s="46"/>
      <c r="H266" s="24" t="s">
        <v>644</v>
      </c>
      <c r="I266" s="23" t="s">
        <v>640</v>
      </c>
      <c r="J266" s="4" t="s">
        <v>641</v>
      </c>
      <c r="K266" s="4" t="s">
        <v>1617</v>
      </c>
      <c r="L266" s="25" t="s">
        <v>662</v>
      </c>
      <c r="M266" s="46"/>
    </row>
    <row r="267" spans="1:13" s="3" customFormat="1">
      <c r="A267" s="46"/>
      <c r="B267" s="93" t="s">
        <v>648</v>
      </c>
      <c r="C267" s="94" t="s">
        <v>1649</v>
      </c>
      <c r="D267" s="95" t="s">
        <v>1650</v>
      </c>
      <c r="E267" s="96" t="s">
        <v>770</v>
      </c>
      <c r="F267" s="285" t="s">
        <v>2832</v>
      </c>
      <c r="G267" s="46"/>
      <c r="H267" s="111" t="s">
        <v>648</v>
      </c>
      <c r="I267" s="94" t="s">
        <v>999</v>
      </c>
      <c r="J267" s="95" t="s">
        <v>2118</v>
      </c>
      <c r="K267" s="96" t="s">
        <v>679</v>
      </c>
      <c r="L267" s="289" t="s">
        <v>2833</v>
      </c>
      <c r="M267" s="46"/>
    </row>
    <row r="268" spans="1:13" s="3" customFormat="1">
      <c r="A268" s="46"/>
      <c r="B268" s="98"/>
      <c r="C268" s="99"/>
      <c r="D268" s="100"/>
      <c r="E268" s="101"/>
      <c r="F268" s="286"/>
      <c r="G268" s="46"/>
      <c r="H268" s="113" t="s">
        <v>649</v>
      </c>
      <c r="I268" s="99" t="s">
        <v>845</v>
      </c>
      <c r="J268" s="100" t="s">
        <v>1632</v>
      </c>
      <c r="K268" s="101" t="s">
        <v>1628</v>
      </c>
      <c r="L268" s="290" t="s">
        <v>2834</v>
      </c>
      <c r="M268" s="46"/>
    </row>
    <row r="269" spans="1:13" s="3" customFormat="1">
      <c r="A269" s="46"/>
      <c r="B269" s="103"/>
      <c r="C269" s="104"/>
      <c r="D269" s="105"/>
      <c r="E269" s="106"/>
      <c r="F269" s="287"/>
      <c r="G269" s="46"/>
      <c r="H269" s="115" t="s">
        <v>650</v>
      </c>
      <c r="I269" s="104" t="s">
        <v>810</v>
      </c>
      <c r="J269" s="105" t="s">
        <v>2628</v>
      </c>
      <c r="K269" s="106" t="s">
        <v>770</v>
      </c>
      <c r="L269" s="291" t="s">
        <v>2835</v>
      </c>
      <c r="M269" s="46"/>
    </row>
    <row r="270" spans="1:13" s="3" customFormat="1" ht="12.75">
      <c r="A270" s="46"/>
      <c r="B270" s="6"/>
      <c r="C270" s="7"/>
      <c r="D270" s="20"/>
      <c r="E270" s="9"/>
      <c r="F270" s="288"/>
      <c r="G270" s="46"/>
      <c r="H270" s="26" t="s">
        <v>651</v>
      </c>
      <c r="I270" s="7" t="s">
        <v>717</v>
      </c>
      <c r="J270" s="8" t="s">
        <v>2836</v>
      </c>
      <c r="K270" s="9" t="s">
        <v>687</v>
      </c>
      <c r="L270" s="292" t="s">
        <v>2837</v>
      </c>
      <c r="M270" s="46"/>
    </row>
    <row r="271" spans="1:13" s="3" customFormat="1" ht="12.75">
      <c r="A271" s="46"/>
      <c r="B271" s="6"/>
      <c r="C271" s="7"/>
      <c r="D271" s="20"/>
      <c r="E271" s="9"/>
      <c r="F271" s="288"/>
      <c r="G271" s="46"/>
      <c r="H271" s="26" t="s">
        <v>652</v>
      </c>
      <c r="I271" s="7" t="s">
        <v>1625</v>
      </c>
      <c r="J271" s="8" t="s">
        <v>1611</v>
      </c>
      <c r="K271" s="9" t="s">
        <v>630</v>
      </c>
      <c r="L271" s="292" t="s">
        <v>2838</v>
      </c>
      <c r="M271" s="46"/>
    </row>
    <row r="272" spans="1:13" s="3" customFormat="1" ht="13.5" thickBot="1">
      <c r="A272" s="46"/>
      <c r="B272" s="6"/>
      <c r="C272" s="7"/>
      <c r="D272" s="20"/>
      <c r="E272" s="9"/>
      <c r="F272" s="288"/>
      <c r="G272" s="46"/>
      <c r="H272" s="26" t="s">
        <v>653</v>
      </c>
      <c r="I272" s="7" t="s">
        <v>761</v>
      </c>
      <c r="J272" s="8" t="s">
        <v>762</v>
      </c>
      <c r="K272" s="9" t="s">
        <v>770</v>
      </c>
      <c r="L272" s="292" t="s">
        <v>2839</v>
      </c>
      <c r="M272" s="46"/>
    </row>
    <row r="273" spans="1:13" s="3" customFormat="1" ht="13.5" hidden="1" thickBot="1">
      <c r="A273" s="46"/>
      <c r="B273" s="6"/>
      <c r="C273" s="7"/>
      <c r="D273" s="20"/>
      <c r="E273" s="9"/>
      <c r="F273" s="288"/>
      <c r="G273" s="46"/>
      <c r="H273" s="26"/>
      <c r="I273" s="7"/>
      <c r="J273" s="8"/>
      <c r="K273" s="9"/>
      <c r="L273" s="292"/>
      <c r="M273" s="46"/>
    </row>
    <row r="274" spans="1:13" s="3" customFormat="1" ht="12.75" hidden="1">
      <c r="A274" s="46"/>
      <c r="B274" s="6"/>
      <c r="C274" s="7"/>
      <c r="D274" s="20"/>
      <c r="E274" s="9"/>
      <c r="F274" s="244"/>
      <c r="G274" s="46"/>
      <c r="H274" s="26"/>
      <c r="I274" s="7"/>
      <c r="J274" s="8"/>
      <c r="K274" s="9"/>
      <c r="L274" s="255"/>
      <c r="M274" s="46"/>
    </row>
    <row r="275" spans="1:13" s="3" customFormat="1" ht="12.75" hidden="1">
      <c r="A275" s="46"/>
      <c r="B275" s="6"/>
      <c r="C275" s="7"/>
      <c r="D275" s="20"/>
      <c r="E275" s="9"/>
      <c r="F275" s="244"/>
      <c r="G275" s="46"/>
      <c r="H275" s="26"/>
      <c r="I275" s="7"/>
      <c r="J275" s="8"/>
      <c r="K275" s="9"/>
      <c r="L275" s="255"/>
      <c r="M275" s="46"/>
    </row>
    <row r="276" spans="1:13" s="3" customFormat="1" ht="12.75" hidden="1">
      <c r="A276" s="46"/>
      <c r="B276" s="6"/>
      <c r="C276" s="7"/>
      <c r="D276" s="20"/>
      <c r="E276" s="9"/>
      <c r="F276" s="244"/>
      <c r="G276" s="46"/>
      <c r="H276" s="26"/>
      <c r="I276" s="7"/>
      <c r="J276" s="8"/>
      <c r="K276" s="9"/>
      <c r="L276" s="255"/>
      <c r="M276" s="46"/>
    </row>
    <row r="277" spans="1:13" s="3" customFormat="1" ht="12.75" hidden="1">
      <c r="A277" s="46"/>
      <c r="B277" s="6"/>
      <c r="C277" s="7"/>
      <c r="D277" s="20"/>
      <c r="E277" s="9"/>
      <c r="F277" s="244"/>
      <c r="G277" s="46"/>
      <c r="H277" s="26"/>
      <c r="I277" s="7"/>
      <c r="J277" s="8"/>
      <c r="K277" s="9"/>
      <c r="L277" s="255"/>
      <c r="M277" s="46"/>
    </row>
    <row r="278" spans="1:13" s="3" customFormat="1" ht="12.75" hidden="1">
      <c r="A278" s="46"/>
      <c r="B278" s="6"/>
      <c r="C278" s="7"/>
      <c r="D278" s="20"/>
      <c r="E278" s="9"/>
      <c r="F278" s="244"/>
      <c r="G278" s="46"/>
      <c r="H278" s="26"/>
      <c r="I278" s="7"/>
      <c r="J278" s="8"/>
      <c r="K278" s="9"/>
      <c r="L278" s="255"/>
      <c r="M278" s="46"/>
    </row>
    <row r="279" spans="1:13" s="3" customFormat="1" ht="12.75" hidden="1">
      <c r="A279" s="46"/>
      <c r="B279" s="6"/>
      <c r="C279" s="7"/>
      <c r="D279" s="20"/>
      <c r="E279" s="9"/>
      <c r="F279" s="244"/>
      <c r="G279" s="46"/>
      <c r="H279" s="26"/>
      <c r="I279" s="7"/>
      <c r="J279" s="8"/>
      <c r="K279" s="9"/>
      <c r="L279" s="255"/>
      <c r="M279" s="46"/>
    </row>
    <row r="280" spans="1:13" s="3" customFormat="1" ht="12.75" hidden="1">
      <c r="A280" s="46"/>
      <c r="B280" s="6"/>
      <c r="C280" s="7"/>
      <c r="D280" s="20"/>
      <c r="E280" s="9"/>
      <c r="F280" s="244"/>
      <c r="G280" s="46"/>
      <c r="H280" s="26"/>
      <c r="I280" s="7"/>
      <c r="J280" s="8"/>
      <c r="K280" s="9"/>
      <c r="L280" s="255"/>
      <c r="M280" s="46"/>
    </row>
    <row r="281" spans="1:13" s="3" customFormat="1" ht="12.75" hidden="1">
      <c r="A281" s="46"/>
      <c r="B281" s="6"/>
      <c r="C281" s="7"/>
      <c r="D281" s="21"/>
      <c r="E281" s="9"/>
      <c r="F281" s="244"/>
      <c r="G281" s="46"/>
      <c r="H281" s="26"/>
      <c r="I281" s="7"/>
      <c r="J281" s="7"/>
      <c r="K281" s="9"/>
      <c r="L281" s="255"/>
      <c r="M281" s="46"/>
    </row>
    <row r="282" spans="1:13" s="3" customFormat="1" ht="12.75" hidden="1">
      <c r="A282" s="46"/>
      <c r="B282" s="6"/>
      <c r="C282" s="7"/>
      <c r="D282" s="21"/>
      <c r="E282" s="9"/>
      <c r="F282" s="244"/>
      <c r="G282" s="46"/>
      <c r="H282" s="26"/>
      <c r="I282" s="7"/>
      <c r="J282" s="7"/>
      <c r="K282" s="9"/>
      <c r="L282" s="255"/>
      <c r="M282" s="46"/>
    </row>
    <row r="283" spans="1:13" s="3" customFormat="1" ht="12.75" hidden="1">
      <c r="A283" s="46"/>
      <c r="B283" s="6"/>
      <c r="C283" s="7"/>
      <c r="D283" s="21"/>
      <c r="E283" s="9"/>
      <c r="F283" s="244"/>
      <c r="G283" s="46"/>
      <c r="H283" s="26"/>
      <c r="I283" s="7"/>
      <c r="J283" s="7"/>
      <c r="K283" s="9"/>
      <c r="L283" s="255"/>
      <c r="M283" s="46"/>
    </row>
    <row r="284" spans="1:13" s="3" customFormat="1" ht="12.75" hidden="1">
      <c r="A284" s="46"/>
      <c r="B284" s="6"/>
      <c r="C284" s="7"/>
      <c r="D284" s="21"/>
      <c r="E284" s="9"/>
      <c r="F284" s="244"/>
      <c r="G284" s="46"/>
      <c r="H284" s="26"/>
      <c r="I284" s="7"/>
      <c r="J284" s="7"/>
      <c r="K284" s="9"/>
      <c r="L284" s="255"/>
      <c r="M284" s="46"/>
    </row>
    <row r="285" spans="1:13" s="3" customFormat="1" ht="12.75" hidden="1">
      <c r="A285" s="46"/>
      <c r="B285" s="6"/>
      <c r="C285" s="7"/>
      <c r="D285" s="21"/>
      <c r="E285" s="9"/>
      <c r="F285" s="244"/>
      <c r="G285" s="46"/>
      <c r="H285" s="26"/>
      <c r="I285" s="7"/>
      <c r="J285" s="7"/>
      <c r="K285" s="9"/>
      <c r="L285" s="255"/>
      <c r="M285" s="46"/>
    </row>
    <row r="286" spans="1:13" s="3" customFormat="1" ht="13.5" hidden="1" thickBot="1">
      <c r="A286" s="46"/>
      <c r="B286" s="19"/>
      <c r="C286" s="10"/>
      <c r="D286" s="22"/>
      <c r="E286" s="11"/>
      <c r="F286" s="245"/>
      <c r="G286" s="46"/>
      <c r="H286" s="28"/>
      <c r="I286" s="29"/>
      <c r="J286" s="29"/>
      <c r="K286" s="30"/>
      <c r="L286" s="256"/>
      <c r="M286" s="46"/>
    </row>
    <row r="287" spans="1:13" s="3" customFormat="1" ht="6.75" customHeight="1" thickTop="1">
      <c r="A287" s="46"/>
      <c r="B287" s="47"/>
      <c r="C287" s="47"/>
      <c r="D287" s="47"/>
      <c r="E287" s="47"/>
      <c r="F287" s="47"/>
      <c r="G287" s="46"/>
      <c r="H287" s="48"/>
      <c r="I287" s="48"/>
      <c r="J287" s="48"/>
      <c r="K287" s="48"/>
      <c r="L287" s="48"/>
      <c r="M287" s="46"/>
    </row>
    <row r="288" spans="1:13" s="3" customFormat="1" ht="34.5" customHeight="1" thickBot="1">
      <c r="A288" s="35"/>
      <c r="B288" s="213" t="s">
        <v>931</v>
      </c>
      <c r="C288" s="211"/>
      <c r="D288" s="211" t="s">
        <v>741</v>
      </c>
      <c r="E288" s="781" t="s">
        <v>933</v>
      </c>
      <c r="F288" s="781"/>
      <c r="G288" s="42"/>
      <c r="H288" s="211" t="s">
        <v>792</v>
      </c>
      <c r="I288" s="211"/>
      <c r="J288" s="211" t="s">
        <v>741</v>
      </c>
      <c r="K288" s="781" t="s">
        <v>932</v>
      </c>
      <c r="L288" s="781"/>
      <c r="M288" s="46"/>
    </row>
    <row r="289" spans="1:13" s="3" customFormat="1" ht="5.25" customHeight="1" thickTop="1" thickBot="1">
      <c r="A289" s="35"/>
      <c r="B289" s="818" t="s">
        <v>923</v>
      </c>
      <c r="C289" s="819"/>
      <c r="D289" s="45"/>
      <c r="E289" s="45"/>
      <c r="F289" s="45"/>
      <c r="G289" s="35"/>
      <c r="H289" s="814" t="s">
        <v>739</v>
      </c>
      <c r="I289" s="815"/>
      <c r="J289" s="45"/>
      <c r="K289" s="45"/>
      <c r="L289" s="45"/>
      <c r="M289" s="46"/>
    </row>
    <row r="290" spans="1:13" s="3" customFormat="1" ht="16.5" thickTop="1" thickBot="1">
      <c r="A290" s="46"/>
      <c r="B290" s="820"/>
      <c r="C290" s="821"/>
      <c r="D290" s="64"/>
      <c r="E290" s="65" t="s">
        <v>663</v>
      </c>
      <c r="F290" s="66">
        <f>COUNTA(D292:D311)</f>
        <v>5</v>
      </c>
      <c r="G290" s="46"/>
      <c r="H290" s="816"/>
      <c r="I290" s="817"/>
      <c r="J290" s="32"/>
      <c r="K290" s="33" t="s">
        <v>663</v>
      </c>
      <c r="L290" s="34">
        <f>COUNTA(J292:J311)</f>
        <v>8</v>
      </c>
      <c r="M290" s="46"/>
    </row>
    <row r="291" spans="1:13" s="3" customFormat="1">
      <c r="A291" s="46"/>
      <c r="B291" s="67" t="s">
        <v>644</v>
      </c>
      <c r="C291" s="4" t="s">
        <v>640</v>
      </c>
      <c r="D291" s="4" t="s">
        <v>641</v>
      </c>
      <c r="E291" s="4" t="s">
        <v>1617</v>
      </c>
      <c r="F291" s="68" t="s">
        <v>662</v>
      </c>
      <c r="G291" s="46"/>
      <c r="H291" s="24" t="s">
        <v>644</v>
      </c>
      <c r="I291" s="23" t="s">
        <v>640</v>
      </c>
      <c r="J291" s="4" t="s">
        <v>641</v>
      </c>
      <c r="K291" s="4" t="s">
        <v>1617</v>
      </c>
      <c r="L291" s="25" t="s">
        <v>662</v>
      </c>
      <c r="M291" s="46"/>
    </row>
    <row r="292" spans="1:13" s="3" customFormat="1">
      <c r="A292" s="46"/>
      <c r="B292" s="108" t="s">
        <v>648</v>
      </c>
      <c r="C292" s="94" t="s">
        <v>1105</v>
      </c>
      <c r="D292" s="95" t="s">
        <v>1106</v>
      </c>
      <c r="E292" s="96" t="s">
        <v>770</v>
      </c>
      <c r="F292" s="293" t="s">
        <v>2851</v>
      </c>
      <c r="G292" s="46"/>
      <c r="H292" s="111" t="s">
        <v>648</v>
      </c>
      <c r="I292" s="94" t="s">
        <v>1110</v>
      </c>
      <c r="J292" s="95" t="s">
        <v>318</v>
      </c>
      <c r="K292" s="96" t="s">
        <v>747</v>
      </c>
      <c r="L292" s="289" t="s">
        <v>2840</v>
      </c>
      <c r="M292" s="46"/>
    </row>
    <row r="293" spans="1:13" s="3" customFormat="1">
      <c r="A293" s="46"/>
      <c r="B293" s="109" t="s">
        <v>649</v>
      </c>
      <c r="C293" s="99" t="s">
        <v>1468</v>
      </c>
      <c r="D293" s="100" t="s">
        <v>1697</v>
      </c>
      <c r="E293" s="101" t="s">
        <v>684</v>
      </c>
      <c r="F293" s="294" t="s">
        <v>2852</v>
      </c>
      <c r="G293" s="46"/>
      <c r="H293" s="113" t="s">
        <v>649</v>
      </c>
      <c r="I293" s="99" t="s">
        <v>1086</v>
      </c>
      <c r="J293" s="100" t="s">
        <v>318</v>
      </c>
      <c r="K293" s="101" t="s">
        <v>747</v>
      </c>
      <c r="L293" s="290" t="s">
        <v>2841</v>
      </c>
      <c r="M293" s="46"/>
    </row>
    <row r="294" spans="1:13" s="3" customFormat="1">
      <c r="A294" s="46"/>
      <c r="B294" s="110" t="s">
        <v>650</v>
      </c>
      <c r="C294" s="104" t="s">
        <v>601</v>
      </c>
      <c r="D294" s="105" t="s">
        <v>1325</v>
      </c>
      <c r="E294" s="106" t="s">
        <v>770</v>
      </c>
      <c r="F294" s="295" t="s">
        <v>2853</v>
      </c>
      <c r="G294" s="46"/>
      <c r="H294" s="115" t="s">
        <v>650</v>
      </c>
      <c r="I294" s="104" t="s">
        <v>1070</v>
      </c>
      <c r="J294" s="105" t="s">
        <v>2842</v>
      </c>
      <c r="K294" s="106" t="s">
        <v>684</v>
      </c>
      <c r="L294" s="291" t="s">
        <v>2843</v>
      </c>
      <c r="M294" s="46"/>
    </row>
    <row r="295" spans="1:13" s="3" customFormat="1">
      <c r="A295" s="46"/>
      <c r="B295" s="69" t="s">
        <v>651</v>
      </c>
      <c r="C295" s="7" t="s">
        <v>1070</v>
      </c>
      <c r="D295" s="8" t="s">
        <v>1469</v>
      </c>
      <c r="E295" s="9" t="s">
        <v>952</v>
      </c>
      <c r="F295" s="296" t="s">
        <v>2854</v>
      </c>
      <c r="G295" s="46"/>
      <c r="H295" s="26" t="s">
        <v>651</v>
      </c>
      <c r="I295" s="7" t="s">
        <v>883</v>
      </c>
      <c r="J295" s="8" t="s">
        <v>1088</v>
      </c>
      <c r="K295" s="9" t="s">
        <v>770</v>
      </c>
      <c r="L295" s="292" t="s">
        <v>2844</v>
      </c>
      <c r="M295" s="46"/>
    </row>
    <row r="296" spans="1:13" s="3" customFormat="1">
      <c r="A296" s="46"/>
      <c r="B296" s="69" t="s">
        <v>652</v>
      </c>
      <c r="C296" s="7" t="s">
        <v>1451</v>
      </c>
      <c r="D296" s="8" t="s">
        <v>2222</v>
      </c>
      <c r="E296" s="9" t="s">
        <v>647</v>
      </c>
      <c r="F296" s="296" t="s">
        <v>2855</v>
      </c>
      <c r="G296" s="46"/>
      <c r="H296" s="26" t="s">
        <v>652</v>
      </c>
      <c r="I296" s="7" t="s">
        <v>829</v>
      </c>
      <c r="J296" s="8" t="s">
        <v>2845</v>
      </c>
      <c r="K296" s="9" t="s">
        <v>2846</v>
      </c>
      <c r="L296" s="292" t="s">
        <v>2847</v>
      </c>
      <c r="M296" s="46"/>
    </row>
    <row r="297" spans="1:13" s="3" customFormat="1" ht="12.75">
      <c r="A297" s="46"/>
      <c r="B297" s="69"/>
      <c r="C297" s="7"/>
      <c r="D297" s="20"/>
      <c r="E297" s="9"/>
      <c r="F297" s="296"/>
      <c r="G297" s="46"/>
      <c r="H297" s="26" t="s">
        <v>653</v>
      </c>
      <c r="I297" s="7" t="s">
        <v>748</v>
      </c>
      <c r="J297" s="8" t="s">
        <v>912</v>
      </c>
      <c r="K297" s="9" t="s">
        <v>687</v>
      </c>
      <c r="L297" s="292" t="s">
        <v>2848</v>
      </c>
      <c r="M297" s="46"/>
    </row>
    <row r="298" spans="1:13" s="3" customFormat="1" ht="12.75">
      <c r="A298" s="46"/>
      <c r="B298" s="69"/>
      <c r="C298" s="7"/>
      <c r="D298" s="20"/>
      <c r="E298" s="9"/>
      <c r="F298" s="296"/>
      <c r="G298" s="46"/>
      <c r="H298" s="26" t="s">
        <v>654</v>
      </c>
      <c r="I298" s="7" t="s">
        <v>2211</v>
      </c>
      <c r="J298" s="8" t="s">
        <v>2212</v>
      </c>
      <c r="K298" s="9" t="s">
        <v>2677</v>
      </c>
      <c r="L298" s="292" t="s">
        <v>2849</v>
      </c>
      <c r="M298" s="46"/>
    </row>
    <row r="299" spans="1:13" s="3" customFormat="1" ht="13.5" thickBot="1">
      <c r="A299" s="46"/>
      <c r="B299" s="69"/>
      <c r="C299" s="7"/>
      <c r="D299" s="20"/>
      <c r="E299" s="9"/>
      <c r="F299" s="296"/>
      <c r="G299" s="46"/>
      <c r="H299" s="26" t="s">
        <v>655</v>
      </c>
      <c r="I299" s="7" t="s">
        <v>1174</v>
      </c>
      <c r="J299" s="8" t="s">
        <v>628</v>
      </c>
      <c r="K299" s="9" t="s">
        <v>770</v>
      </c>
      <c r="L299" s="292" t="s">
        <v>2850</v>
      </c>
      <c r="M299" s="46"/>
    </row>
    <row r="300" spans="1:13" s="3" customFormat="1" ht="13.5" hidden="1" thickBot="1">
      <c r="A300" s="46"/>
      <c r="B300" s="69"/>
      <c r="C300" s="7"/>
      <c r="D300" s="20"/>
      <c r="E300" s="9"/>
      <c r="F300" s="296"/>
      <c r="G300" s="46"/>
      <c r="H300" s="26"/>
      <c r="I300" s="7"/>
      <c r="J300" s="8"/>
      <c r="K300" s="9"/>
      <c r="L300" s="292"/>
      <c r="M300" s="46"/>
    </row>
    <row r="301" spans="1:13" s="3" customFormat="1" ht="12.75" hidden="1">
      <c r="A301" s="46"/>
      <c r="B301" s="69"/>
      <c r="C301" s="7"/>
      <c r="D301" s="20"/>
      <c r="E301" s="9"/>
      <c r="F301" s="250"/>
      <c r="G301" s="46"/>
      <c r="H301" s="26"/>
      <c r="I301" s="7"/>
      <c r="J301" s="8"/>
      <c r="K301" s="9"/>
      <c r="L301" s="255"/>
      <c r="M301" s="46"/>
    </row>
    <row r="302" spans="1:13" s="3" customFormat="1" ht="12.75" hidden="1">
      <c r="A302" s="46"/>
      <c r="B302" s="69"/>
      <c r="C302" s="7"/>
      <c r="D302" s="20"/>
      <c r="E302" s="9"/>
      <c r="F302" s="250"/>
      <c r="G302" s="46"/>
      <c r="H302" s="26"/>
      <c r="I302" s="7"/>
      <c r="J302" s="8"/>
      <c r="K302" s="9"/>
      <c r="L302" s="255"/>
      <c r="M302" s="46"/>
    </row>
    <row r="303" spans="1:13" s="3" customFormat="1" ht="12.75" hidden="1">
      <c r="A303" s="46"/>
      <c r="B303" s="69"/>
      <c r="C303" s="7"/>
      <c r="D303" s="20"/>
      <c r="E303" s="9"/>
      <c r="F303" s="250"/>
      <c r="G303" s="46"/>
      <c r="H303" s="26"/>
      <c r="I303" s="7"/>
      <c r="J303" s="8"/>
      <c r="K303" s="9"/>
      <c r="L303" s="255"/>
      <c r="M303" s="46"/>
    </row>
    <row r="304" spans="1:13" s="3" customFormat="1" ht="12.75" hidden="1">
      <c r="A304" s="46"/>
      <c r="B304" s="69"/>
      <c r="C304" s="7"/>
      <c r="D304" s="20"/>
      <c r="E304" s="9"/>
      <c r="F304" s="250"/>
      <c r="G304" s="46"/>
      <c r="H304" s="26"/>
      <c r="I304" s="7"/>
      <c r="J304" s="8"/>
      <c r="K304" s="9"/>
      <c r="L304" s="255"/>
      <c r="M304" s="46"/>
    </row>
    <row r="305" spans="1:13" s="3" customFormat="1" ht="12.75" hidden="1">
      <c r="A305" s="46"/>
      <c r="B305" s="69"/>
      <c r="C305" s="7"/>
      <c r="D305" s="20"/>
      <c r="E305" s="9"/>
      <c r="F305" s="250"/>
      <c r="G305" s="46"/>
      <c r="H305" s="26"/>
      <c r="I305" s="7"/>
      <c r="J305" s="8"/>
      <c r="K305" s="9"/>
      <c r="L305" s="255"/>
      <c r="M305" s="46"/>
    </row>
    <row r="306" spans="1:13" s="3" customFormat="1" ht="12.75" hidden="1">
      <c r="A306" s="46"/>
      <c r="B306" s="69"/>
      <c r="C306" s="7"/>
      <c r="D306" s="21"/>
      <c r="E306" s="9"/>
      <c r="F306" s="250"/>
      <c r="G306" s="46"/>
      <c r="H306" s="26"/>
      <c r="I306" s="7"/>
      <c r="J306" s="7"/>
      <c r="K306" s="9"/>
      <c r="L306" s="255"/>
      <c r="M306" s="46"/>
    </row>
    <row r="307" spans="1:13" s="3" customFormat="1" ht="12.75" hidden="1">
      <c r="A307" s="46"/>
      <c r="B307" s="69"/>
      <c r="C307" s="7"/>
      <c r="D307" s="21"/>
      <c r="E307" s="9"/>
      <c r="F307" s="250"/>
      <c r="G307" s="46"/>
      <c r="H307" s="26"/>
      <c r="I307" s="7"/>
      <c r="J307" s="7"/>
      <c r="K307" s="9"/>
      <c r="L307" s="255"/>
      <c r="M307" s="46"/>
    </row>
    <row r="308" spans="1:13" s="3" customFormat="1" ht="12.75" hidden="1">
      <c r="A308" s="46"/>
      <c r="B308" s="69"/>
      <c r="C308" s="7"/>
      <c r="D308" s="21"/>
      <c r="E308" s="9"/>
      <c r="F308" s="250"/>
      <c r="G308" s="46"/>
      <c r="H308" s="26"/>
      <c r="I308" s="7"/>
      <c r="J308" s="7"/>
      <c r="K308" s="9"/>
      <c r="L308" s="255"/>
      <c r="M308" s="46"/>
    </row>
    <row r="309" spans="1:13" s="3" customFormat="1" ht="12.75" hidden="1">
      <c r="A309" s="46"/>
      <c r="B309" s="69"/>
      <c r="C309" s="7"/>
      <c r="D309" s="21"/>
      <c r="E309" s="9"/>
      <c r="F309" s="250"/>
      <c r="G309" s="46"/>
      <c r="H309" s="26"/>
      <c r="I309" s="7"/>
      <c r="J309" s="7"/>
      <c r="K309" s="9"/>
      <c r="L309" s="255"/>
      <c r="M309" s="46"/>
    </row>
    <row r="310" spans="1:13" s="3" customFormat="1" ht="12.75" hidden="1">
      <c r="A310" s="46"/>
      <c r="B310" s="69"/>
      <c r="C310" s="7"/>
      <c r="D310" s="21"/>
      <c r="E310" s="9"/>
      <c r="F310" s="250"/>
      <c r="G310" s="46"/>
      <c r="H310" s="26"/>
      <c r="I310" s="7"/>
      <c r="J310" s="7"/>
      <c r="K310" s="9"/>
      <c r="L310" s="255"/>
      <c r="M310" s="46"/>
    </row>
    <row r="311" spans="1:13" s="3" customFormat="1" ht="13.5" hidden="1" thickBot="1">
      <c r="A311" s="46"/>
      <c r="B311" s="71"/>
      <c r="C311" s="72"/>
      <c r="D311" s="73"/>
      <c r="E311" s="74"/>
      <c r="F311" s="251"/>
      <c r="G311" s="46"/>
      <c r="H311" s="28"/>
      <c r="I311" s="29"/>
      <c r="J311" s="29"/>
      <c r="K311" s="30"/>
      <c r="L311" s="256"/>
      <c r="M311" s="46"/>
    </row>
    <row r="312" spans="1:13" s="3" customFormat="1" ht="12.75" thickTop="1">
      <c r="A312" s="46"/>
      <c r="B312" s="76"/>
      <c r="C312" s="76"/>
      <c r="D312" s="76"/>
      <c r="E312" s="76"/>
      <c r="F312" s="76"/>
      <c r="G312" s="46"/>
      <c r="H312" s="48"/>
      <c r="I312" s="48"/>
      <c r="J312" s="48"/>
      <c r="K312" s="48"/>
      <c r="L312" s="48"/>
      <c r="M312" s="46"/>
    </row>
    <row r="313" spans="1:13" s="3" customFormat="1" ht="12.75" hidden="1" thickTop="1">
      <c r="B313" s="278"/>
      <c r="C313" s="278"/>
      <c r="D313" s="278"/>
      <c r="E313" s="278"/>
      <c r="F313" s="278"/>
      <c r="H313" s="48"/>
      <c r="I313" s="48"/>
      <c r="J313" s="48"/>
      <c r="K313" s="48"/>
      <c r="L313" s="48"/>
    </row>
    <row r="314" spans="1:13" s="3" customFormat="1" ht="21" thickBot="1">
      <c r="B314" s="213" t="s">
        <v>2861</v>
      </c>
      <c r="C314" s="211"/>
      <c r="D314" s="211" t="s">
        <v>741</v>
      </c>
      <c r="E314" s="781" t="s">
        <v>2856</v>
      </c>
      <c r="F314" s="781"/>
      <c r="G314" s="46"/>
      <c r="H314" s="211" t="s">
        <v>2624</v>
      </c>
      <c r="I314" s="211"/>
      <c r="J314" s="211" t="s">
        <v>743</v>
      </c>
      <c r="K314" s="781" t="s">
        <v>2625</v>
      </c>
      <c r="L314" s="781"/>
    </row>
    <row r="315" spans="1:13" s="3" customFormat="1" ht="13.5" thickTop="1" thickBot="1">
      <c r="B315" s="818" t="s">
        <v>923</v>
      </c>
      <c r="C315" s="819"/>
      <c r="D315" s="45"/>
      <c r="E315" s="45"/>
      <c r="F315" s="45"/>
      <c r="G315" s="46"/>
      <c r="H315" s="814" t="s">
        <v>2625</v>
      </c>
      <c r="I315" s="815"/>
      <c r="J315" s="45"/>
      <c r="K315" s="45"/>
      <c r="L315" s="45"/>
    </row>
    <row r="316" spans="1:13" s="3" customFormat="1" ht="16.5" thickTop="1" thickBot="1">
      <c r="B316" s="820"/>
      <c r="C316" s="821"/>
      <c r="D316" s="64"/>
      <c r="E316" s="65" t="s">
        <v>663</v>
      </c>
      <c r="F316" s="66">
        <f>COUNTA(D318:D337)</f>
        <v>4</v>
      </c>
      <c r="G316" s="46"/>
      <c r="H316" s="816"/>
      <c r="I316" s="817"/>
      <c r="J316" s="32"/>
      <c r="K316" s="33" t="s">
        <v>663</v>
      </c>
      <c r="L316" s="34">
        <f>COUNTA(J318:J325)</f>
        <v>0</v>
      </c>
    </row>
    <row r="317" spans="1:13" s="3" customFormat="1">
      <c r="B317" s="67" t="s">
        <v>644</v>
      </c>
      <c r="C317" s="4" t="s">
        <v>640</v>
      </c>
      <c r="D317" s="4" t="s">
        <v>641</v>
      </c>
      <c r="E317" s="4" t="s">
        <v>1617</v>
      </c>
      <c r="F317" s="68" t="s">
        <v>662</v>
      </c>
      <c r="G317" s="46"/>
      <c r="H317" s="24" t="s">
        <v>644</v>
      </c>
      <c r="I317" s="23" t="s">
        <v>640</v>
      </c>
      <c r="J317" s="4" t="s">
        <v>641</v>
      </c>
      <c r="K317" s="4" t="s">
        <v>1617</v>
      </c>
      <c r="L317" s="25" t="s">
        <v>662</v>
      </c>
    </row>
    <row r="318" spans="1:13" s="3" customFormat="1">
      <c r="B318" s="108" t="s">
        <v>648</v>
      </c>
      <c r="C318" s="94" t="s">
        <v>761</v>
      </c>
      <c r="D318" s="95" t="s">
        <v>1111</v>
      </c>
      <c r="E318" s="96" t="s">
        <v>965</v>
      </c>
      <c r="F318" s="293" t="s">
        <v>2857</v>
      </c>
      <c r="G318" s="46"/>
      <c r="H318" s="111"/>
      <c r="I318" s="94"/>
      <c r="J318" s="95"/>
      <c r="K318" s="96"/>
      <c r="L318" s="289"/>
    </row>
    <row r="319" spans="1:13" s="3" customFormat="1">
      <c r="B319" s="109" t="s">
        <v>649</v>
      </c>
      <c r="C319" s="99" t="s">
        <v>608</v>
      </c>
      <c r="D319" s="100" t="s">
        <v>1572</v>
      </c>
      <c r="E319" s="101" t="s">
        <v>900</v>
      </c>
      <c r="F319" s="294" t="s">
        <v>2858</v>
      </c>
      <c r="G319" s="46"/>
      <c r="H319" s="113"/>
      <c r="I319" s="99"/>
      <c r="J319" s="100"/>
      <c r="K319" s="101"/>
      <c r="L319" s="290"/>
    </row>
    <row r="320" spans="1:13" s="3" customFormat="1">
      <c r="B320" s="110" t="s">
        <v>650</v>
      </c>
      <c r="C320" s="104" t="s">
        <v>752</v>
      </c>
      <c r="D320" s="105" t="s">
        <v>1112</v>
      </c>
      <c r="E320" s="106" t="s">
        <v>953</v>
      </c>
      <c r="F320" s="295" t="s">
        <v>2859</v>
      </c>
      <c r="H320" s="115"/>
      <c r="I320" s="104"/>
      <c r="J320" s="105"/>
      <c r="K320" s="106"/>
      <c r="L320" s="254"/>
    </row>
    <row r="321" spans="2:12" s="3" customFormat="1" ht="12.75" thickBot="1">
      <c r="B321" s="69" t="s">
        <v>651</v>
      </c>
      <c r="C321" s="7" t="s">
        <v>1105</v>
      </c>
      <c r="D321" s="8" t="s">
        <v>1616</v>
      </c>
      <c r="E321" s="9" t="s">
        <v>770</v>
      </c>
      <c r="F321" s="296" t="s">
        <v>2860</v>
      </c>
      <c r="H321" s="28"/>
      <c r="I321" s="29"/>
      <c r="J321" s="92"/>
      <c r="K321" s="30"/>
      <c r="L321" s="256"/>
    </row>
    <row r="322" spans="2:12" s="3" customFormat="1" ht="13.5" hidden="1" thickBot="1">
      <c r="B322" s="69"/>
      <c r="C322" s="7"/>
      <c r="D322" s="20"/>
      <c r="E322" s="9"/>
      <c r="F322" s="296"/>
      <c r="H322" s="381"/>
      <c r="I322" s="366"/>
      <c r="J322" s="371"/>
      <c r="K322" s="368"/>
      <c r="L322" s="382"/>
    </row>
    <row r="323" spans="2:12" s="3" customFormat="1" ht="12.75" hidden="1">
      <c r="B323" s="69"/>
      <c r="C323" s="7"/>
      <c r="D323" s="20"/>
      <c r="E323" s="9"/>
      <c r="F323" s="296"/>
      <c r="H323" s="26"/>
      <c r="I323" s="7"/>
      <c r="J323" s="8"/>
      <c r="K323" s="9"/>
      <c r="L323" s="255"/>
    </row>
    <row r="324" spans="2:12" s="3" customFormat="1" ht="13.5" hidden="1" thickBot="1">
      <c r="B324" s="69"/>
      <c r="C324" s="7"/>
      <c r="D324" s="20"/>
      <c r="E324" s="9"/>
      <c r="F324" s="296"/>
      <c r="H324" s="26"/>
      <c r="I324" s="7"/>
      <c r="J324" s="8"/>
      <c r="K324" s="9"/>
      <c r="L324" s="255"/>
    </row>
    <row r="325" spans="2:12" s="3" customFormat="1" ht="13.5" hidden="1" thickTop="1">
      <c r="B325" s="69"/>
      <c r="C325" s="7"/>
      <c r="D325" s="20"/>
      <c r="E325" s="9"/>
      <c r="F325" s="296"/>
      <c r="H325" s="48"/>
      <c r="I325" s="48"/>
      <c r="J325" s="48"/>
      <c r="K325" s="48"/>
      <c r="L325" s="48"/>
    </row>
    <row r="326" spans="2:12" s="3" customFormat="1" ht="21" hidden="1" thickBot="1">
      <c r="B326" s="69"/>
      <c r="C326" s="7"/>
      <c r="D326" s="20"/>
      <c r="E326" s="9"/>
      <c r="F326" s="296"/>
      <c r="G326" s="46"/>
      <c r="H326" s="211" t="s">
        <v>571</v>
      </c>
      <c r="I326" s="211"/>
      <c r="J326" s="211" t="s">
        <v>570</v>
      </c>
      <c r="K326" s="781" t="s">
        <v>573</v>
      </c>
      <c r="L326" s="781"/>
    </row>
    <row r="327" spans="2:12" s="3" customFormat="1" ht="14.25" hidden="1" thickTop="1" thickBot="1">
      <c r="B327" s="69"/>
      <c r="C327" s="7"/>
      <c r="D327" s="20"/>
      <c r="E327" s="9"/>
      <c r="F327" s="250"/>
      <c r="H327" s="814" t="s">
        <v>572</v>
      </c>
      <c r="I327" s="815"/>
      <c r="J327" s="45"/>
      <c r="K327" s="45"/>
      <c r="L327" s="45"/>
    </row>
    <row r="328" spans="2:12" s="3" customFormat="1" ht="16.5" hidden="1" thickTop="1" thickBot="1">
      <c r="B328" s="69"/>
      <c r="C328" s="7"/>
      <c r="D328" s="20"/>
      <c r="E328" s="9"/>
      <c r="F328" s="250"/>
      <c r="H328" s="816"/>
      <c r="I328" s="817"/>
      <c r="J328" s="32"/>
      <c r="K328" s="33" t="s">
        <v>663</v>
      </c>
      <c r="L328" s="34">
        <f>COUNTA(D318:D337)</f>
        <v>4</v>
      </c>
    </row>
    <row r="329" spans="2:12" s="3" customFormat="1" ht="12.75" hidden="1">
      <c r="B329" s="69"/>
      <c r="C329" s="7"/>
      <c r="D329" s="20"/>
      <c r="E329" s="9"/>
      <c r="F329" s="250"/>
      <c r="H329" s="24" t="s">
        <v>644</v>
      </c>
      <c r="I329" s="23" t="s">
        <v>640</v>
      </c>
      <c r="J329" s="4" t="s">
        <v>641</v>
      </c>
      <c r="K329" s="4" t="s">
        <v>1617</v>
      </c>
      <c r="L329" s="25" t="s">
        <v>662</v>
      </c>
    </row>
    <row r="330" spans="2:12" s="3" customFormat="1" ht="12.75" hidden="1">
      <c r="B330" s="69"/>
      <c r="C330" s="7"/>
      <c r="D330" s="20"/>
      <c r="E330" s="9"/>
      <c r="F330" s="250"/>
      <c r="H330" s="111"/>
      <c r="I330" s="94"/>
      <c r="J330" s="95"/>
      <c r="K330" s="96"/>
      <c r="L330" s="289"/>
    </row>
    <row r="331" spans="2:12" s="3" customFormat="1" ht="12.75" hidden="1">
      <c r="B331" s="69"/>
      <c r="C331" s="7"/>
      <c r="D331" s="20"/>
      <c r="E331" s="9"/>
      <c r="F331" s="250"/>
      <c r="H331" s="113"/>
      <c r="I331" s="99"/>
      <c r="J331" s="100"/>
      <c r="K331" s="101"/>
      <c r="L331" s="290"/>
    </row>
    <row r="332" spans="2:12" s="3" customFormat="1" ht="12.75" hidden="1">
      <c r="B332" s="69"/>
      <c r="C332" s="7"/>
      <c r="D332" s="21"/>
      <c r="E332" s="9"/>
      <c r="F332" s="250"/>
      <c r="H332" s="115"/>
      <c r="I332" s="104"/>
      <c r="J332" s="105"/>
      <c r="K332" s="106"/>
      <c r="L332" s="254"/>
    </row>
    <row r="333" spans="2:12" s="3" customFormat="1" ht="12.75" hidden="1">
      <c r="B333" s="69"/>
      <c r="C333" s="7"/>
      <c r="D333" s="21"/>
      <c r="E333" s="9"/>
      <c r="F333" s="250"/>
      <c r="H333" s="26"/>
      <c r="I333" s="7"/>
      <c r="J333" s="8"/>
      <c r="K333" s="9"/>
      <c r="L333" s="255"/>
    </row>
    <row r="334" spans="2:12" s="3" customFormat="1" ht="12.75" hidden="1">
      <c r="B334" s="69"/>
      <c r="C334" s="7"/>
      <c r="D334" s="21"/>
      <c r="E334" s="9"/>
      <c r="F334" s="250"/>
      <c r="H334" s="26"/>
      <c r="I334" s="7"/>
      <c r="J334" s="8"/>
      <c r="K334" s="9"/>
      <c r="L334" s="255"/>
    </row>
    <row r="335" spans="2:12" s="3" customFormat="1" ht="12.75" hidden="1">
      <c r="B335" s="69"/>
      <c r="C335" s="7"/>
      <c r="D335" s="21"/>
      <c r="E335" s="9"/>
      <c r="F335" s="250"/>
      <c r="H335" s="26"/>
      <c r="I335" s="7"/>
      <c r="J335" s="8"/>
      <c r="K335" s="9"/>
      <c r="L335" s="255"/>
    </row>
    <row r="336" spans="2:12" s="3" customFormat="1" ht="13.5" hidden="1" thickBot="1">
      <c r="B336" s="69"/>
      <c r="C336" s="7"/>
      <c r="D336" s="21"/>
      <c r="E336" s="9"/>
      <c r="F336" s="250"/>
      <c r="H336" s="26"/>
      <c r="I336" s="7"/>
      <c r="J336" s="8"/>
      <c r="K336" s="9"/>
      <c r="L336" s="255"/>
    </row>
    <row r="337" spans="2:12" s="3" customFormat="1" ht="14.25" hidden="1" thickTop="1" thickBot="1">
      <c r="B337" s="71"/>
      <c r="C337" s="72"/>
      <c r="D337" s="73"/>
      <c r="E337" s="74"/>
      <c r="F337" s="251"/>
      <c r="H337" s="48"/>
      <c r="I337" s="48"/>
      <c r="J337" s="48"/>
      <c r="K337" s="48"/>
      <c r="L337" s="48"/>
    </row>
    <row r="338" spans="2:12" s="3" customFormat="1" ht="12.75" thickTop="1">
      <c r="B338" s="76"/>
      <c r="C338" s="76"/>
      <c r="D338" s="76"/>
      <c r="E338" s="76"/>
      <c r="F338" s="76"/>
    </row>
    <row r="339" spans="2:12" s="3" customFormat="1"/>
    <row r="340" spans="2:12" s="3" customFormat="1"/>
    <row r="341" spans="2:12" s="3" customFormat="1"/>
    <row r="342" spans="2:12" s="3" customFormat="1"/>
    <row r="343" spans="2:12" s="3" customFormat="1"/>
    <row r="344" spans="2:12" s="3" customFormat="1"/>
    <row r="345" spans="2:12" s="3" customFormat="1"/>
    <row r="346" spans="2:12" s="3" customFormat="1"/>
    <row r="347" spans="2:12" s="3" customFormat="1"/>
    <row r="348" spans="2:12" s="3" customFormat="1"/>
    <row r="349" spans="2:12" s="3" customFormat="1"/>
    <row r="350" spans="2:12" s="3" customFormat="1"/>
    <row r="351" spans="2:12" s="3" customFormat="1"/>
    <row r="352" spans="2:12" s="3" customFormat="1"/>
    <row r="353" s="3" customFormat="1"/>
    <row r="354" s="3" customFormat="1"/>
    <row r="355" s="3" customFormat="1"/>
    <row r="356" s="3" customFormat="1"/>
    <row r="357" s="3" customFormat="1"/>
    <row r="358" s="3" customFormat="1"/>
    <row r="359" s="3" customFormat="1"/>
    <row r="360" s="3" customFormat="1"/>
    <row r="361" s="3" customFormat="1"/>
    <row r="362" s="3" customFormat="1"/>
    <row r="363" s="3" customFormat="1"/>
    <row r="364" s="3" customFormat="1"/>
    <row r="365" s="3" customFormat="1"/>
    <row r="366" s="3" customFormat="1"/>
    <row r="367" s="3" customFormat="1"/>
    <row r="368" s="3" customFormat="1"/>
    <row r="369" s="3" customFormat="1"/>
    <row r="370" s="3" customFormat="1"/>
    <row r="371" s="3" customFormat="1"/>
    <row r="372" s="3" customFormat="1"/>
    <row r="373" s="3" customFormat="1"/>
    <row r="374" s="3" customFormat="1"/>
    <row r="375" s="3" customFormat="1"/>
    <row r="376" s="3" customFormat="1"/>
    <row r="377" s="3" customFormat="1"/>
    <row r="378" s="3" customFormat="1"/>
    <row r="379" s="3" customFormat="1"/>
    <row r="380" s="3" customFormat="1"/>
    <row r="381" s="3" customFormat="1"/>
    <row r="382" s="3" customFormat="1"/>
    <row r="383" s="3" customFormat="1"/>
    <row r="384" s="3" customFormat="1"/>
    <row r="385" s="3" customFormat="1"/>
    <row r="386" s="3" customFormat="1"/>
    <row r="387" s="3" customFormat="1"/>
    <row r="388" s="3" customFormat="1"/>
    <row r="389" s="3" customFormat="1"/>
    <row r="390" s="3" customFormat="1"/>
    <row r="391" s="3" customFormat="1"/>
    <row r="392" s="3" customFormat="1"/>
    <row r="393" s="3" customFormat="1"/>
    <row r="394" s="3" customFormat="1"/>
    <row r="395" s="3" customFormat="1"/>
    <row r="396" s="3" customFormat="1"/>
    <row r="397" s="3" customFormat="1"/>
    <row r="398" s="3" customFormat="1"/>
    <row r="399" s="3" customFormat="1"/>
    <row r="400" s="3" customFormat="1"/>
    <row r="401" s="3" customFormat="1"/>
    <row r="402" s="3" customFormat="1"/>
    <row r="403" s="3" customFormat="1"/>
    <row r="404" s="3" customFormat="1"/>
    <row r="405" s="3" customFormat="1"/>
    <row r="406" s="3" customFormat="1"/>
    <row r="407" s="3" customFormat="1"/>
    <row r="408" s="3" customFormat="1"/>
    <row r="409" s="3" customFormat="1"/>
    <row r="410" s="3" customFormat="1"/>
    <row r="411" s="3" customFormat="1"/>
    <row r="412" s="3" customFormat="1"/>
    <row r="413" s="3" customFormat="1"/>
    <row r="414" s="3" customFormat="1"/>
    <row r="415" s="3" customFormat="1"/>
    <row r="416" s="3" customFormat="1"/>
    <row r="417" s="3" customFormat="1"/>
    <row r="418" s="3" customFormat="1"/>
    <row r="419" s="3" customFormat="1"/>
    <row r="420" s="3" customFormat="1"/>
    <row r="421" s="3" customFormat="1"/>
    <row r="422" s="3" customFormat="1"/>
    <row r="423" s="3" customFormat="1"/>
    <row r="424" s="3" customFormat="1"/>
    <row r="425" s="3" customFormat="1"/>
    <row r="426" s="3" customFormat="1"/>
    <row r="427" s="3" customFormat="1"/>
    <row r="428" s="3" customFormat="1"/>
    <row r="429" s="3" customFormat="1"/>
    <row r="430" s="3" customFormat="1"/>
    <row r="431" s="3" customFormat="1"/>
    <row r="432" s="3" customFormat="1"/>
    <row r="433" s="3" customFormat="1"/>
    <row r="434" s="3" customFormat="1"/>
    <row r="435" s="3" customFormat="1"/>
    <row r="436" s="3" customFormat="1"/>
    <row r="437" s="3" customFormat="1"/>
    <row r="438" s="3" customFormat="1"/>
    <row r="439" s="3" customFormat="1"/>
    <row r="440" s="3" customFormat="1"/>
    <row r="441" s="3" customFormat="1"/>
    <row r="442" s="3" customFormat="1"/>
    <row r="443" s="3" customFormat="1"/>
    <row r="444" s="3" customFormat="1"/>
    <row r="445" s="3" customFormat="1"/>
    <row r="446" s="3" customFormat="1"/>
    <row r="447" s="3" customFormat="1"/>
    <row r="448" s="3" customFormat="1"/>
    <row r="449" s="3" customFormat="1"/>
    <row r="450" s="3" customFormat="1"/>
    <row r="451" s="3" customFormat="1"/>
    <row r="452" s="3" customFormat="1"/>
    <row r="453" s="3" customFormat="1"/>
    <row r="454" s="3" customFormat="1"/>
    <row r="455" s="3" customFormat="1"/>
    <row r="456" s="3" customFormat="1"/>
    <row r="457" s="3" customFormat="1"/>
    <row r="458" s="3" customFormat="1"/>
    <row r="459" s="3" customFormat="1"/>
    <row r="460" s="3" customFormat="1"/>
    <row r="461" s="3" customFormat="1"/>
    <row r="462" s="3" customFormat="1"/>
    <row r="463" s="3" customFormat="1"/>
    <row r="464" s="3" customFormat="1"/>
    <row r="465" s="3" customFormat="1"/>
    <row r="466" s="3" customFormat="1"/>
    <row r="467" s="3" customFormat="1"/>
    <row r="468" s="3" customFormat="1"/>
    <row r="469" s="3" customFormat="1"/>
    <row r="470" s="3" customFormat="1"/>
    <row r="471" s="3" customFormat="1"/>
    <row r="472" s="3" customFormat="1"/>
    <row r="473" s="3" customFormat="1"/>
    <row r="474" s="3" customFormat="1"/>
    <row r="475" s="3" customFormat="1"/>
    <row r="476" s="3" customFormat="1"/>
    <row r="477" s="3" customFormat="1"/>
    <row r="478" s="3" customFormat="1"/>
    <row r="479" s="3" customFormat="1"/>
    <row r="480" s="3" customFormat="1"/>
    <row r="481" s="3" customFormat="1"/>
    <row r="482" s="3" customFormat="1"/>
    <row r="483" s="3" customFormat="1"/>
    <row r="484" s="3" customFormat="1"/>
    <row r="485" s="3" customFormat="1"/>
    <row r="486" s="3" customFormat="1"/>
    <row r="487" s="3" customFormat="1"/>
    <row r="488" s="3" customFormat="1"/>
    <row r="489" s="3" customFormat="1"/>
    <row r="490" s="3" customFormat="1"/>
    <row r="491" s="3" customFormat="1"/>
    <row r="492" s="3" customFormat="1"/>
    <row r="493" s="3" customFormat="1"/>
    <row r="494" s="3" customFormat="1"/>
    <row r="495" s="3" customFormat="1"/>
    <row r="496" s="3" customFormat="1"/>
    <row r="497" s="3" customFormat="1"/>
    <row r="498" s="3" customFormat="1"/>
    <row r="499" s="3" customFormat="1"/>
    <row r="500" s="3" customFormat="1"/>
    <row r="501" s="3" customFormat="1"/>
    <row r="502" s="3" customFormat="1"/>
    <row r="503" s="3" customFormat="1"/>
    <row r="504" s="3" customFormat="1"/>
    <row r="505" s="3" customFormat="1"/>
    <row r="506" s="3" customFormat="1"/>
    <row r="507" s="3" customFormat="1"/>
    <row r="508" s="3" customFormat="1"/>
    <row r="509" s="3" customFormat="1"/>
    <row r="510" s="3" customFormat="1"/>
    <row r="511" s="3" customFormat="1"/>
    <row r="512" s="3" customFormat="1"/>
    <row r="513" s="3" customFormat="1"/>
    <row r="514" s="3" customFormat="1"/>
    <row r="515" s="3" customFormat="1"/>
    <row r="516" s="3" customFormat="1"/>
    <row r="517" s="3" customFormat="1"/>
    <row r="518" s="3" customFormat="1"/>
    <row r="519" s="3" customFormat="1"/>
    <row r="520" s="3" customFormat="1"/>
    <row r="521" s="3" customFormat="1"/>
    <row r="522" s="3" customFormat="1"/>
    <row r="523" s="3" customFormat="1"/>
    <row r="524" s="3" customFormat="1"/>
    <row r="525" s="3" customFormat="1"/>
    <row r="526" s="3" customFormat="1"/>
    <row r="527" s="3" customFormat="1"/>
    <row r="528" s="3" customFormat="1"/>
    <row r="529" s="3" customFormat="1"/>
    <row r="530" s="3" customFormat="1"/>
    <row r="531" s="3" customFormat="1"/>
    <row r="532" s="3" customFormat="1"/>
    <row r="533" s="3" customFormat="1"/>
    <row r="534" s="3" customFormat="1"/>
    <row r="535" s="3" customFormat="1"/>
    <row r="536" s="3" customFormat="1"/>
    <row r="537" s="3" customFormat="1"/>
    <row r="538" s="3" customFormat="1"/>
    <row r="539" s="3" customFormat="1"/>
  </sheetData>
  <mergeCells count="54">
    <mergeCell ref="K188:L188"/>
    <mergeCell ref="K161:L161"/>
    <mergeCell ref="B188:C188"/>
    <mergeCell ref="B162:C163"/>
    <mergeCell ref="H162:I163"/>
    <mergeCell ref="B161:C161"/>
    <mergeCell ref="F161:I161"/>
    <mergeCell ref="B11:C12"/>
    <mergeCell ref="H11:I12"/>
    <mergeCell ref="F35:I35"/>
    <mergeCell ref="B72:C72"/>
    <mergeCell ref="F72:I72"/>
    <mergeCell ref="F117:I117"/>
    <mergeCell ref="B36:C37"/>
    <mergeCell ref="H36:I37"/>
    <mergeCell ref="K35:L35"/>
    <mergeCell ref="B117:C117"/>
    <mergeCell ref="K117:L117"/>
    <mergeCell ref="K72:L72"/>
    <mergeCell ref="B73:C74"/>
    <mergeCell ref="H73:I74"/>
    <mergeCell ref="B189:C190"/>
    <mergeCell ref="H189:I190"/>
    <mergeCell ref="B213:C213"/>
    <mergeCell ref="F213:I213"/>
    <mergeCell ref="F188:I188"/>
    <mergeCell ref="B239:C240"/>
    <mergeCell ref="F238:I238"/>
    <mergeCell ref="H239:I240"/>
    <mergeCell ref="K213:L213"/>
    <mergeCell ref="A1:M1"/>
    <mergeCell ref="F4:G5"/>
    <mergeCell ref="F6:G7"/>
    <mergeCell ref="K10:L10"/>
    <mergeCell ref="B10:C10"/>
    <mergeCell ref="B118:C119"/>
    <mergeCell ref="H118:I119"/>
    <mergeCell ref="B214:C215"/>
    <mergeCell ref="H214:I215"/>
    <mergeCell ref="F10:I10"/>
    <mergeCell ref="B35:C35"/>
    <mergeCell ref="F263:I263"/>
    <mergeCell ref="H264:I265"/>
    <mergeCell ref="B264:C265"/>
    <mergeCell ref="B289:C290"/>
    <mergeCell ref="B315:C316"/>
    <mergeCell ref="H289:I290"/>
    <mergeCell ref="K288:L288"/>
    <mergeCell ref="E288:F288"/>
    <mergeCell ref="K326:L326"/>
    <mergeCell ref="H327:I328"/>
    <mergeCell ref="K314:L314"/>
    <mergeCell ref="H315:I316"/>
    <mergeCell ref="E314:F314"/>
  </mergeCells>
  <phoneticPr fontId="0" type="noConversion"/>
  <printOptions horizontalCentered="1" verticalCentered="1"/>
  <pageMargins left="0" right="0" top="0" bottom="0" header="0" footer="0"/>
  <pageSetup paperSize="9" orientation="portrait" horizontalDpi="360" verticalDpi="360" r:id="rId1"/>
  <headerFooter alignWithMargins="0"/>
  <rowBreaks count="4" manualBreakCount="4">
    <brk id="71" max="16383" man="1"/>
    <brk id="116" max="16383" man="1"/>
    <brk id="187" max="16383" man="1"/>
    <brk id="287" max="16383"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39"/>
  <sheetViews>
    <sheetView workbookViewId="0">
      <selection activeCell="A3" sqref="A3:XFD6"/>
    </sheetView>
  </sheetViews>
  <sheetFormatPr defaultRowHeight="12"/>
  <cols>
    <col min="1" max="1" width="1.7109375" style="2" customWidth="1"/>
    <col min="2" max="2" width="3.7109375" style="2" customWidth="1"/>
    <col min="3" max="3" width="10.140625" style="2" customWidth="1"/>
    <col min="4" max="4" width="13.7109375" style="2" customWidth="1"/>
    <col min="5" max="5" width="15.7109375" style="2" customWidth="1"/>
    <col min="6" max="6" width="7.7109375" style="2" customWidth="1"/>
    <col min="7" max="7" width="7.5703125" style="2" customWidth="1"/>
    <col min="8" max="8" width="3.7109375" style="2" customWidth="1"/>
    <col min="9" max="9" width="10.28515625" style="2" customWidth="1"/>
    <col min="10" max="11" width="13.7109375" style="2" customWidth="1"/>
    <col min="12" max="12" width="7.7109375" style="2" customWidth="1"/>
    <col min="13" max="13" width="1.7109375" style="2" customWidth="1"/>
    <col min="14" max="16384" width="9.140625" style="2"/>
  </cols>
  <sheetData>
    <row r="1" spans="1:13" ht="29.25" customHeight="1">
      <c r="A1" s="782" t="s">
        <v>2889</v>
      </c>
      <c r="B1" s="782"/>
      <c r="C1" s="782"/>
      <c r="D1" s="782"/>
      <c r="E1" s="782"/>
      <c r="F1" s="782"/>
      <c r="G1" s="782"/>
      <c r="H1" s="782"/>
      <c r="I1" s="782"/>
      <c r="J1" s="782"/>
      <c r="K1" s="782"/>
      <c r="L1" s="782"/>
      <c r="M1" s="782"/>
    </row>
    <row r="2" spans="1:13" ht="7.5" customHeight="1">
      <c r="A2" s="35"/>
      <c r="B2" s="35"/>
      <c r="C2" s="35"/>
      <c r="D2" s="35"/>
      <c r="E2" s="35"/>
      <c r="F2" s="35"/>
      <c r="G2" s="35"/>
      <c r="H2" s="35"/>
      <c r="I2" s="35"/>
      <c r="J2" s="35"/>
      <c r="K2" s="35"/>
      <c r="L2" s="35"/>
      <c r="M2" s="35"/>
    </row>
    <row r="3" spans="1:13" ht="7.5" customHeight="1">
      <c r="A3" s="36"/>
      <c r="B3" s="37"/>
      <c r="C3" s="37"/>
      <c r="D3" s="37"/>
      <c r="E3" s="37"/>
      <c r="F3" s="37"/>
      <c r="G3" s="37"/>
      <c r="H3" s="37"/>
      <c r="I3" s="37"/>
      <c r="J3" s="37"/>
      <c r="K3" s="37"/>
      <c r="L3" s="37"/>
      <c r="M3" s="35"/>
    </row>
    <row r="4" spans="1:13" ht="12.75" customHeight="1">
      <c r="A4" s="35"/>
      <c r="B4" s="38"/>
      <c r="C4" s="38"/>
      <c r="D4" s="38"/>
      <c r="E4" s="38"/>
      <c r="F4" s="803">
        <v>39536</v>
      </c>
      <c r="G4" s="803"/>
      <c r="H4" s="38"/>
      <c r="I4" s="38"/>
      <c r="J4" s="38"/>
      <c r="K4" s="38"/>
      <c r="L4" s="38"/>
      <c r="M4" s="35"/>
    </row>
    <row r="5" spans="1:13" ht="15">
      <c r="B5" s="208" t="s">
        <v>635</v>
      </c>
      <c r="C5" s="209"/>
      <c r="D5" s="209"/>
      <c r="E5" s="209"/>
      <c r="F5" s="803"/>
      <c r="G5" s="803"/>
      <c r="H5" s="35"/>
      <c r="I5" s="35"/>
      <c r="J5" s="35"/>
      <c r="K5" s="35"/>
      <c r="L5" s="35"/>
      <c r="M5" s="35"/>
    </row>
    <row r="6" spans="1:13">
      <c r="A6" s="209"/>
      <c r="B6" s="209"/>
      <c r="C6" s="209"/>
      <c r="D6" s="209"/>
      <c r="E6" s="209"/>
      <c r="F6" s="781">
        <f>SUM(F12,L12,F37,L37,F74,L74,F119,L119,F163,L163,F190,L190,F215,L215,F240,L240,F265,L265,F290,L290,F316,L316)</f>
        <v>246</v>
      </c>
      <c r="G6" s="781"/>
      <c r="H6" s="35"/>
      <c r="I6" s="35"/>
      <c r="J6" s="35"/>
      <c r="K6" s="35"/>
      <c r="L6" s="35"/>
      <c r="M6" s="35"/>
    </row>
    <row r="7" spans="1:13" ht="14.25">
      <c r="B7" s="210" t="s">
        <v>636</v>
      </c>
      <c r="C7" s="209"/>
      <c r="D7" s="209"/>
      <c r="E7" s="209"/>
      <c r="F7" s="781"/>
      <c r="G7" s="781"/>
      <c r="H7" s="35"/>
      <c r="I7" s="35"/>
      <c r="J7" s="209"/>
      <c r="K7" s="209"/>
      <c r="L7" s="209"/>
      <c r="M7" s="35"/>
    </row>
    <row r="8" spans="1:13" ht="6" customHeight="1">
      <c r="A8" s="209"/>
      <c r="B8" s="209"/>
      <c r="C8" s="209"/>
      <c r="D8" s="209"/>
      <c r="E8" s="209"/>
      <c r="F8" s="35"/>
      <c r="G8" s="35"/>
      <c r="H8" s="35"/>
      <c r="I8" s="35"/>
      <c r="J8" s="209"/>
      <c r="K8" s="209"/>
      <c r="L8" s="209"/>
      <c r="M8" s="35"/>
    </row>
    <row r="9" spans="1:13" ht="15">
      <c r="A9" s="208"/>
      <c r="B9" s="209"/>
      <c r="C9" s="209"/>
      <c r="D9" s="209"/>
      <c r="E9" s="209"/>
      <c r="F9" s="35"/>
      <c r="G9" s="35"/>
      <c r="H9" s="35"/>
      <c r="I9" s="35"/>
      <c r="J9" s="209"/>
      <c r="K9" s="209"/>
      <c r="L9" s="209"/>
      <c r="M9" s="35"/>
    </row>
    <row r="10" spans="1:13" ht="34.5" customHeight="1" thickBot="1">
      <c r="A10" s="209"/>
      <c r="B10" s="802" t="s">
        <v>928</v>
      </c>
      <c r="C10" s="802"/>
      <c r="D10" s="209"/>
      <c r="E10" s="211" t="s">
        <v>6</v>
      </c>
      <c r="F10" s="781" t="s">
        <v>925</v>
      </c>
      <c r="G10" s="781"/>
      <c r="H10" s="781"/>
      <c r="I10" s="781"/>
      <c r="J10" s="209"/>
      <c r="K10" s="784" t="s">
        <v>6</v>
      </c>
      <c r="L10" s="784"/>
      <c r="M10" s="35"/>
    </row>
    <row r="11" spans="1:13" ht="5.25" customHeight="1" thickTop="1" thickBot="1">
      <c r="A11" s="35"/>
      <c r="B11" s="810" t="s">
        <v>639</v>
      </c>
      <c r="C11" s="811"/>
      <c r="D11" s="43"/>
      <c r="E11" s="44"/>
      <c r="F11" s="44"/>
      <c r="G11" s="35"/>
      <c r="H11" s="814" t="s">
        <v>670</v>
      </c>
      <c r="I11" s="815"/>
      <c r="J11" s="45"/>
      <c r="K11" s="45"/>
      <c r="L11" s="45"/>
      <c r="M11" s="35"/>
    </row>
    <row r="12" spans="1:13" s="3" customFormat="1" ht="16.5" thickTop="1" thickBot="1">
      <c r="A12" s="46"/>
      <c r="B12" s="812"/>
      <c r="C12" s="813"/>
      <c r="D12" s="14"/>
      <c r="E12" s="12" t="s">
        <v>663</v>
      </c>
      <c r="F12" s="13">
        <f>COUNTA(D14:D33)</f>
        <v>8</v>
      </c>
      <c r="G12" s="46"/>
      <c r="H12" s="816"/>
      <c r="I12" s="817"/>
      <c r="J12" s="32"/>
      <c r="K12" s="33" t="s">
        <v>663</v>
      </c>
      <c r="L12" s="34">
        <f>COUNTA(J14:J33)</f>
        <v>14</v>
      </c>
      <c r="M12" s="46"/>
    </row>
    <row r="13" spans="1:13" s="3" customFormat="1">
      <c r="A13" s="46"/>
      <c r="B13" s="15" t="s">
        <v>644</v>
      </c>
      <c r="C13" s="16" t="s">
        <v>640</v>
      </c>
      <c r="D13" s="4" t="s">
        <v>641</v>
      </c>
      <c r="E13" s="4" t="s">
        <v>642</v>
      </c>
      <c r="F13" s="5" t="s">
        <v>662</v>
      </c>
      <c r="G13" s="46"/>
      <c r="H13" s="24" t="s">
        <v>644</v>
      </c>
      <c r="I13" s="23" t="s">
        <v>640</v>
      </c>
      <c r="J13" s="4" t="s">
        <v>641</v>
      </c>
      <c r="K13" s="4" t="s">
        <v>642</v>
      </c>
      <c r="L13" s="25" t="s">
        <v>662</v>
      </c>
      <c r="M13" s="46"/>
    </row>
    <row r="14" spans="1:13" s="3" customFormat="1">
      <c r="A14" s="46"/>
      <c r="B14" s="93" t="s">
        <v>648</v>
      </c>
      <c r="C14" s="94" t="s">
        <v>780</v>
      </c>
      <c r="D14" s="95" t="s">
        <v>701</v>
      </c>
      <c r="E14" s="96" t="s">
        <v>681</v>
      </c>
      <c r="F14" s="285" t="s">
        <v>2890</v>
      </c>
      <c r="G14" s="46"/>
      <c r="H14" s="111" t="s">
        <v>648</v>
      </c>
      <c r="I14" s="94" t="s">
        <v>2699</v>
      </c>
      <c r="J14" s="95" t="s">
        <v>2700</v>
      </c>
      <c r="K14" s="96" t="s">
        <v>647</v>
      </c>
      <c r="L14" s="289" t="s">
        <v>2890</v>
      </c>
      <c r="M14" s="46"/>
    </row>
    <row r="15" spans="1:13" s="3" customFormat="1">
      <c r="A15" s="46"/>
      <c r="B15" s="98" t="s">
        <v>649</v>
      </c>
      <c r="C15" s="99" t="s">
        <v>2388</v>
      </c>
      <c r="D15" s="100" t="s">
        <v>831</v>
      </c>
      <c r="E15" s="101" t="s">
        <v>647</v>
      </c>
      <c r="F15" s="286" t="s">
        <v>2891</v>
      </c>
      <c r="G15" s="46"/>
      <c r="H15" s="113" t="s">
        <v>649</v>
      </c>
      <c r="I15" s="99" t="s">
        <v>682</v>
      </c>
      <c r="J15" s="100" t="s">
        <v>1748</v>
      </c>
      <c r="K15" s="101" t="s">
        <v>647</v>
      </c>
      <c r="L15" s="290" t="s">
        <v>2898</v>
      </c>
      <c r="M15" s="46"/>
    </row>
    <row r="16" spans="1:13" s="3" customFormat="1">
      <c r="A16" s="46"/>
      <c r="B16" s="103" t="s">
        <v>650</v>
      </c>
      <c r="C16" s="104" t="s">
        <v>995</v>
      </c>
      <c r="D16" s="105" t="s">
        <v>2088</v>
      </c>
      <c r="E16" s="106" t="s">
        <v>647</v>
      </c>
      <c r="F16" s="287" t="s">
        <v>349</v>
      </c>
      <c r="G16" s="46"/>
      <c r="H16" s="115" t="s">
        <v>650</v>
      </c>
      <c r="I16" s="104" t="s">
        <v>3079</v>
      </c>
      <c r="J16" s="105" t="s">
        <v>25</v>
      </c>
      <c r="K16" s="106" t="s">
        <v>647</v>
      </c>
      <c r="L16" s="291" t="s">
        <v>2899</v>
      </c>
      <c r="M16" s="46"/>
    </row>
    <row r="17" spans="1:13" s="3" customFormat="1">
      <c r="A17" s="46"/>
      <c r="B17" s="206" t="s">
        <v>651</v>
      </c>
      <c r="C17" s="7" t="s">
        <v>1494</v>
      </c>
      <c r="D17" s="8" t="s">
        <v>2704</v>
      </c>
      <c r="E17" s="9" t="s">
        <v>770</v>
      </c>
      <c r="F17" s="288" t="s">
        <v>2892</v>
      </c>
      <c r="G17" s="46"/>
      <c r="H17" s="26" t="s">
        <v>651</v>
      </c>
      <c r="I17" s="7" t="s">
        <v>1375</v>
      </c>
      <c r="J17" s="8" t="s">
        <v>1332</v>
      </c>
      <c r="K17" s="9" t="s">
        <v>647</v>
      </c>
      <c r="L17" s="292" t="s">
        <v>2900</v>
      </c>
      <c r="M17" s="46"/>
    </row>
    <row r="18" spans="1:13" s="3" customFormat="1">
      <c r="A18" s="46"/>
      <c r="B18" s="206" t="s">
        <v>652</v>
      </c>
      <c r="C18" s="7" t="s">
        <v>847</v>
      </c>
      <c r="D18" s="8" t="s">
        <v>2893</v>
      </c>
      <c r="E18" s="9" t="s">
        <v>647</v>
      </c>
      <c r="F18" s="288" t="s">
        <v>2894</v>
      </c>
      <c r="G18" s="46"/>
      <c r="H18" s="26" t="s">
        <v>652</v>
      </c>
      <c r="I18" s="7" t="s">
        <v>1178</v>
      </c>
      <c r="J18" s="8" t="s">
        <v>1439</v>
      </c>
      <c r="K18" s="9" t="s">
        <v>833</v>
      </c>
      <c r="L18" s="292" t="s">
        <v>2901</v>
      </c>
      <c r="M18" s="46"/>
    </row>
    <row r="19" spans="1:13" s="3" customFormat="1">
      <c r="A19" s="46"/>
      <c r="B19" s="206" t="s">
        <v>653</v>
      </c>
      <c r="C19" s="7" t="s">
        <v>698</v>
      </c>
      <c r="D19" s="8" t="s">
        <v>1137</v>
      </c>
      <c r="E19" s="9" t="s">
        <v>647</v>
      </c>
      <c r="F19" s="288" t="s">
        <v>2895</v>
      </c>
      <c r="G19" s="46"/>
      <c r="H19" s="26" t="s">
        <v>653</v>
      </c>
      <c r="I19" s="7" t="s">
        <v>2090</v>
      </c>
      <c r="J19" s="8" t="s">
        <v>23</v>
      </c>
      <c r="K19" s="9" t="s">
        <v>647</v>
      </c>
      <c r="L19" s="292" t="s">
        <v>22</v>
      </c>
      <c r="M19" s="46"/>
    </row>
    <row r="20" spans="1:13" s="3" customFormat="1">
      <c r="A20" s="46"/>
      <c r="B20" s="206" t="s">
        <v>654</v>
      </c>
      <c r="C20" s="7" t="s">
        <v>1196</v>
      </c>
      <c r="D20" s="8" t="s">
        <v>2896</v>
      </c>
      <c r="E20" s="9" t="s">
        <v>754</v>
      </c>
      <c r="F20" s="288" t="s">
        <v>35</v>
      </c>
      <c r="G20" s="46"/>
      <c r="H20" s="26" t="s">
        <v>654</v>
      </c>
      <c r="I20" s="7" t="s">
        <v>725</v>
      </c>
      <c r="J20" s="8" t="s">
        <v>2902</v>
      </c>
      <c r="K20" s="9" t="s">
        <v>770</v>
      </c>
      <c r="L20" s="292" t="s">
        <v>2903</v>
      </c>
      <c r="M20" s="46"/>
    </row>
    <row r="21" spans="1:13" s="3" customFormat="1">
      <c r="A21" s="46"/>
      <c r="B21" s="206" t="s">
        <v>655</v>
      </c>
      <c r="C21" s="7" t="s">
        <v>986</v>
      </c>
      <c r="D21" s="8" t="s">
        <v>1643</v>
      </c>
      <c r="E21" s="9" t="s">
        <v>770</v>
      </c>
      <c r="F21" s="288" t="s">
        <v>2897</v>
      </c>
      <c r="G21" s="46"/>
      <c r="H21" s="26" t="s">
        <v>655</v>
      </c>
      <c r="I21" s="7" t="s">
        <v>815</v>
      </c>
      <c r="J21" s="8" t="s">
        <v>1357</v>
      </c>
      <c r="K21" s="9" t="s">
        <v>647</v>
      </c>
      <c r="L21" s="292" t="s">
        <v>2904</v>
      </c>
      <c r="M21" s="46"/>
    </row>
    <row r="22" spans="1:13" s="3" customFormat="1" ht="12.75">
      <c r="A22" s="46"/>
      <c r="B22" s="6"/>
      <c r="C22" s="7"/>
      <c r="D22" s="20"/>
      <c r="E22" s="9"/>
      <c r="F22" s="288"/>
      <c r="G22" s="46"/>
      <c r="H22" s="26" t="s">
        <v>656</v>
      </c>
      <c r="I22" s="7" t="s">
        <v>861</v>
      </c>
      <c r="J22" s="8" t="s">
        <v>1439</v>
      </c>
      <c r="K22" s="9" t="s">
        <v>833</v>
      </c>
      <c r="L22" s="292" t="s">
        <v>2905</v>
      </c>
      <c r="M22" s="46"/>
    </row>
    <row r="23" spans="1:13" s="3" customFormat="1" ht="12.75">
      <c r="A23" s="46"/>
      <c r="B23" s="6"/>
      <c r="C23" s="7"/>
      <c r="D23" s="20"/>
      <c r="E23" s="9"/>
      <c r="F23" s="288"/>
      <c r="G23" s="46"/>
      <c r="H23" s="26" t="s">
        <v>657</v>
      </c>
      <c r="I23" s="7" t="s">
        <v>759</v>
      </c>
      <c r="J23" s="8" t="s">
        <v>1063</v>
      </c>
      <c r="K23" s="9" t="s">
        <v>770</v>
      </c>
      <c r="L23" s="292" t="s">
        <v>2906</v>
      </c>
      <c r="M23" s="46"/>
    </row>
    <row r="24" spans="1:13" s="3" customFormat="1" ht="12.75">
      <c r="A24" s="46"/>
      <c r="B24" s="6"/>
      <c r="C24" s="7"/>
      <c r="D24" s="20"/>
      <c r="E24" s="9"/>
      <c r="F24" s="288"/>
      <c r="G24" s="46"/>
      <c r="H24" s="26" t="s">
        <v>658</v>
      </c>
      <c r="I24" s="7" t="s">
        <v>2907</v>
      </c>
      <c r="J24" s="8" t="s">
        <v>2908</v>
      </c>
      <c r="K24" s="9" t="s">
        <v>681</v>
      </c>
      <c r="L24" s="292" t="s">
        <v>2909</v>
      </c>
      <c r="M24" s="46"/>
    </row>
    <row r="25" spans="1:13" s="3" customFormat="1" ht="12.75">
      <c r="A25" s="46"/>
      <c r="B25" s="6"/>
      <c r="C25" s="7"/>
      <c r="D25" s="20"/>
      <c r="E25" s="9"/>
      <c r="F25" s="288"/>
      <c r="G25" s="46"/>
      <c r="H25" s="26" t="s">
        <v>659</v>
      </c>
      <c r="I25" s="7" t="s">
        <v>1150</v>
      </c>
      <c r="J25" s="8" t="s">
        <v>2910</v>
      </c>
      <c r="K25" s="9" t="s">
        <v>770</v>
      </c>
      <c r="L25" s="292" t="s">
        <v>2911</v>
      </c>
      <c r="M25" s="46"/>
    </row>
    <row r="26" spans="1:13" s="3" customFormat="1" ht="12.75">
      <c r="A26" s="46"/>
      <c r="B26" s="6"/>
      <c r="C26" s="7"/>
      <c r="D26" s="20"/>
      <c r="E26" s="9"/>
      <c r="F26" s="288"/>
      <c r="G26" s="46"/>
      <c r="H26" s="26" t="s">
        <v>660</v>
      </c>
      <c r="I26" s="7" t="s">
        <v>1144</v>
      </c>
      <c r="J26" s="8" t="s">
        <v>1256</v>
      </c>
      <c r="K26" s="9" t="s">
        <v>647</v>
      </c>
      <c r="L26" s="292" t="s">
        <v>2912</v>
      </c>
      <c r="M26" s="46"/>
    </row>
    <row r="27" spans="1:13" s="3" customFormat="1" ht="13.5" thickBot="1">
      <c r="A27" s="46"/>
      <c r="B27" s="6"/>
      <c r="C27" s="7"/>
      <c r="D27" s="20"/>
      <c r="E27" s="9"/>
      <c r="F27" s="288"/>
      <c r="G27" s="46"/>
      <c r="H27" s="26" t="s">
        <v>661</v>
      </c>
      <c r="I27" s="7" t="s">
        <v>810</v>
      </c>
      <c r="J27" s="8" t="s">
        <v>811</v>
      </c>
      <c r="K27" s="9" t="s">
        <v>647</v>
      </c>
      <c r="L27" s="292" t="s">
        <v>379</v>
      </c>
      <c r="M27" s="46"/>
    </row>
    <row r="28" spans="1:13" s="3" customFormat="1" ht="12.75" hidden="1">
      <c r="A28" s="46"/>
      <c r="B28" s="6"/>
      <c r="C28" s="7"/>
      <c r="D28" s="21"/>
      <c r="E28" s="9"/>
      <c r="F28" s="288"/>
      <c r="G28" s="46"/>
      <c r="H28" s="26"/>
      <c r="I28" s="7"/>
      <c r="J28" s="7"/>
      <c r="K28" s="9"/>
      <c r="L28" s="292"/>
      <c r="M28" s="46"/>
    </row>
    <row r="29" spans="1:13" s="3" customFormat="1" ht="12.75" hidden="1">
      <c r="A29" s="46"/>
      <c r="B29" s="6"/>
      <c r="C29" s="7"/>
      <c r="D29" s="21"/>
      <c r="E29" s="9"/>
      <c r="F29" s="288"/>
      <c r="G29" s="46"/>
      <c r="H29" s="26"/>
      <c r="I29" s="7"/>
      <c r="J29" s="7"/>
      <c r="K29" s="9"/>
      <c r="L29" s="292"/>
      <c r="M29" s="46"/>
    </row>
    <row r="30" spans="1:13" s="3" customFormat="1" ht="12.75" hidden="1">
      <c r="A30" s="46"/>
      <c r="B30" s="6"/>
      <c r="C30" s="7"/>
      <c r="D30" s="21"/>
      <c r="E30" s="9"/>
      <c r="F30" s="288"/>
      <c r="G30" s="46"/>
      <c r="H30" s="26"/>
      <c r="I30" s="7"/>
      <c r="J30" s="7"/>
      <c r="K30" s="9"/>
      <c r="L30" s="292"/>
      <c r="M30" s="46"/>
    </row>
    <row r="31" spans="1:13" s="3" customFormat="1" ht="12.75" hidden="1">
      <c r="A31" s="46"/>
      <c r="B31" s="6"/>
      <c r="C31" s="7"/>
      <c r="D31" s="21"/>
      <c r="E31" s="9"/>
      <c r="F31" s="288"/>
      <c r="G31" s="46"/>
      <c r="H31" s="26"/>
      <c r="I31" s="7"/>
      <c r="J31" s="7"/>
      <c r="K31" s="9"/>
      <c r="L31" s="292"/>
      <c r="M31" s="46"/>
    </row>
    <row r="32" spans="1:13" s="3" customFormat="1" ht="12.75" hidden="1">
      <c r="A32" s="46"/>
      <c r="B32" s="6"/>
      <c r="C32" s="7"/>
      <c r="D32" s="21"/>
      <c r="E32" s="9"/>
      <c r="F32" s="288"/>
      <c r="G32" s="46"/>
      <c r="H32" s="26"/>
      <c r="I32" s="7"/>
      <c r="J32" s="7"/>
      <c r="K32" s="9"/>
      <c r="L32" s="292"/>
      <c r="M32" s="46"/>
    </row>
    <row r="33" spans="1:13" s="3" customFormat="1" ht="13.5" hidden="1" thickBot="1">
      <c r="A33" s="46"/>
      <c r="B33" s="19"/>
      <c r="C33" s="10"/>
      <c r="D33" s="22"/>
      <c r="E33" s="11"/>
      <c r="F33" s="386"/>
      <c r="G33" s="46"/>
      <c r="H33" s="26"/>
      <c r="I33" s="29"/>
      <c r="J33" s="29"/>
      <c r="K33" s="30"/>
      <c r="L33" s="387"/>
      <c r="M33" s="46"/>
    </row>
    <row r="34" spans="1:13" s="3" customFormat="1" ht="12.75" thickTop="1">
      <c r="A34" s="46"/>
      <c r="B34" s="47"/>
      <c r="C34" s="47"/>
      <c r="D34" s="47"/>
      <c r="E34" s="47"/>
      <c r="F34" s="47"/>
      <c r="G34" s="46"/>
      <c r="H34" s="48"/>
      <c r="I34" s="48"/>
      <c r="J34" s="48"/>
      <c r="K34" s="48"/>
      <c r="L34" s="48"/>
      <c r="M34" s="46"/>
    </row>
    <row r="35" spans="1:13" ht="34.5" customHeight="1" thickBot="1">
      <c r="A35" s="35"/>
      <c r="B35" s="802" t="s">
        <v>785</v>
      </c>
      <c r="C35" s="802"/>
      <c r="D35" s="209"/>
      <c r="E35" s="211" t="s">
        <v>643</v>
      </c>
      <c r="F35" s="781" t="s">
        <v>1676</v>
      </c>
      <c r="G35" s="781"/>
      <c r="H35" s="781"/>
      <c r="I35" s="781"/>
      <c r="J35" s="35"/>
      <c r="K35" s="784" t="s">
        <v>643</v>
      </c>
      <c r="L35" s="784"/>
      <c r="M35" s="35"/>
    </row>
    <row r="36" spans="1:13" ht="5.25" customHeight="1" thickTop="1" thickBot="1">
      <c r="A36" s="35"/>
      <c r="B36" s="810" t="s">
        <v>639</v>
      </c>
      <c r="C36" s="811"/>
      <c r="D36" s="43"/>
      <c r="E36" s="44"/>
      <c r="F36" s="44"/>
      <c r="G36" s="35"/>
      <c r="H36" s="814" t="s">
        <v>670</v>
      </c>
      <c r="I36" s="815"/>
      <c r="J36" s="45"/>
      <c r="K36" s="45"/>
      <c r="L36" s="45"/>
      <c r="M36" s="35"/>
    </row>
    <row r="37" spans="1:13" s="3" customFormat="1" ht="16.5" thickTop="1" thickBot="1">
      <c r="A37" s="46"/>
      <c r="B37" s="812"/>
      <c r="C37" s="813"/>
      <c r="D37" s="14"/>
      <c r="E37" s="12" t="s">
        <v>663</v>
      </c>
      <c r="F37" s="13">
        <f>COUNTA(D39:D70)</f>
        <v>8</v>
      </c>
      <c r="G37" s="46"/>
      <c r="H37" s="816"/>
      <c r="I37" s="817"/>
      <c r="J37" s="32"/>
      <c r="K37" s="33" t="s">
        <v>663</v>
      </c>
      <c r="L37" s="34">
        <f>COUNTA(J39:J70)</f>
        <v>16</v>
      </c>
      <c r="M37" s="46"/>
    </row>
    <row r="38" spans="1:13" s="3" customFormat="1">
      <c r="A38" s="46"/>
      <c r="B38" s="15" t="s">
        <v>644</v>
      </c>
      <c r="C38" s="16" t="s">
        <v>640</v>
      </c>
      <c r="D38" s="4" t="s">
        <v>641</v>
      </c>
      <c r="E38" s="4" t="s">
        <v>642</v>
      </c>
      <c r="F38" s="5" t="s">
        <v>662</v>
      </c>
      <c r="G38" s="46"/>
      <c r="H38" s="24" t="s">
        <v>644</v>
      </c>
      <c r="I38" s="23" t="s">
        <v>640</v>
      </c>
      <c r="J38" s="4" t="s">
        <v>641</v>
      </c>
      <c r="K38" s="4" t="s">
        <v>642</v>
      </c>
      <c r="L38" s="25" t="s">
        <v>662</v>
      </c>
      <c r="M38" s="46"/>
    </row>
    <row r="39" spans="1:13" s="3" customFormat="1">
      <c r="A39" s="46"/>
      <c r="B39" s="93" t="s">
        <v>648</v>
      </c>
      <c r="C39" s="94" t="s">
        <v>2388</v>
      </c>
      <c r="D39" s="95" t="s">
        <v>2098</v>
      </c>
      <c r="E39" s="96" t="s">
        <v>770</v>
      </c>
      <c r="F39" s="285" t="s">
        <v>399</v>
      </c>
      <c r="G39" s="46"/>
      <c r="H39" s="111" t="s">
        <v>648</v>
      </c>
      <c r="I39" s="94" t="s">
        <v>1001</v>
      </c>
      <c r="J39" s="95" t="s">
        <v>809</v>
      </c>
      <c r="K39" s="96" t="s">
        <v>695</v>
      </c>
      <c r="L39" s="289" t="s">
        <v>39</v>
      </c>
      <c r="M39" s="46"/>
    </row>
    <row r="40" spans="1:13" s="3" customFormat="1">
      <c r="A40" s="46"/>
      <c r="B40" s="98" t="s">
        <v>649</v>
      </c>
      <c r="C40" s="99" t="s">
        <v>940</v>
      </c>
      <c r="D40" s="100" t="s">
        <v>939</v>
      </c>
      <c r="E40" s="101" t="s">
        <v>675</v>
      </c>
      <c r="F40" s="286" t="s">
        <v>386</v>
      </c>
      <c r="G40" s="46"/>
      <c r="H40" s="113" t="s">
        <v>649</v>
      </c>
      <c r="I40" s="99" t="s">
        <v>1143</v>
      </c>
      <c r="J40" s="100" t="s">
        <v>809</v>
      </c>
      <c r="K40" s="101" t="s">
        <v>679</v>
      </c>
      <c r="L40" s="290" t="s">
        <v>95</v>
      </c>
      <c r="M40" s="46"/>
    </row>
    <row r="41" spans="1:13" s="3" customFormat="1">
      <c r="A41" s="46"/>
      <c r="B41" s="103" t="s">
        <v>650</v>
      </c>
      <c r="C41" s="104" t="s">
        <v>1113</v>
      </c>
      <c r="D41" s="105" t="s">
        <v>2913</v>
      </c>
      <c r="E41" s="106" t="s">
        <v>2914</v>
      </c>
      <c r="F41" s="287" t="s">
        <v>2459</v>
      </c>
      <c r="G41" s="46"/>
      <c r="H41" s="115" t="s">
        <v>650</v>
      </c>
      <c r="I41" s="104" t="s">
        <v>685</v>
      </c>
      <c r="J41" s="105" t="s">
        <v>2917</v>
      </c>
      <c r="K41" s="106" t="s">
        <v>965</v>
      </c>
      <c r="L41" s="291" t="s">
        <v>365</v>
      </c>
      <c r="M41" s="46"/>
    </row>
    <row r="42" spans="1:13" s="3" customFormat="1">
      <c r="A42" s="46"/>
      <c r="B42" s="6" t="s">
        <v>651</v>
      </c>
      <c r="C42" s="7" t="s">
        <v>1128</v>
      </c>
      <c r="D42" s="8" t="s">
        <v>858</v>
      </c>
      <c r="E42" s="9" t="s">
        <v>675</v>
      </c>
      <c r="F42" s="288" t="s">
        <v>50</v>
      </c>
      <c r="G42" s="46"/>
      <c r="H42" s="26" t="s">
        <v>651</v>
      </c>
      <c r="I42" s="7" t="s">
        <v>685</v>
      </c>
      <c r="J42" s="8" t="s">
        <v>2918</v>
      </c>
      <c r="K42" s="9" t="s">
        <v>770</v>
      </c>
      <c r="L42" s="292" t="s">
        <v>367</v>
      </c>
      <c r="M42" s="46"/>
    </row>
    <row r="43" spans="1:13" s="3" customFormat="1">
      <c r="A43" s="46"/>
      <c r="B43" s="6" t="s">
        <v>652</v>
      </c>
      <c r="C43" s="7" t="s">
        <v>1434</v>
      </c>
      <c r="D43" s="8" t="s">
        <v>941</v>
      </c>
      <c r="E43" s="9" t="s">
        <v>647</v>
      </c>
      <c r="F43" s="288" t="s">
        <v>2915</v>
      </c>
      <c r="G43" s="46"/>
      <c r="H43" s="26" t="s">
        <v>652</v>
      </c>
      <c r="I43" s="7" t="s">
        <v>685</v>
      </c>
      <c r="J43" s="8" t="s">
        <v>2919</v>
      </c>
      <c r="K43" s="9" t="s">
        <v>965</v>
      </c>
      <c r="L43" s="292" t="s">
        <v>382</v>
      </c>
      <c r="M43" s="46"/>
    </row>
    <row r="44" spans="1:13" s="3" customFormat="1">
      <c r="A44" s="46"/>
      <c r="B44" s="6" t="s">
        <v>653</v>
      </c>
      <c r="C44" s="7" t="s">
        <v>710</v>
      </c>
      <c r="D44" s="8" t="s">
        <v>707</v>
      </c>
      <c r="E44" s="9" t="s">
        <v>647</v>
      </c>
      <c r="F44" s="288" t="s">
        <v>2406</v>
      </c>
      <c r="G44" s="46"/>
      <c r="H44" s="26" t="s">
        <v>653</v>
      </c>
      <c r="I44" s="7" t="s">
        <v>1150</v>
      </c>
      <c r="J44" s="8" t="s">
        <v>1142</v>
      </c>
      <c r="K44" s="9" t="s">
        <v>647</v>
      </c>
      <c r="L44" s="292" t="s">
        <v>2424</v>
      </c>
      <c r="M44" s="46"/>
    </row>
    <row r="45" spans="1:13" s="3" customFormat="1">
      <c r="A45" s="46"/>
      <c r="B45" s="6" t="s">
        <v>654</v>
      </c>
      <c r="C45" s="7" t="s">
        <v>1054</v>
      </c>
      <c r="D45" s="8" t="s">
        <v>765</v>
      </c>
      <c r="E45" s="9" t="s">
        <v>681</v>
      </c>
      <c r="F45" s="288" t="s">
        <v>2916</v>
      </c>
      <c r="G45" s="46"/>
      <c r="H45" s="26" t="s">
        <v>654</v>
      </c>
      <c r="I45" s="7" t="s">
        <v>682</v>
      </c>
      <c r="J45" s="8" t="s">
        <v>1542</v>
      </c>
      <c r="K45" s="9" t="s">
        <v>675</v>
      </c>
      <c r="L45" s="292" t="s">
        <v>2457</v>
      </c>
      <c r="M45" s="46"/>
    </row>
    <row r="46" spans="1:13" s="3" customFormat="1">
      <c r="A46" s="46"/>
      <c r="B46" s="6" t="s">
        <v>655</v>
      </c>
      <c r="C46" s="7" t="s">
        <v>1389</v>
      </c>
      <c r="D46" s="8" t="s">
        <v>1760</v>
      </c>
      <c r="E46" s="9" t="s">
        <v>681</v>
      </c>
      <c r="F46" s="288" t="s">
        <v>388</v>
      </c>
      <c r="G46" s="46"/>
      <c r="H46" s="26" t="s">
        <v>655</v>
      </c>
      <c r="I46" s="7" t="s">
        <v>810</v>
      </c>
      <c r="J46" s="8" t="s">
        <v>2717</v>
      </c>
      <c r="K46" s="9" t="s">
        <v>647</v>
      </c>
      <c r="L46" s="292" t="s">
        <v>386</v>
      </c>
      <c r="M46" s="46"/>
    </row>
    <row r="47" spans="1:13" s="3" customFormat="1">
      <c r="A47" s="46"/>
      <c r="B47" s="6" t="s">
        <v>656</v>
      </c>
      <c r="C47" s="7"/>
      <c r="D47" s="8"/>
      <c r="E47" s="9"/>
      <c r="F47" s="288"/>
      <c r="G47" s="46"/>
      <c r="H47" s="26" t="s">
        <v>656</v>
      </c>
      <c r="I47" s="7" t="s">
        <v>759</v>
      </c>
      <c r="J47" s="8" t="s">
        <v>814</v>
      </c>
      <c r="K47" s="9" t="s">
        <v>647</v>
      </c>
      <c r="L47" s="292" t="s">
        <v>2459</v>
      </c>
      <c r="M47" s="46"/>
    </row>
    <row r="48" spans="1:13" s="3" customFormat="1">
      <c r="A48" s="46"/>
      <c r="B48" s="6" t="s">
        <v>657</v>
      </c>
      <c r="C48" s="7"/>
      <c r="D48" s="8"/>
      <c r="E48" s="9"/>
      <c r="F48" s="288"/>
      <c r="G48" s="46"/>
      <c r="H48" s="26" t="s">
        <v>657</v>
      </c>
      <c r="I48" s="7" t="s">
        <v>810</v>
      </c>
      <c r="J48" s="8" t="s">
        <v>2920</v>
      </c>
      <c r="K48" s="9" t="s">
        <v>675</v>
      </c>
      <c r="L48" s="292" t="s">
        <v>2460</v>
      </c>
      <c r="M48" s="46"/>
    </row>
    <row r="49" spans="1:13" s="3" customFormat="1" ht="409.6">
      <c r="A49" s="46"/>
      <c r="B49" s="6" t="s">
        <v>658</v>
      </c>
      <c r="C49" s="7"/>
      <c r="D49" s="8"/>
      <c r="E49" s="9"/>
      <c r="F49" s="288"/>
      <c r="G49" s="46"/>
      <c r="H49" s="26" t="s">
        <v>658</v>
      </c>
      <c r="I49" s="7" t="s">
        <v>1143</v>
      </c>
      <c r="J49" s="8" t="s">
        <v>359</v>
      </c>
      <c r="K49" s="9" t="s">
        <v>647</v>
      </c>
      <c r="L49" s="292" t="s">
        <v>373</v>
      </c>
      <c r="M49" s="46"/>
    </row>
    <row r="50" spans="1:13" s="3" customFormat="1" ht="409.6">
      <c r="A50" s="46"/>
      <c r="B50" s="6" t="s">
        <v>659</v>
      </c>
      <c r="C50" s="7"/>
      <c r="D50" s="8"/>
      <c r="E50" s="9"/>
      <c r="F50" s="288"/>
      <c r="G50" s="46"/>
      <c r="H50" s="26" t="s">
        <v>659</v>
      </c>
      <c r="I50" s="7" t="s">
        <v>2091</v>
      </c>
      <c r="J50" s="8" t="s">
        <v>120</v>
      </c>
      <c r="K50" s="9" t="s">
        <v>675</v>
      </c>
      <c r="L50" s="292" t="s">
        <v>50</v>
      </c>
      <c r="M50" s="46"/>
    </row>
    <row r="51" spans="1:13" s="3" customFormat="1" ht="409.6">
      <c r="A51" s="46"/>
      <c r="B51" s="6" t="s">
        <v>660</v>
      </c>
      <c r="C51" s="7"/>
      <c r="D51" s="8"/>
      <c r="E51" s="9"/>
      <c r="F51" s="288"/>
      <c r="G51" s="46"/>
      <c r="H51" s="26" t="s">
        <v>660</v>
      </c>
      <c r="I51" s="7" t="s">
        <v>2921</v>
      </c>
      <c r="J51" s="8" t="s">
        <v>1748</v>
      </c>
      <c r="K51" s="9" t="s">
        <v>647</v>
      </c>
      <c r="L51" s="292" t="s">
        <v>377</v>
      </c>
      <c r="M51" s="46"/>
    </row>
    <row r="52" spans="1:13" s="3" customFormat="1" ht="409.6">
      <c r="A52" s="46"/>
      <c r="B52" s="6" t="s">
        <v>661</v>
      </c>
      <c r="C52" s="7"/>
      <c r="D52" s="8"/>
      <c r="E52" s="9"/>
      <c r="F52" s="288"/>
      <c r="G52" s="46"/>
      <c r="H52" s="26" t="s">
        <v>661</v>
      </c>
      <c r="I52" s="7" t="s">
        <v>727</v>
      </c>
      <c r="J52" s="8" t="s">
        <v>2476</v>
      </c>
      <c r="K52" s="9" t="s">
        <v>647</v>
      </c>
      <c r="L52" s="292" t="s">
        <v>413</v>
      </c>
      <c r="M52" s="46"/>
    </row>
    <row r="53" spans="1:13" s="3" customFormat="1">
      <c r="A53" s="46"/>
      <c r="B53" s="6" t="s">
        <v>664</v>
      </c>
      <c r="C53" s="7"/>
      <c r="D53" s="8"/>
      <c r="E53" s="9"/>
      <c r="F53" s="288"/>
      <c r="G53" s="46"/>
      <c r="H53" s="26" t="s">
        <v>664</v>
      </c>
      <c r="I53" s="7" t="s">
        <v>682</v>
      </c>
      <c r="J53" s="8" t="s">
        <v>1746</v>
      </c>
      <c r="K53" s="9" t="s">
        <v>647</v>
      </c>
      <c r="L53" s="292" t="s">
        <v>2922</v>
      </c>
      <c r="M53" s="46"/>
    </row>
    <row r="54" spans="1:13" s="3" customFormat="1" ht="12.75" thickBot="1">
      <c r="A54" s="46"/>
      <c r="B54" s="6" t="s">
        <v>665</v>
      </c>
      <c r="C54" s="7"/>
      <c r="D54" s="8"/>
      <c r="E54" s="9"/>
      <c r="F54" s="288"/>
      <c r="G54" s="46"/>
      <c r="H54" s="26" t="s">
        <v>665</v>
      </c>
      <c r="I54" s="7" t="s">
        <v>748</v>
      </c>
      <c r="J54" s="8" t="s">
        <v>830</v>
      </c>
      <c r="K54" s="9" t="s">
        <v>647</v>
      </c>
      <c r="L54" s="292" t="s">
        <v>1762</v>
      </c>
      <c r="M54" s="46"/>
    </row>
    <row r="55" spans="1:13" s="3" customFormat="1" hidden="1">
      <c r="A55" s="46"/>
      <c r="B55" s="6"/>
      <c r="C55" s="7"/>
      <c r="D55" s="8"/>
      <c r="E55" s="9"/>
      <c r="F55" s="288"/>
      <c r="G55" s="46"/>
      <c r="H55" s="26"/>
      <c r="I55" s="7"/>
      <c r="J55" s="8"/>
      <c r="K55" s="9"/>
      <c r="L55" s="292"/>
      <c r="M55" s="46"/>
    </row>
    <row r="56" spans="1:13" s="3" customFormat="1" hidden="1">
      <c r="A56" s="46"/>
      <c r="B56" s="6"/>
      <c r="C56" s="7"/>
      <c r="D56" s="8"/>
      <c r="E56" s="9"/>
      <c r="F56" s="288"/>
      <c r="G56" s="46"/>
      <c r="H56" s="26"/>
      <c r="I56" s="7"/>
      <c r="J56" s="8"/>
      <c r="K56" s="9"/>
      <c r="L56" s="292"/>
      <c r="M56" s="46"/>
    </row>
    <row r="57" spans="1:13" s="3" customFormat="1" hidden="1">
      <c r="A57" s="46"/>
      <c r="B57" s="6"/>
      <c r="C57" s="7"/>
      <c r="D57" s="8"/>
      <c r="E57" s="9"/>
      <c r="F57" s="288"/>
      <c r="G57" s="46"/>
      <c r="H57" s="26"/>
      <c r="I57" s="7"/>
      <c r="J57" s="8"/>
      <c r="K57" s="9"/>
      <c r="L57" s="292"/>
      <c r="M57" s="46"/>
    </row>
    <row r="58" spans="1:13" s="3" customFormat="1" hidden="1">
      <c r="A58" s="46"/>
      <c r="B58" s="6"/>
      <c r="C58" s="7"/>
      <c r="D58" s="8"/>
      <c r="E58" s="9"/>
      <c r="F58" s="244"/>
      <c r="G58" s="46"/>
      <c r="H58" s="26"/>
      <c r="I58" s="7"/>
      <c r="J58" s="8"/>
      <c r="K58" s="9"/>
      <c r="L58" s="255"/>
      <c r="M58" s="46"/>
    </row>
    <row r="59" spans="1:13" s="3" customFormat="1" hidden="1">
      <c r="A59" s="46"/>
      <c r="B59" s="6"/>
      <c r="C59" s="7"/>
      <c r="D59" s="8"/>
      <c r="E59" s="9"/>
      <c r="F59" s="244"/>
      <c r="G59" s="46"/>
      <c r="H59" s="26"/>
      <c r="I59" s="7"/>
      <c r="J59" s="8"/>
      <c r="K59" s="9"/>
      <c r="L59" s="255"/>
      <c r="M59" s="46"/>
    </row>
    <row r="60" spans="1:13" s="3" customFormat="1" ht="12.75" hidden="1" thickBot="1">
      <c r="A60" s="46"/>
      <c r="B60" s="6"/>
      <c r="C60" s="7"/>
      <c r="D60" s="8"/>
      <c r="E60" s="9"/>
      <c r="F60" s="244"/>
      <c r="G60" s="46"/>
      <c r="H60" s="26"/>
      <c r="I60" s="7"/>
      <c r="J60" s="8"/>
      <c r="K60" s="9"/>
      <c r="L60" s="255"/>
      <c r="M60" s="46"/>
    </row>
    <row r="61" spans="1:13" s="3" customFormat="1" ht="12.75" hidden="1" thickBot="1">
      <c r="A61" s="46"/>
      <c r="B61" s="6"/>
      <c r="C61" s="7"/>
      <c r="D61" s="8"/>
      <c r="E61" s="9"/>
      <c r="F61" s="244"/>
      <c r="G61" s="46"/>
      <c r="H61" s="26"/>
      <c r="I61" s="7"/>
      <c r="J61" s="8"/>
      <c r="K61" s="9"/>
      <c r="L61" s="255"/>
      <c r="M61" s="46"/>
    </row>
    <row r="62" spans="1:13" s="3" customFormat="1" ht="12.75" hidden="1" thickBot="1">
      <c r="A62" s="46"/>
      <c r="B62" s="6"/>
      <c r="C62" s="7"/>
      <c r="D62" s="8"/>
      <c r="E62" s="9"/>
      <c r="F62" s="244"/>
      <c r="G62" s="46"/>
      <c r="H62" s="26"/>
      <c r="I62" s="7"/>
      <c r="J62" s="8"/>
      <c r="K62" s="9"/>
      <c r="L62" s="255"/>
      <c r="M62" s="46"/>
    </row>
    <row r="63" spans="1:13" s="3" customFormat="1" ht="12.75" hidden="1" thickBot="1">
      <c r="A63" s="46"/>
      <c r="B63" s="6"/>
      <c r="C63" s="7"/>
      <c r="D63" s="8"/>
      <c r="E63" s="9"/>
      <c r="F63" s="244"/>
      <c r="G63" s="46"/>
      <c r="H63" s="26"/>
      <c r="I63" s="7"/>
      <c r="J63" s="8"/>
      <c r="K63" s="9"/>
      <c r="L63" s="255"/>
      <c r="M63" s="46"/>
    </row>
    <row r="64" spans="1:13" s="3" customFormat="1" ht="12.75" hidden="1" thickBot="1">
      <c r="A64" s="46"/>
      <c r="B64" s="6"/>
      <c r="C64" s="7"/>
      <c r="D64" s="8"/>
      <c r="E64" s="9"/>
      <c r="F64" s="244"/>
      <c r="G64" s="46"/>
      <c r="H64" s="26"/>
      <c r="I64" s="7"/>
      <c r="J64" s="8"/>
      <c r="K64" s="9"/>
      <c r="L64" s="255"/>
      <c r="M64" s="46"/>
    </row>
    <row r="65" spans="1:13" s="3" customFormat="1" ht="12.75" hidden="1" thickBot="1">
      <c r="A65" s="46"/>
      <c r="B65" s="6"/>
      <c r="C65" s="7"/>
      <c r="D65" s="8"/>
      <c r="E65" s="9"/>
      <c r="F65" s="244"/>
      <c r="G65" s="46"/>
      <c r="H65" s="26"/>
      <c r="I65" s="7"/>
      <c r="J65" s="8"/>
      <c r="K65" s="9"/>
      <c r="L65" s="255"/>
      <c r="M65" s="46"/>
    </row>
    <row r="66" spans="1:13" s="3" customFormat="1" ht="12.75" hidden="1" thickBot="1">
      <c r="A66" s="46"/>
      <c r="B66" s="6"/>
      <c r="C66" s="7"/>
      <c r="D66" s="8"/>
      <c r="E66" s="9"/>
      <c r="F66" s="244"/>
      <c r="G66" s="46"/>
      <c r="H66" s="26"/>
      <c r="I66" s="7"/>
      <c r="J66" s="8"/>
      <c r="K66" s="9"/>
      <c r="L66" s="255"/>
      <c r="M66" s="46"/>
    </row>
    <row r="67" spans="1:13" s="3" customFormat="1" ht="12.75" hidden="1" thickBot="1">
      <c r="A67" s="46"/>
      <c r="B67" s="6"/>
      <c r="C67" s="7"/>
      <c r="D67" s="8"/>
      <c r="E67" s="9"/>
      <c r="F67" s="244"/>
      <c r="G67" s="46"/>
      <c r="H67" s="26"/>
      <c r="I67" s="7"/>
      <c r="J67" s="8"/>
      <c r="K67" s="9"/>
      <c r="L67" s="255"/>
      <c r="M67" s="46"/>
    </row>
    <row r="68" spans="1:13" s="3" customFormat="1" ht="12.75" hidden="1" thickBot="1">
      <c r="A68" s="46"/>
      <c r="B68" s="6"/>
      <c r="C68" s="7"/>
      <c r="D68" s="8"/>
      <c r="E68" s="9"/>
      <c r="F68" s="244"/>
      <c r="G68" s="46"/>
      <c r="H68" s="26"/>
      <c r="I68" s="7"/>
      <c r="J68" s="7"/>
      <c r="K68" s="9"/>
      <c r="L68" s="255"/>
      <c r="M68" s="46"/>
    </row>
    <row r="69" spans="1:13" s="3" customFormat="1" ht="12.75" hidden="1" thickBot="1">
      <c r="A69" s="46"/>
      <c r="B69" s="6"/>
      <c r="C69" s="7"/>
      <c r="D69" s="8"/>
      <c r="E69" s="9"/>
      <c r="F69" s="244"/>
      <c r="G69" s="46"/>
      <c r="H69" s="26"/>
      <c r="I69" s="7"/>
      <c r="J69" s="7"/>
      <c r="K69" s="9"/>
      <c r="L69" s="255"/>
      <c r="M69" s="46"/>
    </row>
    <row r="70" spans="1:13" s="3" customFormat="1" ht="12.75" hidden="1" thickBot="1">
      <c r="A70" s="46"/>
      <c r="B70" s="19"/>
      <c r="C70" s="10"/>
      <c r="D70" s="207"/>
      <c r="E70" s="11"/>
      <c r="F70" s="245"/>
      <c r="G70" s="46"/>
      <c r="H70" s="258"/>
      <c r="I70" s="58"/>
      <c r="J70" s="58"/>
      <c r="K70" s="60"/>
      <c r="L70" s="257"/>
      <c r="M70" s="46"/>
    </row>
    <row r="71" spans="1:13" s="3" customFormat="1" ht="12.75" thickTop="1">
      <c r="A71" s="233"/>
      <c r="B71" s="47"/>
      <c r="C71" s="47"/>
      <c r="D71" s="47"/>
      <c r="E71" s="47"/>
      <c r="F71" s="47"/>
      <c r="G71" s="233"/>
      <c r="H71" s="48"/>
      <c r="I71" s="48"/>
      <c r="J71" s="48"/>
      <c r="K71" s="48"/>
      <c r="L71" s="48"/>
      <c r="M71" s="233"/>
    </row>
    <row r="72" spans="1:13" ht="34.5" customHeight="1" thickBot="1">
      <c r="A72" s="35"/>
      <c r="B72" s="784" t="s">
        <v>786</v>
      </c>
      <c r="C72" s="784"/>
      <c r="D72" s="35"/>
      <c r="E72" s="211" t="s">
        <v>643</v>
      </c>
      <c r="F72" s="781" t="s">
        <v>1677</v>
      </c>
      <c r="G72" s="781"/>
      <c r="H72" s="781"/>
      <c r="I72" s="781"/>
      <c r="J72" s="35"/>
      <c r="K72" s="784" t="s">
        <v>730</v>
      </c>
      <c r="L72" s="784"/>
      <c r="M72" s="35"/>
    </row>
    <row r="73" spans="1:13" ht="5.25" customHeight="1" thickTop="1" thickBot="1">
      <c r="A73" s="35"/>
      <c r="B73" s="790" t="s">
        <v>639</v>
      </c>
      <c r="C73" s="791"/>
      <c r="D73" s="43"/>
      <c r="E73" s="44"/>
      <c r="F73" s="44"/>
      <c r="G73" s="35"/>
      <c r="H73" s="785" t="s">
        <v>670</v>
      </c>
      <c r="I73" s="786"/>
      <c r="J73" s="45"/>
      <c r="K73" s="45"/>
      <c r="L73" s="45"/>
      <c r="M73" s="35"/>
    </row>
    <row r="74" spans="1:13" s="3" customFormat="1" ht="16.5" thickTop="1" thickBot="1">
      <c r="A74" s="46"/>
      <c r="B74" s="792"/>
      <c r="C74" s="793"/>
      <c r="D74" s="14"/>
      <c r="E74" s="12" t="s">
        <v>663</v>
      </c>
      <c r="F74" s="13">
        <f>COUNTA(D76:D115)</f>
        <v>15</v>
      </c>
      <c r="G74" s="46"/>
      <c r="H74" s="787"/>
      <c r="I74" s="788"/>
      <c r="J74" s="32"/>
      <c r="K74" s="33" t="s">
        <v>663</v>
      </c>
      <c r="L74" s="34">
        <f>COUNTA(J76:J115)</f>
        <v>29</v>
      </c>
      <c r="M74" s="46"/>
    </row>
    <row r="75" spans="1:13" s="3" customFormat="1">
      <c r="A75" s="46"/>
      <c r="B75" s="15" t="s">
        <v>644</v>
      </c>
      <c r="C75" s="16" t="s">
        <v>640</v>
      </c>
      <c r="D75" s="4" t="s">
        <v>641</v>
      </c>
      <c r="E75" s="4" t="s">
        <v>642</v>
      </c>
      <c r="F75" s="5" t="s">
        <v>662</v>
      </c>
      <c r="G75" s="46"/>
      <c r="H75" s="24" t="s">
        <v>644</v>
      </c>
      <c r="I75" s="23" t="s">
        <v>640</v>
      </c>
      <c r="J75" s="4" t="s">
        <v>641</v>
      </c>
      <c r="K75" s="4" t="s">
        <v>642</v>
      </c>
      <c r="L75" s="25" t="s">
        <v>662</v>
      </c>
      <c r="M75" s="46"/>
    </row>
    <row r="76" spans="1:13" s="3" customFormat="1">
      <c r="A76" s="46"/>
      <c r="B76" s="93" t="s">
        <v>648</v>
      </c>
      <c r="C76" s="94" t="s">
        <v>2093</v>
      </c>
      <c r="D76" s="95" t="s">
        <v>2094</v>
      </c>
      <c r="E76" s="96" t="s">
        <v>2095</v>
      </c>
      <c r="F76" s="285" t="s">
        <v>392</v>
      </c>
      <c r="G76" s="46"/>
      <c r="H76" s="111" t="s">
        <v>648</v>
      </c>
      <c r="I76" s="94" t="s">
        <v>2927</v>
      </c>
      <c r="J76" s="95" t="s">
        <v>1211</v>
      </c>
      <c r="K76" s="96" t="s">
        <v>949</v>
      </c>
      <c r="L76" s="289" t="s">
        <v>482</v>
      </c>
      <c r="M76" s="46"/>
    </row>
    <row r="77" spans="1:13" s="3" customFormat="1">
      <c r="A77" s="46"/>
      <c r="B77" s="98" t="s">
        <v>649</v>
      </c>
      <c r="C77" s="99" t="s">
        <v>1340</v>
      </c>
      <c r="D77" s="100" t="s">
        <v>2360</v>
      </c>
      <c r="E77" s="101" t="s">
        <v>687</v>
      </c>
      <c r="F77" s="286" t="s">
        <v>393</v>
      </c>
      <c r="G77" s="46"/>
      <c r="H77" s="113" t="s">
        <v>649</v>
      </c>
      <c r="I77" s="99" t="s">
        <v>817</v>
      </c>
      <c r="J77" s="100" t="s">
        <v>1363</v>
      </c>
      <c r="K77" s="101" t="s">
        <v>681</v>
      </c>
      <c r="L77" s="290" t="s">
        <v>2928</v>
      </c>
      <c r="M77" s="46"/>
    </row>
    <row r="78" spans="1:13" s="3" customFormat="1">
      <c r="A78" s="46"/>
      <c r="B78" s="103" t="s">
        <v>650</v>
      </c>
      <c r="C78" s="104" t="s">
        <v>778</v>
      </c>
      <c r="D78" s="105" t="s">
        <v>2097</v>
      </c>
      <c r="E78" s="106" t="s">
        <v>770</v>
      </c>
      <c r="F78" s="287" t="s">
        <v>2923</v>
      </c>
      <c r="G78" s="46"/>
      <c r="H78" s="115" t="s">
        <v>650</v>
      </c>
      <c r="I78" s="104" t="s">
        <v>723</v>
      </c>
      <c r="J78" s="105" t="s">
        <v>2929</v>
      </c>
      <c r="K78" s="106" t="s">
        <v>687</v>
      </c>
      <c r="L78" s="291" t="s">
        <v>2930</v>
      </c>
      <c r="M78" s="46"/>
    </row>
    <row r="79" spans="1:13" s="3" customFormat="1">
      <c r="A79" s="46"/>
      <c r="B79" s="6" t="s">
        <v>651</v>
      </c>
      <c r="C79" s="7" t="s">
        <v>645</v>
      </c>
      <c r="D79" s="8" t="s">
        <v>2704</v>
      </c>
      <c r="E79" s="9" t="s">
        <v>770</v>
      </c>
      <c r="F79" s="288" t="s">
        <v>379</v>
      </c>
      <c r="G79" s="46"/>
      <c r="H79" s="26" t="s">
        <v>651</v>
      </c>
      <c r="I79" s="7" t="s">
        <v>1272</v>
      </c>
      <c r="J79" s="8" t="s">
        <v>1192</v>
      </c>
      <c r="K79" s="9" t="s">
        <v>948</v>
      </c>
      <c r="L79" s="292" t="s">
        <v>1790</v>
      </c>
      <c r="M79" s="46"/>
    </row>
    <row r="80" spans="1:13" s="3" customFormat="1">
      <c r="A80" s="46"/>
      <c r="B80" s="6" t="s">
        <v>652</v>
      </c>
      <c r="C80" s="7" t="s">
        <v>1239</v>
      </c>
      <c r="D80" s="8" t="s">
        <v>1200</v>
      </c>
      <c r="E80" s="9" t="s">
        <v>948</v>
      </c>
      <c r="F80" s="288" t="s">
        <v>2096</v>
      </c>
      <c r="G80" s="46"/>
      <c r="H80" s="26" t="s">
        <v>652</v>
      </c>
      <c r="I80" s="7" t="s">
        <v>685</v>
      </c>
      <c r="J80" s="8" t="s">
        <v>2931</v>
      </c>
      <c r="K80" s="9" t="s">
        <v>770</v>
      </c>
      <c r="L80" s="292" t="s">
        <v>483</v>
      </c>
      <c r="M80" s="46"/>
    </row>
    <row r="81" spans="1:13" s="3" customFormat="1">
      <c r="A81" s="46"/>
      <c r="B81" s="6" t="s">
        <v>653</v>
      </c>
      <c r="C81" s="7" t="s">
        <v>1340</v>
      </c>
      <c r="D81" s="8" t="s">
        <v>2924</v>
      </c>
      <c r="E81" s="9" t="s">
        <v>647</v>
      </c>
      <c r="F81" s="288" t="s">
        <v>38</v>
      </c>
      <c r="G81" s="46"/>
      <c r="H81" s="26" t="s">
        <v>653</v>
      </c>
      <c r="I81" s="7" t="s">
        <v>1451</v>
      </c>
      <c r="J81" s="8" t="s">
        <v>1211</v>
      </c>
      <c r="K81" s="9" t="s">
        <v>948</v>
      </c>
      <c r="L81" s="292" t="s">
        <v>422</v>
      </c>
      <c r="M81" s="46"/>
    </row>
    <row r="82" spans="1:13" s="3" customFormat="1">
      <c r="A82" s="46"/>
      <c r="B82" s="6" t="s">
        <v>654</v>
      </c>
      <c r="C82" s="7" t="s">
        <v>714</v>
      </c>
      <c r="D82" s="8" t="s">
        <v>2925</v>
      </c>
      <c r="E82" s="9" t="s">
        <v>770</v>
      </c>
      <c r="F82" s="288" t="s">
        <v>380</v>
      </c>
      <c r="G82" s="46"/>
      <c r="H82" s="26" t="s">
        <v>654</v>
      </c>
      <c r="I82" s="7" t="s">
        <v>2932</v>
      </c>
      <c r="J82" s="8" t="s">
        <v>170</v>
      </c>
      <c r="K82" s="9" t="s">
        <v>949</v>
      </c>
      <c r="L82" s="292" t="s">
        <v>474</v>
      </c>
      <c r="M82" s="46"/>
    </row>
    <row r="83" spans="1:13" s="3" customFormat="1">
      <c r="A83" s="46"/>
      <c r="B83" s="6" t="s">
        <v>655</v>
      </c>
      <c r="C83" s="7" t="s">
        <v>172</v>
      </c>
      <c r="D83" s="8" t="s">
        <v>2740</v>
      </c>
      <c r="E83" s="9" t="s">
        <v>948</v>
      </c>
      <c r="F83" s="288" t="s">
        <v>39</v>
      </c>
      <c r="G83" s="46"/>
      <c r="H83" s="26" t="s">
        <v>655</v>
      </c>
      <c r="I83" s="7" t="s">
        <v>1362</v>
      </c>
      <c r="J83" s="8" t="s">
        <v>1011</v>
      </c>
      <c r="K83" s="9" t="s">
        <v>948</v>
      </c>
      <c r="L83" s="292" t="s">
        <v>475</v>
      </c>
      <c r="M83" s="46"/>
    </row>
    <row r="84" spans="1:13" s="3" customFormat="1">
      <c r="A84" s="46"/>
      <c r="B84" s="6" t="s">
        <v>656</v>
      </c>
      <c r="C84" s="7" t="s">
        <v>995</v>
      </c>
      <c r="D84" s="8" t="s">
        <v>707</v>
      </c>
      <c r="E84" s="9" t="s">
        <v>647</v>
      </c>
      <c r="F84" s="288" t="s">
        <v>399</v>
      </c>
      <c r="G84" s="46"/>
      <c r="H84" s="26" t="s">
        <v>656</v>
      </c>
      <c r="I84" s="7" t="s">
        <v>1070</v>
      </c>
      <c r="J84" s="8" t="s">
        <v>1015</v>
      </c>
      <c r="K84" s="9" t="s">
        <v>770</v>
      </c>
      <c r="L84" s="292" t="s">
        <v>2933</v>
      </c>
      <c r="M84" s="46"/>
    </row>
    <row r="85" spans="1:13" s="3" customFormat="1">
      <c r="A85" s="46"/>
      <c r="B85" s="6" t="s">
        <v>657</v>
      </c>
      <c r="C85" s="7" t="s">
        <v>1797</v>
      </c>
      <c r="D85" s="8" t="s">
        <v>888</v>
      </c>
      <c r="E85" s="9" t="s">
        <v>948</v>
      </c>
      <c r="F85" s="288" t="s">
        <v>95</v>
      </c>
      <c r="G85" s="46"/>
      <c r="H85" s="26" t="s">
        <v>657</v>
      </c>
      <c r="I85" s="7" t="s">
        <v>1150</v>
      </c>
      <c r="J85" s="8" t="s">
        <v>2902</v>
      </c>
      <c r="K85" s="9" t="s">
        <v>770</v>
      </c>
      <c r="L85" s="292" t="s">
        <v>430</v>
      </c>
      <c r="M85" s="46"/>
    </row>
    <row r="86" spans="1:13" s="3" customFormat="1">
      <c r="A86" s="46"/>
      <c r="B86" s="6" t="s">
        <v>658</v>
      </c>
      <c r="C86" s="7" t="s">
        <v>696</v>
      </c>
      <c r="D86" s="8" t="s">
        <v>828</v>
      </c>
      <c r="E86" s="9" t="s">
        <v>948</v>
      </c>
      <c r="F86" s="288" t="s">
        <v>2421</v>
      </c>
      <c r="G86" s="46"/>
      <c r="H86" s="26" t="s">
        <v>658</v>
      </c>
      <c r="I86" s="7" t="s">
        <v>1451</v>
      </c>
      <c r="J86" s="8" t="s">
        <v>2934</v>
      </c>
      <c r="K86" s="9" t="s">
        <v>770</v>
      </c>
      <c r="L86" s="292" t="s">
        <v>2935</v>
      </c>
      <c r="M86" s="46"/>
    </row>
    <row r="87" spans="1:13" s="3" customFormat="1">
      <c r="A87" s="46"/>
      <c r="B87" s="6" t="s">
        <v>659</v>
      </c>
      <c r="C87" s="7" t="s">
        <v>1196</v>
      </c>
      <c r="D87" s="8" t="s">
        <v>1770</v>
      </c>
      <c r="E87" s="9" t="s">
        <v>687</v>
      </c>
      <c r="F87" s="288" t="s">
        <v>401</v>
      </c>
      <c r="G87" s="46"/>
      <c r="H87" s="26" t="s">
        <v>659</v>
      </c>
      <c r="I87" s="7" t="s">
        <v>1451</v>
      </c>
      <c r="J87" s="8" t="s">
        <v>814</v>
      </c>
      <c r="K87" s="9" t="s">
        <v>647</v>
      </c>
      <c r="L87" s="292" t="s">
        <v>496</v>
      </c>
      <c r="M87" s="46"/>
    </row>
    <row r="88" spans="1:13" s="3" customFormat="1">
      <c r="A88" s="46"/>
      <c r="B88" s="6" t="s">
        <v>660</v>
      </c>
      <c r="C88" s="7" t="s">
        <v>937</v>
      </c>
      <c r="D88" s="8" t="s">
        <v>2926</v>
      </c>
      <c r="E88" s="9" t="s">
        <v>770</v>
      </c>
      <c r="F88" s="288" t="s">
        <v>365</v>
      </c>
      <c r="G88" s="46"/>
      <c r="H88" s="26" t="s">
        <v>660</v>
      </c>
      <c r="I88" s="7" t="s">
        <v>835</v>
      </c>
      <c r="J88" s="8" t="s">
        <v>2734</v>
      </c>
      <c r="K88" s="9" t="s">
        <v>770</v>
      </c>
      <c r="L88" s="292" t="s">
        <v>133</v>
      </c>
      <c r="M88" s="46"/>
    </row>
    <row r="89" spans="1:13" s="3" customFormat="1">
      <c r="A89" s="46"/>
      <c r="B89" s="6" t="s">
        <v>661</v>
      </c>
      <c r="C89" s="7" t="s">
        <v>1113</v>
      </c>
      <c r="D89" s="8" t="s">
        <v>888</v>
      </c>
      <c r="E89" s="9" t="s">
        <v>948</v>
      </c>
      <c r="F89" s="288" t="s">
        <v>382</v>
      </c>
      <c r="G89" s="46"/>
      <c r="H89" s="26" t="s">
        <v>661</v>
      </c>
      <c r="I89" s="7" t="s">
        <v>1001</v>
      </c>
      <c r="J89" s="8" t="s">
        <v>23</v>
      </c>
      <c r="K89" s="9" t="s">
        <v>647</v>
      </c>
      <c r="L89" s="292" t="s">
        <v>233</v>
      </c>
      <c r="M89" s="46"/>
    </row>
    <row r="90" spans="1:13" s="3" customFormat="1">
      <c r="A90" s="46"/>
      <c r="B90" s="6" t="s">
        <v>664</v>
      </c>
      <c r="C90" s="7" t="s">
        <v>645</v>
      </c>
      <c r="D90" s="8" t="s">
        <v>1760</v>
      </c>
      <c r="E90" s="9" t="s">
        <v>647</v>
      </c>
      <c r="F90" s="288" t="s">
        <v>2424</v>
      </c>
      <c r="G90" s="46"/>
      <c r="H90" s="26" t="s">
        <v>664</v>
      </c>
      <c r="I90" s="7" t="s">
        <v>1077</v>
      </c>
      <c r="J90" s="8" t="s">
        <v>2103</v>
      </c>
      <c r="K90" s="9" t="s">
        <v>770</v>
      </c>
      <c r="L90" s="292" t="s">
        <v>481</v>
      </c>
      <c r="M90" s="46"/>
    </row>
    <row r="91" spans="1:13" s="3" customFormat="1">
      <c r="A91" s="46"/>
      <c r="B91" s="6"/>
      <c r="C91" s="7"/>
      <c r="D91" s="8"/>
      <c r="E91" s="9"/>
      <c r="F91" s="288"/>
      <c r="G91" s="46"/>
      <c r="H91" s="26" t="s">
        <v>665</v>
      </c>
      <c r="I91" s="7" t="s">
        <v>759</v>
      </c>
      <c r="J91" s="8" t="s">
        <v>2936</v>
      </c>
      <c r="K91" s="9" t="s">
        <v>770</v>
      </c>
      <c r="L91" s="292" t="s">
        <v>439</v>
      </c>
      <c r="M91" s="46"/>
    </row>
    <row r="92" spans="1:13" s="3" customFormat="1">
      <c r="A92" s="46"/>
      <c r="B92" s="6"/>
      <c r="C92" s="7"/>
      <c r="D92" s="8"/>
      <c r="E92" s="9"/>
      <c r="F92" s="288"/>
      <c r="G92" s="46"/>
      <c r="H92" s="26" t="s">
        <v>666</v>
      </c>
      <c r="I92" s="7" t="s">
        <v>980</v>
      </c>
      <c r="J92" s="8" t="s">
        <v>2569</v>
      </c>
      <c r="K92" s="9" t="s">
        <v>770</v>
      </c>
      <c r="L92" s="292" t="s">
        <v>1802</v>
      </c>
      <c r="M92" s="46"/>
    </row>
    <row r="93" spans="1:13" s="3" customFormat="1">
      <c r="A93" s="46"/>
      <c r="B93" s="6"/>
      <c r="C93" s="7"/>
      <c r="D93" s="8"/>
      <c r="E93" s="9"/>
      <c r="F93" s="288"/>
      <c r="G93" s="46"/>
      <c r="H93" s="26" t="s">
        <v>667</v>
      </c>
      <c r="I93" s="7" t="s">
        <v>2104</v>
      </c>
      <c r="J93" s="8" t="s">
        <v>2105</v>
      </c>
      <c r="K93" s="9" t="s">
        <v>647</v>
      </c>
      <c r="L93" s="292" t="s">
        <v>2530</v>
      </c>
      <c r="M93" s="46"/>
    </row>
    <row r="94" spans="1:13" s="3" customFormat="1">
      <c r="A94" s="46"/>
      <c r="B94" s="6"/>
      <c r="C94" s="7"/>
      <c r="D94" s="8"/>
      <c r="E94" s="9"/>
      <c r="F94" s="288"/>
      <c r="G94" s="46"/>
      <c r="H94" s="26" t="s">
        <v>668</v>
      </c>
      <c r="I94" s="7" t="s">
        <v>723</v>
      </c>
      <c r="J94" s="8" t="s">
        <v>831</v>
      </c>
      <c r="K94" s="9" t="s">
        <v>647</v>
      </c>
      <c r="L94" s="292" t="s">
        <v>499</v>
      </c>
      <c r="M94" s="46"/>
    </row>
    <row r="95" spans="1:13" s="3" customFormat="1">
      <c r="A95" s="46"/>
      <c r="B95" s="6"/>
      <c r="C95" s="7"/>
      <c r="D95" s="8"/>
      <c r="E95" s="9"/>
      <c r="F95" s="288"/>
      <c r="G95" s="46"/>
      <c r="H95" s="26" t="s">
        <v>669</v>
      </c>
      <c r="I95" s="7" t="s">
        <v>1451</v>
      </c>
      <c r="J95" s="8" t="s">
        <v>25</v>
      </c>
      <c r="K95" s="9" t="s">
        <v>647</v>
      </c>
      <c r="L95" s="292" t="s">
        <v>2937</v>
      </c>
      <c r="M95" s="46"/>
    </row>
    <row r="96" spans="1:13" s="3" customFormat="1">
      <c r="A96" s="46"/>
      <c r="B96" s="6"/>
      <c r="C96" s="7"/>
      <c r="D96" s="8"/>
      <c r="E96" s="9"/>
      <c r="F96" s="288"/>
      <c r="G96" s="46"/>
      <c r="H96" s="26" t="s">
        <v>918</v>
      </c>
      <c r="I96" s="7" t="s">
        <v>2938</v>
      </c>
      <c r="J96" s="8" t="s">
        <v>2939</v>
      </c>
      <c r="K96" s="9" t="s">
        <v>770</v>
      </c>
      <c r="L96" s="292" t="s">
        <v>139</v>
      </c>
      <c r="M96" s="46"/>
    </row>
    <row r="97" spans="1:13" s="3" customFormat="1">
      <c r="A97" s="46"/>
      <c r="B97" s="6"/>
      <c r="C97" s="7"/>
      <c r="D97" s="8"/>
      <c r="E97" s="9"/>
      <c r="F97" s="288"/>
      <c r="G97" s="46"/>
      <c r="H97" s="26" t="s">
        <v>919</v>
      </c>
      <c r="I97" s="7" t="s">
        <v>815</v>
      </c>
      <c r="J97" s="8" t="s">
        <v>2940</v>
      </c>
      <c r="K97" s="9" t="s">
        <v>770</v>
      </c>
      <c r="L97" s="292" t="s">
        <v>2941</v>
      </c>
      <c r="M97" s="46"/>
    </row>
    <row r="98" spans="1:13" s="3" customFormat="1">
      <c r="A98" s="46"/>
      <c r="B98" s="6"/>
      <c r="C98" s="7"/>
      <c r="D98" s="8"/>
      <c r="E98" s="9"/>
      <c r="F98" s="288"/>
      <c r="G98" s="46"/>
      <c r="H98" s="26" t="s">
        <v>920</v>
      </c>
      <c r="I98" s="7" t="s">
        <v>1001</v>
      </c>
      <c r="J98" s="8" t="s">
        <v>2942</v>
      </c>
      <c r="K98" s="9" t="s">
        <v>2943</v>
      </c>
      <c r="L98" s="292" t="s">
        <v>506</v>
      </c>
      <c r="M98" s="46"/>
    </row>
    <row r="99" spans="1:13" s="3" customFormat="1">
      <c r="A99" s="46"/>
      <c r="B99" s="6"/>
      <c r="C99" s="7"/>
      <c r="D99" s="8"/>
      <c r="E99" s="9"/>
      <c r="F99" s="288"/>
      <c r="G99" s="46"/>
      <c r="H99" s="26" t="s">
        <v>921</v>
      </c>
      <c r="I99" s="7" t="s">
        <v>1144</v>
      </c>
      <c r="J99" s="8" t="s">
        <v>814</v>
      </c>
      <c r="K99" s="9" t="s">
        <v>647</v>
      </c>
      <c r="L99" s="292" t="s">
        <v>492</v>
      </c>
      <c r="M99" s="46"/>
    </row>
    <row r="100" spans="1:13" s="3" customFormat="1">
      <c r="A100" s="46"/>
      <c r="B100" s="6"/>
      <c r="C100" s="7"/>
      <c r="D100" s="8"/>
      <c r="E100" s="9"/>
      <c r="F100" s="288"/>
      <c r="G100" s="46"/>
      <c r="H100" s="26" t="s">
        <v>922</v>
      </c>
      <c r="I100" s="7" t="s">
        <v>1151</v>
      </c>
      <c r="J100" s="8" t="s">
        <v>2713</v>
      </c>
      <c r="K100" s="9" t="s">
        <v>647</v>
      </c>
      <c r="L100" s="292" t="s">
        <v>2768</v>
      </c>
      <c r="M100" s="46"/>
    </row>
    <row r="101" spans="1:13" s="3" customFormat="1">
      <c r="A101" s="46"/>
      <c r="B101" s="6"/>
      <c r="C101" s="7"/>
      <c r="D101" s="8"/>
      <c r="E101" s="9"/>
      <c r="F101" s="288"/>
      <c r="G101" s="46"/>
      <c r="H101" s="26" t="s">
        <v>1153</v>
      </c>
      <c r="I101" s="7" t="s">
        <v>1077</v>
      </c>
      <c r="J101" s="8" t="s">
        <v>869</v>
      </c>
      <c r="K101" s="9" t="s">
        <v>647</v>
      </c>
      <c r="L101" s="292" t="s">
        <v>226</v>
      </c>
      <c r="M101" s="46"/>
    </row>
    <row r="102" spans="1:13" s="3" customFormat="1">
      <c r="A102" s="46"/>
      <c r="B102" s="6"/>
      <c r="C102" s="7"/>
      <c r="D102" s="8"/>
      <c r="E102" s="9"/>
      <c r="F102" s="288"/>
      <c r="G102" s="46"/>
      <c r="H102" s="26" t="s">
        <v>1154</v>
      </c>
      <c r="I102" s="7" t="s">
        <v>748</v>
      </c>
      <c r="J102" s="8" t="s">
        <v>801</v>
      </c>
      <c r="K102" s="9" t="s">
        <v>647</v>
      </c>
      <c r="L102" s="292" t="s">
        <v>2140</v>
      </c>
      <c r="M102" s="46"/>
    </row>
    <row r="103" spans="1:13" s="3" customFormat="1">
      <c r="A103" s="46"/>
      <c r="B103" s="6"/>
      <c r="C103" s="7"/>
      <c r="D103" s="8"/>
      <c r="E103" s="9"/>
      <c r="F103" s="288"/>
      <c r="G103" s="46"/>
      <c r="H103" s="26" t="s">
        <v>1155</v>
      </c>
      <c r="I103" s="7" t="s">
        <v>682</v>
      </c>
      <c r="J103" s="8" t="s">
        <v>688</v>
      </c>
      <c r="K103" s="9" t="s">
        <v>647</v>
      </c>
      <c r="L103" s="292" t="s">
        <v>1815</v>
      </c>
      <c r="M103" s="46"/>
    </row>
    <row r="104" spans="1:13" s="3" customFormat="1" ht="12.75" thickBot="1">
      <c r="A104" s="46"/>
      <c r="B104" s="6"/>
      <c r="C104" s="7"/>
      <c r="D104" s="8"/>
      <c r="E104" s="9"/>
      <c r="F104" s="288"/>
      <c r="G104" s="46"/>
      <c r="H104" s="26" t="s">
        <v>1156</v>
      </c>
      <c r="I104" s="7" t="s">
        <v>835</v>
      </c>
      <c r="J104" s="8" t="s">
        <v>1023</v>
      </c>
      <c r="K104" s="9" t="s">
        <v>647</v>
      </c>
      <c r="L104" s="292" t="s">
        <v>2944</v>
      </c>
      <c r="M104" s="46"/>
    </row>
    <row r="105" spans="1:13" s="3" customFormat="1" hidden="1">
      <c r="A105" s="46"/>
      <c r="B105" s="6"/>
      <c r="C105" s="7"/>
      <c r="D105" s="8"/>
      <c r="E105" s="9"/>
      <c r="F105" s="288"/>
      <c r="G105" s="46"/>
      <c r="H105" s="26"/>
      <c r="I105" s="7"/>
      <c r="J105" s="8"/>
      <c r="K105" s="9"/>
      <c r="L105" s="292"/>
      <c r="M105" s="46"/>
    </row>
    <row r="106" spans="1:13" s="3" customFormat="1" hidden="1">
      <c r="A106" s="46"/>
      <c r="B106" s="6"/>
      <c r="C106" s="7"/>
      <c r="D106" s="8"/>
      <c r="E106" s="9"/>
      <c r="F106" s="288"/>
      <c r="G106" s="46"/>
      <c r="H106" s="26"/>
      <c r="I106" s="7"/>
      <c r="J106" s="8"/>
      <c r="K106" s="9"/>
      <c r="L106" s="292"/>
      <c r="M106" s="46"/>
    </row>
    <row r="107" spans="1:13" s="3" customFormat="1" hidden="1">
      <c r="A107" s="46"/>
      <c r="B107" s="6"/>
      <c r="C107" s="7"/>
      <c r="D107" s="8"/>
      <c r="E107" s="9"/>
      <c r="F107" s="288"/>
      <c r="G107" s="46"/>
      <c r="H107" s="26"/>
      <c r="I107" s="7"/>
      <c r="J107" s="8"/>
      <c r="K107" s="9"/>
      <c r="L107" s="292"/>
      <c r="M107" s="46"/>
    </row>
    <row r="108" spans="1:13" s="3" customFormat="1" hidden="1">
      <c r="A108" s="46"/>
      <c r="B108" s="6"/>
      <c r="C108" s="7"/>
      <c r="D108" s="8"/>
      <c r="E108" s="9"/>
      <c r="F108" s="288"/>
      <c r="G108" s="46"/>
      <c r="H108" s="26"/>
      <c r="I108" s="7"/>
      <c r="J108" s="8"/>
      <c r="K108" s="9"/>
      <c r="L108" s="292"/>
      <c r="M108" s="46"/>
    </row>
    <row r="109" spans="1:13" s="3" customFormat="1" hidden="1">
      <c r="A109" s="46"/>
      <c r="B109" s="6"/>
      <c r="C109" s="7"/>
      <c r="D109" s="8"/>
      <c r="E109" s="9"/>
      <c r="F109" s="288"/>
      <c r="G109" s="46"/>
      <c r="H109" s="26"/>
      <c r="I109" s="7"/>
      <c r="J109" s="8"/>
      <c r="K109" s="9"/>
      <c r="L109" s="292"/>
      <c r="M109" s="46"/>
    </row>
    <row r="110" spans="1:13" s="3" customFormat="1" hidden="1">
      <c r="A110" s="46"/>
      <c r="B110" s="6"/>
      <c r="C110" s="7"/>
      <c r="D110" s="8"/>
      <c r="E110" s="9"/>
      <c r="F110" s="288"/>
      <c r="G110" s="46"/>
      <c r="H110" s="26"/>
      <c r="I110" s="7"/>
      <c r="J110" s="357"/>
      <c r="K110" s="9"/>
      <c r="L110" s="292"/>
      <c r="M110" s="46"/>
    </row>
    <row r="111" spans="1:13" s="3" customFormat="1" hidden="1">
      <c r="A111" s="46"/>
      <c r="B111" s="6"/>
      <c r="C111" s="7"/>
      <c r="D111" s="8"/>
      <c r="E111" s="9"/>
      <c r="F111" s="288"/>
      <c r="G111" s="46"/>
      <c r="H111" s="26"/>
      <c r="I111" s="7"/>
      <c r="J111" s="357"/>
      <c r="K111" s="9"/>
      <c r="L111" s="292"/>
      <c r="M111" s="46"/>
    </row>
    <row r="112" spans="1:13" s="3" customFormat="1" hidden="1">
      <c r="A112" s="46"/>
      <c r="B112" s="6"/>
      <c r="C112" s="7"/>
      <c r="D112" s="8"/>
      <c r="E112" s="9"/>
      <c r="F112" s="244"/>
      <c r="G112" s="46"/>
      <c r="H112" s="26"/>
      <c r="I112" s="7"/>
      <c r="J112" s="7"/>
      <c r="K112" s="9"/>
      <c r="L112" s="255"/>
      <c r="M112" s="46"/>
    </row>
    <row r="113" spans="1:13" s="3" customFormat="1" hidden="1">
      <c r="A113" s="46"/>
      <c r="B113" s="6"/>
      <c r="C113" s="7"/>
      <c r="D113" s="8"/>
      <c r="E113" s="9"/>
      <c r="F113" s="244"/>
      <c r="G113" s="46"/>
      <c r="H113" s="26"/>
      <c r="I113" s="7"/>
      <c r="J113" s="7"/>
      <c r="K113" s="9"/>
      <c r="L113" s="255"/>
      <c r="M113" s="46"/>
    </row>
    <row r="114" spans="1:13" s="3" customFormat="1" hidden="1">
      <c r="A114" s="46"/>
      <c r="B114" s="6"/>
      <c r="C114" s="7"/>
      <c r="D114" s="8"/>
      <c r="E114" s="9"/>
      <c r="F114" s="244"/>
      <c r="G114" s="46"/>
      <c r="H114" s="26"/>
      <c r="I114" s="7"/>
      <c r="J114" s="7"/>
      <c r="K114" s="9"/>
      <c r="L114" s="255"/>
      <c r="M114" s="46"/>
    </row>
    <row r="115" spans="1:13" s="3" customFormat="1" ht="13.5" hidden="1" thickBot="1">
      <c r="A115" s="46"/>
      <c r="B115" s="19"/>
      <c r="C115" s="10"/>
      <c r="D115" s="22"/>
      <c r="E115" s="11"/>
      <c r="F115" s="245"/>
      <c r="G115" s="46"/>
      <c r="H115" s="26"/>
      <c r="I115" s="29"/>
      <c r="J115" s="29"/>
      <c r="K115" s="30"/>
      <c r="L115" s="256"/>
      <c r="M115" s="46"/>
    </row>
    <row r="116" spans="1:13" s="3" customFormat="1" ht="12.75" thickTop="1">
      <c r="A116" s="46"/>
      <c r="B116" s="47"/>
      <c r="C116" s="47"/>
      <c r="D116" s="47"/>
      <c r="E116" s="47"/>
      <c r="F116" s="47"/>
      <c r="G116" s="46"/>
      <c r="H116" s="48"/>
      <c r="I116" s="48"/>
      <c r="J116" s="48"/>
      <c r="K116" s="48"/>
      <c r="L116" s="48"/>
      <c r="M116" s="46"/>
    </row>
    <row r="117" spans="1:13" ht="34.5" customHeight="1" thickBot="1">
      <c r="A117" s="35"/>
      <c r="B117" s="784" t="s">
        <v>787</v>
      </c>
      <c r="C117" s="784"/>
      <c r="D117" s="35"/>
      <c r="E117" s="211" t="s">
        <v>730</v>
      </c>
      <c r="F117" s="781" t="s">
        <v>1678</v>
      </c>
      <c r="G117" s="781"/>
      <c r="H117" s="781"/>
      <c r="I117" s="781"/>
      <c r="J117" s="35"/>
      <c r="K117" s="784" t="s">
        <v>732</v>
      </c>
      <c r="L117" s="784"/>
      <c r="M117" s="35"/>
    </row>
    <row r="118" spans="1:13" ht="5.25" customHeight="1" thickTop="1" thickBot="1">
      <c r="A118" s="35"/>
      <c r="B118" s="790" t="s">
        <v>639</v>
      </c>
      <c r="C118" s="791"/>
      <c r="D118" s="43"/>
      <c r="E118" s="44"/>
      <c r="F118" s="44"/>
      <c r="G118" s="35"/>
      <c r="H118" s="785" t="s">
        <v>670</v>
      </c>
      <c r="I118" s="786"/>
      <c r="J118" s="45"/>
      <c r="K118" s="45"/>
      <c r="L118" s="45"/>
      <c r="M118" s="35"/>
    </row>
    <row r="119" spans="1:13" s="3" customFormat="1" ht="16.5" thickTop="1" thickBot="1">
      <c r="A119" s="46"/>
      <c r="B119" s="792"/>
      <c r="C119" s="793"/>
      <c r="D119" s="14"/>
      <c r="E119" s="12" t="s">
        <v>663</v>
      </c>
      <c r="F119" s="13">
        <f>COUNTA(D121:D159)</f>
        <v>23</v>
      </c>
      <c r="G119" s="46"/>
      <c r="H119" s="787"/>
      <c r="I119" s="788"/>
      <c r="J119" s="32"/>
      <c r="K119" s="33" t="s">
        <v>663</v>
      </c>
      <c r="L119" s="34">
        <f>COUNTA(J121:J159)</f>
        <v>30</v>
      </c>
      <c r="M119" s="46"/>
    </row>
    <row r="120" spans="1:13" s="3" customFormat="1">
      <c r="A120" s="46"/>
      <c r="B120" s="15" t="s">
        <v>644</v>
      </c>
      <c r="C120" s="16" t="s">
        <v>640</v>
      </c>
      <c r="D120" s="4" t="s">
        <v>641</v>
      </c>
      <c r="E120" s="4" t="s">
        <v>642</v>
      </c>
      <c r="F120" s="5" t="s">
        <v>662</v>
      </c>
      <c r="G120" s="46"/>
      <c r="H120" s="24" t="s">
        <v>644</v>
      </c>
      <c r="I120" s="23" t="s">
        <v>640</v>
      </c>
      <c r="J120" s="4" t="s">
        <v>641</v>
      </c>
      <c r="K120" s="4" t="s">
        <v>642</v>
      </c>
      <c r="L120" s="25" t="s">
        <v>662</v>
      </c>
      <c r="M120" s="46"/>
    </row>
    <row r="121" spans="1:13" s="3" customFormat="1">
      <c r="A121" s="46"/>
      <c r="B121" s="93" t="s">
        <v>648</v>
      </c>
      <c r="C121" s="94" t="s">
        <v>986</v>
      </c>
      <c r="D121" s="95" t="s">
        <v>2945</v>
      </c>
      <c r="E121" s="96" t="s">
        <v>679</v>
      </c>
      <c r="F121" s="285" t="s">
        <v>415</v>
      </c>
      <c r="G121" s="46"/>
      <c r="H121" s="111" t="s">
        <v>648</v>
      </c>
      <c r="I121" s="94" t="s">
        <v>725</v>
      </c>
      <c r="J121" s="95" t="s">
        <v>2957</v>
      </c>
      <c r="K121" s="96" t="s">
        <v>313</v>
      </c>
      <c r="L121" s="289" t="s">
        <v>418</v>
      </c>
      <c r="M121" s="46"/>
    </row>
    <row r="122" spans="1:13" s="3" customFormat="1">
      <c r="A122" s="46"/>
      <c r="B122" s="98" t="s">
        <v>649</v>
      </c>
      <c r="C122" s="99" t="s">
        <v>2388</v>
      </c>
      <c r="D122" s="100" t="s">
        <v>2946</v>
      </c>
      <c r="E122" s="101" t="s">
        <v>687</v>
      </c>
      <c r="F122" s="286" t="s">
        <v>454</v>
      </c>
      <c r="G122" s="46"/>
      <c r="H122" s="113" t="s">
        <v>649</v>
      </c>
      <c r="I122" s="99" t="s">
        <v>727</v>
      </c>
      <c r="J122" s="100" t="s">
        <v>2754</v>
      </c>
      <c r="K122" s="101" t="s">
        <v>770</v>
      </c>
      <c r="L122" s="290" t="s">
        <v>483</v>
      </c>
      <c r="M122" s="46"/>
    </row>
    <row r="123" spans="1:13" s="3" customFormat="1">
      <c r="A123" s="46"/>
      <c r="B123" s="103" t="s">
        <v>650</v>
      </c>
      <c r="C123" s="104" t="s">
        <v>995</v>
      </c>
      <c r="D123" s="105" t="s">
        <v>2719</v>
      </c>
      <c r="E123" s="106" t="s">
        <v>770</v>
      </c>
      <c r="F123" s="287" t="s">
        <v>461</v>
      </c>
      <c r="G123" s="46"/>
      <c r="H123" s="115" t="s">
        <v>650</v>
      </c>
      <c r="I123" s="104" t="s">
        <v>829</v>
      </c>
      <c r="J123" s="105" t="s">
        <v>1200</v>
      </c>
      <c r="K123" s="106" t="s">
        <v>948</v>
      </c>
      <c r="L123" s="291" t="s">
        <v>159</v>
      </c>
      <c r="M123" s="46"/>
    </row>
    <row r="124" spans="1:13" s="3" customFormat="1">
      <c r="A124" s="46"/>
      <c r="B124" s="6" t="s">
        <v>651</v>
      </c>
      <c r="C124" s="7" t="s">
        <v>645</v>
      </c>
      <c r="D124" s="8" t="s">
        <v>2719</v>
      </c>
      <c r="E124" s="9" t="s">
        <v>770</v>
      </c>
      <c r="F124" s="288" t="s">
        <v>1790</v>
      </c>
      <c r="G124" s="46"/>
      <c r="H124" s="26" t="s">
        <v>651</v>
      </c>
      <c r="I124" s="7" t="s">
        <v>1804</v>
      </c>
      <c r="J124" s="8" t="s">
        <v>170</v>
      </c>
      <c r="K124" s="9" t="s">
        <v>949</v>
      </c>
      <c r="L124" s="292" t="s">
        <v>425</v>
      </c>
      <c r="M124" s="46"/>
    </row>
    <row r="125" spans="1:13" s="3" customFormat="1">
      <c r="A125" s="46"/>
      <c r="B125" s="6" t="s">
        <v>652</v>
      </c>
      <c r="C125" s="7" t="s">
        <v>706</v>
      </c>
      <c r="D125" s="8" t="s">
        <v>781</v>
      </c>
      <c r="E125" s="9" t="s">
        <v>647</v>
      </c>
      <c r="F125" s="288" t="s">
        <v>2947</v>
      </c>
      <c r="G125" s="46"/>
      <c r="H125" s="26" t="s">
        <v>652</v>
      </c>
      <c r="I125" s="7" t="s">
        <v>810</v>
      </c>
      <c r="J125" s="8" t="s">
        <v>855</v>
      </c>
      <c r="K125" s="9" t="s">
        <v>675</v>
      </c>
      <c r="L125" s="292" t="s">
        <v>475</v>
      </c>
      <c r="M125" s="46"/>
    </row>
    <row r="126" spans="1:13" s="3" customFormat="1">
      <c r="A126" s="46"/>
      <c r="B126" s="6" t="s">
        <v>653</v>
      </c>
      <c r="C126" s="7" t="s">
        <v>2948</v>
      </c>
      <c r="D126" s="8" t="s">
        <v>2949</v>
      </c>
      <c r="E126" s="9" t="s">
        <v>770</v>
      </c>
      <c r="F126" s="288" t="s">
        <v>462</v>
      </c>
      <c r="G126" s="46"/>
      <c r="H126" s="26" t="s">
        <v>653</v>
      </c>
      <c r="I126" s="7" t="s">
        <v>725</v>
      </c>
      <c r="J126" s="8" t="s">
        <v>2958</v>
      </c>
      <c r="K126" s="9" t="s">
        <v>613</v>
      </c>
      <c r="L126" s="292" t="s">
        <v>430</v>
      </c>
      <c r="M126" s="46"/>
    </row>
    <row r="127" spans="1:13" s="3" customFormat="1">
      <c r="A127" s="46"/>
      <c r="B127" s="6" t="s">
        <v>654</v>
      </c>
      <c r="C127" s="7" t="s">
        <v>1125</v>
      </c>
      <c r="D127" s="8" t="s">
        <v>2724</v>
      </c>
      <c r="E127" s="9" t="s">
        <v>770</v>
      </c>
      <c r="F127" s="288" t="s">
        <v>483</v>
      </c>
      <c r="G127" s="46"/>
      <c r="H127" s="26" t="s">
        <v>654</v>
      </c>
      <c r="I127" s="7" t="s">
        <v>810</v>
      </c>
      <c r="J127" s="8" t="s">
        <v>1776</v>
      </c>
      <c r="K127" s="9" t="s">
        <v>770</v>
      </c>
      <c r="L127" s="292" t="s">
        <v>431</v>
      </c>
      <c r="M127" s="46"/>
    </row>
    <row r="128" spans="1:13" s="3" customFormat="1">
      <c r="A128" s="46"/>
      <c r="B128" s="6" t="s">
        <v>655</v>
      </c>
      <c r="C128" s="7" t="s">
        <v>1340</v>
      </c>
      <c r="D128" s="8" t="s">
        <v>2742</v>
      </c>
      <c r="E128" s="60" t="s">
        <v>948</v>
      </c>
      <c r="F128" s="288" t="s">
        <v>2950</v>
      </c>
      <c r="G128" s="46"/>
      <c r="H128" s="26" t="s">
        <v>655</v>
      </c>
      <c r="I128" s="7" t="s">
        <v>1660</v>
      </c>
      <c r="J128" s="8" t="s">
        <v>2959</v>
      </c>
      <c r="K128" s="9" t="s">
        <v>770</v>
      </c>
      <c r="L128" s="292" t="s">
        <v>496</v>
      </c>
      <c r="M128" s="46"/>
    </row>
    <row r="129" spans="1:13" s="3" customFormat="1">
      <c r="A129" s="46"/>
      <c r="B129" s="6" t="s">
        <v>656</v>
      </c>
      <c r="C129" s="7" t="s">
        <v>708</v>
      </c>
      <c r="D129" s="8" t="s">
        <v>2740</v>
      </c>
      <c r="E129" s="60" t="s">
        <v>948</v>
      </c>
      <c r="F129" s="288" t="s">
        <v>2951</v>
      </c>
      <c r="G129" s="46"/>
      <c r="H129" s="26" t="s">
        <v>656</v>
      </c>
      <c r="I129" s="7" t="s">
        <v>685</v>
      </c>
      <c r="J129" s="8" t="s">
        <v>2119</v>
      </c>
      <c r="K129" s="9" t="s">
        <v>770</v>
      </c>
      <c r="L129" s="292" t="s">
        <v>477</v>
      </c>
      <c r="M129" s="46"/>
    </row>
    <row r="130" spans="1:13" s="3" customFormat="1">
      <c r="A130" s="46"/>
      <c r="B130" s="6" t="s">
        <v>657</v>
      </c>
      <c r="C130" s="7" t="s">
        <v>2952</v>
      </c>
      <c r="D130" s="8" t="s">
        <v>2953</v>
      </c>
      <c r="E130" s="60" t="s">
        <v>948</v>
      </c>
      <c r="F130" s="288" t="s">
        <v>464</v>
      </c>
      <c r="G130" s="46"/>
      <c r="H130" s="26" t="s">
        <v>657</v>
      </c>
      <c r="I130" s="7" t="s">
        <v>440</v>
      </c>
      <c r="J130" s="8" t="s">
        <v>202</v>
      </c>
      <c r="K130" s="9" t="s">
        <v>948</v>
      </c>
      <c r="L130" s="292" t="s">
        <v>193</v>
      </c>
      <c r="M130" s="46"/>
    </row>
    <row r="131" spans="1:13" s="3" customFormat="1">
      <c r="A131" s="46"/>
      <c r="B131" s="6" t="s">
        <v>658</v>
      </c>
      <c r="C131" s="7" t="s">
        <v>772</v>
      </c>
      <c r="D131" s="8" t="s">
        <v>2954</v>
      </c>
      <c r="E131" s="9" t="s">
        <v>770</v>
      </c>
      <c r="F131" s="288" t="s">
        <v>159</v>
      </c>
      <c r="G131" s="46"/>
      <c r="H131" s="26" t="s">
        <v>658</v>
      </c>
      <c r="I131" s="7" t="s">
        <v>1086</v>
      </c>
      <c r="J131" s="8" t="s">
        <v>2960</v>
      </c>
      <c r="K131" s="9" t="s">
        <v>770</v>
      </c>
      <c r="L131" s="292" t="s">
        <v>435</v>
      </c>
      <c r="M131" s="46"/>
    </row>
    <row r="132" spans="1:13" s="3" customFormat="1">
      <c r="A132" s="46"/>
      <c r="B132" s="6" t="s">
        <v>659</v>
      </c>
      <c r="C132" s="7" t="s">
        <v>2948</v>
      </c>
      <c r="D132" s="8" t="s">
        <v>2955</v>
      </c>
      <c r="E132" s="9" t="s">
        <v>679</v>
      </c>
      <c r="F132" s="288" t="s">
        <v>469</v>
      </c>
      <c r="G132" s="46"/>
      <c r="H132" s="26" t="s">
        <v>659</v>
      </c>
      <c r="I132" s="7" t="s">
        <v>1144</v>
      </c>
      <c r="J132" s="8" t="s">
        <v>2961</v>
      </c>
      <c r="K132" s="9" t="s">
        <v>949</v>
      </c>
      <c r="L132" s="292" t="s">
        <v>133</v>
      </c>
      <c r="M132" s="46"/>
    </row>
    <row r="133" spans="1:13" s="3" customFormat="1">
      <c r="A133" s="46"/>
      <c r="B133" s="6" t="s">
        <v>660</v>
      </c>
      <c r="C133" s="7" t="s">
        <v>714</v>
      </c>
      <c r="D133" s="8" t="s">
        <v>2113</v>
      </c>
      <c r="E133" s="9" t="s">
        <v>770</v>
      </c>
      <c r="F133" s="288" t="s">
        <v>423</v>
      </c>
      <c r="G133" s="46"/>
      <c r="H133" s="26" t="s">
        <v>660</v>
      </c>
      <c r="I133" s="7" t="s">
        <v>727</v>
      </c>
      <c r="J133" s="8" t="s">
        <v>2962</v>
      </c>
      <c r="K133" s="9" t="s">
        <v>770</v>
      </c>
      <c r="L133" s="292" t="s">
        <v>201</v>
      </c>
      <c r="M133" s="46"/>
    </row>
    <row r="134" spans="1:13" s="3" customFormat="1">
      <c r="A134" s="46"/>
      <c r="B134" s="6" t="s">
        <v>661</v>
      </c>
      <c r="C134" s="7" t="s">
        <v>677</v>
      </c>
      <c r="D134" s="8" t="s">
        <v>116</v>
      </c>
      <c r="E134" s="9" t="s">
        <v>948</v>
      </c>
      <c r="F134" s="288" t="s">
        <v>474</v>
      </c>
      <c r="G134" s="46"/>
      <c r="H134" s="26" t="s">
        <v>661</v>
      </c>
      <c r="I134" s="7" t="s">
        <v>1808</v>
      </c>
      <c r="J134" s="8" t="s">
        <v>1200</v>
      </c>
      <c r="K134" s="9" t="s">
        <v>948</v>
      </c>
      <c r="L134" s="292" t="s">
        <v>439</v>
      </c>
      <c r="M134" s="46"/>
    </row>
    <row r="135" spans="1:13" s="3" customFormat="1">
      <c r="A135" s="46"/>
      <c r="B135" s="6" t="s">
        <v>664</v>
      </c>
      <c r="C135" s="7" t="s">
        <v>1239</v>
      </c>
      <c r="D135" s="8" t="s">
        <v>2725</v>
      </c>
      <c r="E135" s="60" t="s">
        <v>948</v>
      </c>
      <c r="F135" s="288" t="s">
        <v>432</v>
      </c>
      <c r="G135" s="46"/>
      <c r="H135" s="26" t="s">
        <v>664</v>
      </c>
      <c r="I135" s="7" t="s">
        <v>1143</v>
      </c>
      <c r="J135" s="8" t="s">
        <v>831</v>
      </c>
      <c r="K135" s="9" t="s">
        <v>675</v>
      </c>
      <c r="L135" s="292" t="s">
        <v>1802</v>
      </c>
      <c r="M135" s="46"/>
    </row>
    <row r="136" spans="1:13" s="3" customFormat="1">
      <c r="A136" s="46"/>
      <c r="B136" s="6" t="s">
        <v>665</v>
      </c>
      <c r="C136" s="7" t="s">
        <v>1288</v>
      </c>
      <c r="D136" s="8" t="s">
        <v>1152</v>
      </c>
      <c r="E136" s="60" t="s">
        <v>948</v>
      </c>
      <c r="F136" s="288" t="s">
        <v>496</v>
      </c>
      <c r="G136" s="46"/>
      <c r="H136" s="26" t="s">
        <v>665</v>
      </c>
      <c r="I136" s="7" t="s">
        <v>727</v>
      </c>
      <c r="J136" s="8" t="s">
        <v>357</v>
      </c>
      <c r="K136" s="9" t="s">
        <v>684</v>
      </c>
      <c r="L136" s="292" t="s">
        <v>2762</v>
      </c>
      <c r="M136" s="46"/>
    </row>
    <row r="137" spans="1:13" s="3" customFormat="1">
      <c r="A137" s="46"/>
      <c r="B137" s="6" t="s">
        <v>666</v>
      </c>
      <c r="C137" s="7" t="s">
        <v>1288</v>
      </c>
      <c r="D137" s="8" t="s">
        <v>2131</v>
      </c>
      <c r="E137" s="60" t="s">
        <v>948</v>
      </c>
      <c r="F137" s="288" t="s">
        <v>477</v>
      </c>
      <c r="G137" s="46"/>
      <c r="H137" s="26" t="s">
        <v>666</v>
      </c>
      <c r="I137" s="7" t="s">
        <v>685</v>
      </c>
      <c r="J137" s="8" t="s">
        <v>353</v>
      </c>
      <c r="K137" s="9" t="s">
        <v>770</v>
      </c>
      <c r="L137" s="292" t="s">
        <v>136</v>
      </c>
      <c r="M137" s="46"/>
    </row>
    <row r="138" spans="1:13" s="3" customFormat="1">
      <c r="A138" s="46"/>
      <c r="B138" s="6" t="s">
        <v>667</v>
      </c>
      <c r="C138" s="7" t="s">
        <v>645</v>
      </c>
      <c r="D138" s="8" t="s">
        <v>2720</v>
      </c>
      <c r="E138" s="9" t="s">
        <v>770</v>
      </c>
      <c r="F138" s="288" t="s">
        <v>487</v>
      </c>
      <c r="G138" s="46"/>
      <c r="H138" s="26" t="s">
        <v>667</v>
      </c>
      <c r="I138" s="7" t="s">
        <v>759</v>
      </c>
      <c r="J138" s="8" t="s">
        <v>2730</v>
      </c>
      <c r="K138" s="9" t="s">
        <v>770</v>
      </c>
      <c r="L138" s="292" t="s">
        <v>2735</v>
      </c>
      <c r="M138" s="46"/>
    </row>
    <row r="139" spans="1:13" s="3" customFormat="1">
      <c r="A139" s="46"/>
      <c r="B139" s="6" t="s">
        <v>668</v>
      </c>
      <c r="C139" s="7" t="s">
        <v>847</v>
      </c>
      <c r="D139" s="8" t="s">
        <v>1226</v>
      </c>
      <c r="E139" s="60" t="s">
        <v>948</v>
      </c>
      <c r="F139" s="288" t="s">
        <v>441</v>
      </c>
      <c r="G139" s="46"/>
      <c r="H139" s="26" t="s">
        <v>668</v>
      </c>
      <c r="I139" s="7" t="s">
        <v>1375</v>
      </c>
      <c r="J139" s="8" t="s">
        <v>70</v>
      </c>
      <c r="K139" s="9" t="s">
        <v>948</v>
      </c>
      <c r="L139" s="292" t="s">
        <v>499</v>
      </c>
      <c r="M139" s="46"/>
    </row>
    <row r="140" spans="1:13" s="3" customFormat="1">
      <c r="A140" s="46"/>
      <c r="B140" s="6" t="s">
        <v>669</v>
      </c>
      <c r="C140" s="58" t="s">
        <v>1245</v>
      </c>
      <c r="D140" s="62" t="s">
        <v>2956</v>
      </c>
      <c r="E140" s="60" t="s">
        <v>948</v>
      </c>
      <c r="F140" s="412" t="s">
        <v>136</v>
      </c>
      <c r="G140" s="46"/>
      <c r="H140" s="26" t="s">
        <v>669</v>
      </c>
      <c r="I140" s="58" t="s">
        <v>1804</v>
      </c>
      <c r="J140" s="62" t="s">
        <v>1211</v>
      </c>
      <c r="K140" s="60" t="s">
        <v>948</v>
      </c>
      <c r="L140" s="292" t="s">
        <v>443</v>
      </c>
      <c r="M140" s="46"/>
    </row>
    <row r="141" spans="1:13" s="3" customFormat="1">
      <c r="A141" s="46"/>
      <c r="B141" s="6" t="s">
        <v>918</v>
      </c>
      <c r="C141" s="58" t="s">
        <v>239</v>
      </c>
      <c r="D141" s="62" t="s">
        <v>1152</v>
      </c>
      <c r="E141" s="60" t="s">
        <v>948</v>
      </c>
      <c r="F141" s="412" t="s">
        <v>512</v>
      </c>
      <c r="G141" s="46"/>
      <c r="H141" s="26" t="s">
        <v>918</v>
      </c>
      <c r="I141" s="58" t="s">
        <v>2963</v>
      </c>
      <c r="J141" s="62" t="s">
        <v>2964</v>
      </c>
      <c r="K141" s="9" t="s">
        <v>679</v>
      </c>
      <c r="L141" s="413" t="s">
        <v>216</v>
      </c>
      <c r="M141" s="46"/>
    </row>
    <row r="142" spans="1:13" s="3" customFormat="1">
      <c r="A142" s="46"/>
      <c r="B142" s="6" t="s">
        <v>919</v>
      </c>
      <c r="C142" s="58" t="s">
        <v>83</v>
      </c>
      <c r="D142" s="62" t="s">
        <v>889</v>
      </c>
      <c r="E142" s="60" t="s">
        <v>948</v>
      </c>
      <c r="F142" s="412" t="s">
        <v>494</v>
      </c>
      <c r="G142" s="46"/>
      <c r="H142" s="26" t="s">
        <v>919</v>
      </c>
      <c r="I142" s="58" t="s">
        <v>890</v>
      </c>
      <c r="J142" s="62" t="s">
        <v>2118</v>
      </c>
      <c r="K142" s="9" t="s">
        <v>679</v>
      </c>
      <c r="L142" s="413" t="s">
        <v>445</v>
      </c>
      <c r="M142" s="46"/>
    </row>
    <row r="143" spans="1:13" s="3" customFormat="1">
      <c r="A143" s="46"/>
      <c r="B143" s="6" t="s">
        <v>920</v>
      </c>
      <c r="C143" s="58" t="s">
        <v>1054</v>
      </c>
      <c r="D143" s="62" t="s">
        <v>894</v>
      </c>
      <c r="E143" s="60" t="s">
        <v>948</v>
      </c>
      <c r="F143" s="412" t="s">
        <v>447</v>
      </c>
      <c r="G143" s="46"/>
      <c r="H143" s="26" t="s">
        <v>920</v>
      </c>
      <c r="I143" s="58" t="s">
        <v>727</v>
      </c>
      <c r="J143" s="62" t="s">
        <v>2965</v>
      </c>
      <c r="K143" s="9" t="s">
        <v>770</v>
      </c>
      <c r="L143" s="413" t="s">
        <v>2966</v>
      </c>
      <c r="M143" s="46"/>
    </row>
    <row r="144" spans="1:13" s="3" customFormat="1">
      <c r="A144" s="46"/>
      <c r="B144" s="6"/>
      <c r="C144" s="58"/>
      <c r="D144" s="62"/>
      <c r="E144" s="9"/>
      <c r="F144" s="412"/>
      <c r="G144" s="46"/>
      <c r="H144" s="26" t="s">
        <v>921</v>
      </c>
      <c r="I144" s="58" t="s">
        <v>685</v>
      </c>
      <c r="J144" s="62" t="s">
        <v>2967</v>
      </c>
      <c r="K144" s="9" t="s">
        <v>770</v>
      </c>
      <c r="L144" s="413" t="s">
        <v>235</v>
      </c>
      <c r="M144" s="46"/>
    </row>
    <row r="145" spans="1:13" s="3" customFormat="1">
      <c r="A145" s="46"/>
      <c r="B145" s="6"/>
      <c r="C145" s="58"/>
      <c r="D145" s="62"/>
      <c r="E145" s="9"/>
      <c r="F145" s="412"/>
      <c r="G145" s="46"/>
      <c r="H145" s="26" t="s">
        <v>922</v>
      </c>
      <c r="I145" s="58" t="s">
        <v>810</v>
      </c>
      <c r="J145" s="62" t="s">
        <v>2133</v>
      </c>
      <c r="K145" s="9" t="s">
        <v>949</v>
      </c>
      <c r="L145" s="413" t="s">
        <v>2968</v>
      </c>
      <c r="M145" s="46"/>
    </row>
    <row r="146" spans="1:13" s="3" customFormat="1">
      <c r="A146" s="46"/>
      <c r="B146" s="6"/>
      <c r="C146" s="58"/>
      <c r="D146" s="62"/>
      <c r="E146" s="9"/>
      <c r="F146" s="412"/>
      <c r="G146" s="46"/>
      <c r="H146" s="26" t="s">
        <v>1153</v>
      </c>
      <c r="I146" s="58" t="s">
        <v>815</v>
      </c>
      <c r="J146" s="62" t="s">
        <v>2732</v>
      </c>
      <c r="K146" s="60" t="s">
        <v>948</v>
      </c>
      <c r="L146" s="413" t="s">
        <v>139</v>
      </c>
      <c r="M146" s="46"/>
    </row>
    <row r="147" spans="1:13" s="3" customFormat="1">
      <c r="A147" s="46"/>
      <c r="B147" s="6"/>
      <c r="C147" s="58"/>
      <c r="D147" s="62"/>
      <c r="E147" s="60"/>
      <c r="F147" s="412"/>
      <c r="G147" s="46"/>
      <c r="H147" s="26" t="s">
        <v>1154</v>
      </c>
      <c r="I147" s="58" t="s">
        <v>728</v>
      </c>
      <c r="J147" s="62" t="s">
        <v>74</v>
      </c>
      <c r="K147" s="60" t="s">
        <v>647</v>
      </c>
      <c r="L147" s="413" t="s">
        <v>508</v>
      </c>
      <c r="M147" s="46"/>
    </row>
    <row r="148" spans="1:13" s="3" customFormat="1">
      <c r="A148" s="46"/>
      <c r="B148" s="6"/>
      <c r="C148" s="58"/>
      <c r="D148" s="62"/>
      <c r="E148" s="60"/>
      <c r="F148" s="412"/>
      <c r="G148" s="46"/>
      <c r="H148" s="26" t="s">
        <v>1155</v>
      </c>
      <c r="I148" s="58" t="s">
        <v>810</v>
      </c>
      <c r="J148" s="62" t="s">
        <v>2969</v>
      </c>
      <c r="K148" s="9" t="s">
        <v>770</v>
      </c>
      <c r="L148" s="413" t="s">
        <v>446</v>
      </c>
      <c r="M148" s="46"/>
    </row>
    <row r="149" spans="1:13" s="3" customFormat="1">
      <c r="A149" s="46"/>
      <c r="B149" s="6"/>
      <c r="C149" s="58"/>
      <c r="D149" s="62"/>
      <c r="E149" s="60"/>
      <c r="F149" s="412"/>
      <c r="G149" s="46"/>
      <c r="H149" s="26" t="s">
        <v>1156</v>
      </c>
      <c r="I149" s="58" t="s">
        <v>1151</v>
      </c>
      <c r="J149" s="62" t="s">
        <v>2970</v>
      </c>
      <c r="K149" s="60" t="s">
        <v>770</v>
      </c>
      <c r="L149" s="413" t="s">
        <v>1812</v>
      </c>
      <c r="M149" s="46"/>
    </row>
    <row r="150" spans="1:13" s="3" customFormat="1" ht="13.5" thickBot="1">
      <c r="A150" s="46"/>
      <c r="B150" s="6"/>
      <c r="C150" s="58"/>
      <c r="D150" s="259"/>
      <c r="E150" s="60"/>
      <c r="F150" s="246"/>
      <c r="G150" s="46"/>
      <c r="H150" s="26" t="s">
        <v>1157</v>
      </c>
      <c r="I150" s="58" t="s">
        <v>1105</v>
      </c>
      <c r="J150" s="62" t="s">
        <v>869</v>
      </c>
      <c r="K150" s="9" t="s">
        <v>647</v>
      </c>
      <c r="L150" s="413" t="s">
        <v>2121</v>
      </c>
      <c r="M150" s="46"/>
    </row>
    <row r="151" spans="1:13" s="3" customFormat="1" ht="13.5" hidden="1" thickBot="1">
      <c r="A151" s="46"/>
      <c r="B151" s="6"/>
      <c r="C151" s="58"/>
      <c r="D151" s="259"/>
      <c r="E151" s="60"/>
      <c r="F151" s="246"/>
      <c r="G151" s="46"/>
      <c r="H151" s="26"/>
      <c r="I151" s="58"/>
      <c r="J151" s="62"/>
      <c r="K151" s="9"/>
      <c r="L151" s="257"/>
      <c r="M151" s="46"/>
    </row>
    <row r="152" spans="1:13" s="3" customFormat="1" ht="13.5" hidden="1" thickBot="1">
      <c r="A152" s="46"/>
      <c r="B152" s="6"/>
      <c r="C152" s="58"/>
      <c r="D152" s="259"/>
      <c r="E152" s="60"/>
      <c r="F152" s="246"/>
      <c r="G152" s="46"/>
      <c r="H152" s="26"/>
      <c r="I152" s="58"/>
      <c r="J152" s="62"/>
      <c r="K152" s="9"/>
      <c r="L152" s="257"/>
      <c r="M152" s="46"/>
    </row>
    <row r="153" spans="1:13" s="3" customFormat="1" ht="13.5" hidden="1" thickBot="1">
      <c r="A153" s="46"/>
      <c r="B153" s="6"/>
      <c r="C153" s="58"/>
      <c r="D153" s="259"/>
      <c r="E153" s="60"/>
      <c r="F153" s="246"/>
      <c r="G153" s="46"/>
      <c r="H153" s="26"/>
      <c r="I153" s="58"/>
      <c r="J153" s="62"/>
      <c r="K153" s="60"/>
      <c r="L153" s="257"/>
      <c r="M153" s="46"/>
    </row>
    <row r="154" spans="1:13" s="3" customFormat="1" ht="13.5" hidden="1" thickBot="1">
      <c r="A154" s="46"/>
      <c r="B154" s="6"/>
      <c r="C154" s="58"/>
      <c r="D154" s="259"/>
      <c r="E154" s="60"/>
      <c r="F154" s="246"/>
      <c r="G154" s="46"/>
      <c r="H154" s="26"/>
      <c r="I154" s="58"/>
      <c r="J154" s="62"/>
      <c r="K154" s="9"/>
      <c r="L154" s="257"/>
      <c r="M154" s="46"/>
    </row>
    <row r="155" spans="1:13" s="3" customFormat="1" ht="13.5" hidden="1" thickBot="1">
      <c r="A155" s="46"/>
      <c r="B155" s="6"/>
      <c r="C155" s="58"/>
      <c r="D155" s="259"/>
      <c r="E155" s="60"/>
      <c r="F155" s="246"/>
      <c r="G155" s="46"/>
      <c r="H155" s="26"/>
      <c r="I155" s="58"/>
      <c r="J155" s="62"/>
      <c r="K155" s="9"/>
      <c r="L155" s="257"/>
      <c r="M155" s="46"/>
    </row>
    <row r="156" spans="1:13" s="3" customFormat="1" ht="13.5" hidden="1" thickBot="1">
      <c r="A156" s="46"/>
      <c r="B156" s="6"/>
      <c r="C156" s="58"/>
      <c r="D156" s="259"/>
      <c r="E156" s="60"/>
      <c r="F156" s="246"/>
      <c r="G156" s="46"/>
      <c r="H156" s="26"/>
      <c r="I156" s="58"/>
      <c r="J156" s="62"/>
      <c r="K156" s="60"/>
      <c r="L156" s="257"/>
      <c r="M156" s="46"/>
    </row>
    <row r="157" spans="1:13" s="3" customFormat="1" ht="13.5" hidden="1" thickBot="1">
      <c r="A157" s="46"/>
      <c r="B157" s="6"/>
      <c r="C157" s="58"/>
      <c r="D157" s="259"/>
      <c r="E157" s="60"/>
      <c r="F157" s="246"/>
      <c r="G157" s="46"/>
      <c r="H157" s="26"/>
      <c r="I157" s="58"/>
      <c r="J157" s="62"/>
      <c r="K157" s="60"/>
      <c r="L157" s="257"/>
      <c r="M157" s="46"/>
    </row>
    <row r="158" spans="1:13" s="3" customFormat="1" ht="13.5" hidden="1" thickBot="1">
      <c r="A158" s="46"/>
      <c r="B158" s="6"/>
      <c r="C158" s="58"/>
      <c r="D158" s="259"/>
      <c r="E158" s="60"/>
      <c r="F158" s="246"/>
      <c r="G158" s="46"/>
      <c r="H158" s="26"/>
      <c r="I158" s="58"/>
      <c r="J158" s="62"/>
      <c r="K158" s="9"/>
      <c r="L158" s="257"/>
      <c r="M158" s="46"/>
    </row>
    <row r="159" spans="1:13" s="3" customFormat="1" ht="13.5" hidden="1" thickBot="1">
      <c r="A159" s="46"/>
      <c r="B159" s="6"/>
      <c r="C159" s="58"/>
      <c r="D159" s="259"/>
      <c r="E159" s="60"/>
      <c r="F159" s="246"/>
      <c r="G159" s="46"/>
      <c r="H159" s="26"/>
      <c r="I159" s="58"/>
      <c r="J159" s="62"/>
      <c r="K159" s="60"/>
      <c r="L159" s="257"/>
      <c r="M159" s="46"/>
    </row>
    <row r="160" spans="1:13" s="3" customFormat="1" ht="12.75" thickTop="1">
      <c r="A160" s="46"/>
      <c r="B160" s="47"/>
      <c r="C160" s="47"/>
      <c r="D160" s="47"/>
      <c r="E160" s="47"/>
      <c r="F160" s="47"/>
      <c r="G160" s="46"/>
      <c r="H160" s="48"/>
      <c r="I160" s="48"/>
      <c r="J160" s="48"/>
      <c r="K160" s="48"/>
      <c r="L160" s="48"/>
      <c r="M160" s="46"/>
    </row>
    <row r="161" spans="1:13" ht="34.5" customHeight="1" thickBot="1">
      <c r="A161" s="35"/>
      <c r="B161" s="784" t="s">
        <v>788</v>
      </c>
      <c r="C161" s="784"/>
      <c r="D161" s="35"/>
      <c r="E161" s="211" t="s">
        <v>732</v>
      </c>
      <c r="F161" s="781" t="s">
        <v>1679</v>
      </c>
      <c r="G161" s="781"/>
      <c r="H161" s="781"/>
      <c r="I161" s="781"/>
      <c r="J161" s="35"/>
      <c r="K161" s="784" t="s">
        <v>917</v>
      </c>
      <c r="L161" s="784"/>
      <c r="M161" s="35"/>
    </row>
    <row r="162" spans="1:13" ht="5.25" customHeight="1" thickTop="1" thickBot="1">
      <c r="A162" s="35"/>
      <c r="B162" s="790" t="s">
        <v>639</v>
      </c>
      <c r="C162" s="791"/>
      <c r="D162" s="43"/>
      <c r="E162" s="44"/>
      <c r="F162" s="44"/>
      <c r="G162" s="35"/>
      <c r="H162" s="785" t="s">
        <v>670</v>
      </c>
      <c r="I162" s="786"/>
      <c r="J162" s="45"/>
      <c r="K162" s="45"/>
      <c r="L162" s="45"/>
      <c r="M162" s="35"/>
    </row>
    <row r="163" spans="1:13" s="3" customFormat="1" ht="16.5" thickTop="1" thickBot="1">
      <c r="A163" s="46"/>
      <c r="B163" s="792"/>
      <c r="C163" s="793"/>
      <c r="D163" s="14"/>
      <c r="E163" s="12" t="s">
        <v>663</v>
      </c>
      <c r="F163" s="13">
        <f>COUNTA(D165:D186)</f>
        <v>15</v>
      </c>
      <c r="G163" s="46"/>
      <c r="H163" s="787"/>
      <c r="I163" s="788"/>
      <c r="J163" s="32"/>
      <c r="K163" s="33" t="s">
        <v>663</v>
      </c>
      <c r="L163" s="34">
        <f>COUNTA(J165:J186)</f>
        <v>6</v>
      </c>
      <c r="M163" s="46"/>
    </row>
    <row r="164" spans="1:13" s="3" customFormat="1">
      <c r="A164" s="46"/>
      <c r="B164" s="15" t="s">
        <v>644</v>
      </c>
      <c r="C164" s="16" t="s">
        <v>640</v>
      </c>
      <c r="D164" s="4" t="s">
        <v>641</v>
      </c>
      <c r="E164" s="4" t="s">
        <v>642</v>
      </c>
      <c r="F164" s="5" t="s">
        <v>662</v>
      </c>
      <c r="G164" s="46"/>
      <c r="H164" s="24" t="s">
        <v>644</v>
      </c>
      <c r="I164" s="23" t="s">
        <v>640</v>
      </c>
      <c r="J164" s="4" t="s">
        <v>641</v>
      </c>
      <c r="K164" s="4" t="s">
        <v>642</v>
      </c>
      <c r="L164" s="25" t="s">
        <v>662</v>
      </c>
      <c r="M164" s="46"/>
    </row>
    <row r="165" spans="1:13" s="3" customFormat="1">
      <c r="A165" s="46"/>
      <c r="B165" s="93" t="s">
        <v>648</v>
      </c>
      <c r="C165" s="94" t="s">
        <v>992</v>
      </c>
      <c r="D165" s="95" t="s">
        <v>2382</v>
      </c>
      <c r="E165" s="96" t="s">
        <v>770</v>
      </c>
      <c r="F165" s="285" t="s">
        <v>423</v>
      </c>
      <c r="G165" s="46"/>
      <c r="H165" s="111" t="s">
        <v>648</v>
      </c>
      <c r="I165" s="94" t="s">
        <v>759</v>
      </c>
      <c r="J165" s="95" t="s">
        <v>1308</v>
      </c>
      <c r="K165" s="96" t="s">
        <v>770</v>
      </c>
      <c r="L165" s="289" t="s">
        <v>2777</v>
      </c>
      <c r="M165" s="46"/>
    </row>
    <row r="166" spans="1:13" s="3" customFormat="1">
      <c r="A166" s="46"/>
      <c r="B166" s="98" t="s">
        <v>649</v>
      </c>
      <c r="C166" s="99" t="s">
        <v>714</v>
      </c>
      <c r="D166" s="100" t="s">
        <v>88</v>
      </c>
      <c r="E166" s="101" t="s">
        <v>770</v>
      </c>
      <c r="F166" s="286" t="s">
        <v>228</v>
      </c>
      <c r="G166" s="46"/>
      <c r="H166" s="113" t="s">
        <v>649</v>
      </c>
      <c r="I166" s="99" t="s">
        <v>805</v>
      </c>
      <c r="J166" s="100" t="s">
        <v>2972</v>
      </c>
      <c r="K166" s="101" t="s">
        <v>770</v>
      </c>
      <c r="L166" s="290" t="s">
        <v>514</v>
      </c>
      <c r="M166" s="46"/>
    </row>
    <row r="167" spans="1:13" s="3" customFormat="1">
      <c r="A167" s="46"/>
      <c r="B167" s="103" t="s">
        <v>650</v>
      </c>
      <c r="C167" s="104" t="s">
        <v>847</v>
      </c>
      <c r="D167" s="105" t="s">
        <v>1796</v>
      </c>
      <c r="E167" s="106" t="s">
        <v>770</v>
      </c>
      <c r="F167" s="287" t="s">
        <v>425</v>
      </c>
      <c r="G167" s="46"/>
      <c r="H167" s="115" t="s">
        <v>650</v>
      </c>
      <c r="I167" s="104" t="s">
        <v>2130</v>
      </c>
      <c r="J167" s="105" t="s">
        <v>2131</v>
      </c>
      <c r="K167" s="106" t="s">
        <v>948</v>
      </c>
      <c r="L167" s="291" t="s">
        <v>2973</v>
      </c>
      <c r="M167" s="46"/>
    </row>
    <row r="168" spans="1:13" s="3" customFormat="1">
      <c r="A168" s="46"/>
      <c r="B168" s="6" t="s">
        <v>651</v>
      </c>
      <c r="C168" s="7" t="s">
        <v>1054</v>
      </c>
      <c r="D168" s="8" t="s">
        <v>1513</v>
      </c>
      <c r="E168" s="9" t="s">
        <v>770</v>
      </c>
      <c r="F168" s="288" t="s">
        <v>430</v>
      </c>
      <c r="G168" s="46"/>
      <c r="H168" s="26" t="s">
        <v>651</v>
      </c>
      <c r="I168" s="7" t="s">
        <v>1502</v>
      </c>
      <c r="J168" s="8" t="s">
        <v>1055</v>
      </c>
      <c r="K168" s="9" t="s">
        <v>948</v>
      </c>
      <c r="L168" s="292" t="s">
        <v>2974</v>
      </c>
      <c r="M168" s="46"/>
    </row>
    <row r="169" spans="1:13" s="3" customFormat="1">
      <c r="A169" s="46"/>
      <c r="B169" s="6" t="s">
        <v>652</v>
      </c>
      <c r="C169" s="7" t="s">
        <v>1113</v>
      </c>
      <c r="D169" s="8" t="s">
        <v>70</v>
      </c>
      <c r="E169" s="9" t="s">
        <v>948</v>
      </c>
      <c r="F169" s="288" t="s">
        <v>431</v>
      </c>
      <c r="G169" s="46"/>
      <c r="H169" s="26" t="s">
        <v>652</v>
      </c>
      <c r="I169" s="7" t="s">
        <v>845</v>
      </c>
      <c r="J169" s="8" t="s">
        <v>2751</v>
      </c>
      <c r="K169" s="9" t="s">
        <v>770</v>
      </c>
      <c r="L169" s="292" t="s">
        <v>2975</v>
      </c>
      <c r="M169" s="46"/>
    </row>
    <row r="170" spans="1:13" s="3" customFormat="1">
      <c r="A170" s="46"/>
      <c r="B170" s="6" t="s">
        <v>653</v>
      </c>
      <c r="C170" s="7" t="s">
        <v>705</v>
      </c>
      <c r="D170" s="8" t="s">
        <v>2384</v>
      </c>
      <c r="E170" s="9" t="s">
        <v>770</v>
      </c>
      <c r="F170" s="288" t="s">
        <v>496</v>
      </c>
      <c r="G170" s="46"/>
      <c r="H170" s="26" t="s">
        <v>653</v>
      </c>
      <c r="I170" s="7" t="s">
        <v>728</v>
      </c>
      <c r="J170" s="8" t="s">
        <v>2976</v>
      </c>
      <c r="K170" s="9" t="s">
        <v>770</v>
      </c>
      <c r="L170" s="292" t="s">
        <v>2977</v>
      </c>
      <c r="M170" s="46"/>
    </row>
    <row r="171" spans="1:13" s="3" customFormat="1">
      <c r="A171" s="46"/>
      <c r="B171" s="6" t="s">
        <v>654</v>
      </c>
      <c r="C171" s="7" t="s">
        <v>645</v>
      </c>
      <c r="D171" s="8" t="s">
        <v>2387</v>
      </c>
      <c r="E171" s="9" t="s">
        <v>770</v>
      </c>
      <c r="F171" s="288" t="s">
        <v>195</v>
      </c>
      <c r="G171" s="46"/>
      <c r="H171" s="26"/>
      <c r="I171" s="7"/>
      <c r="J171" s="8"/>
      <c r="K171" s="9"/>
      <c r="L171" s="292"/>
      <c r="M171" s="46"/>
    </row>
    <row r="172" spans="1:13" s="3" customFormat="1">
      <c r="A172" s="46"/>
      <c r="B172" s="6" t="s">
        <v>655</v>
      </c>
      <c r="C172" s="7" t="s">
        <v>708</v>
      </c>
      <c r="D172" s="8" t="s">
        <v>828</v>
      </c>
      <c r="E172" s="9" t="s">
        <v>948</v>
      </c>
      <c r="F172" s="288" t="s">
        <v>2492</v>
      </c>
      <c r="G172" s="46"/>
      <c r="H172" s="26"/>
      <c r="I172" s="7"/>
      <c r="J172" s="8"/>
      <c r="K172" s="9"/>
      <c r="L172" s="292"/>
      <c r="M172" s="46"/>
    </row>
    <row r="173" spans="1:13" s="3" customFormat="1">
      <c r="A173" s="46"/>
      <c r="B173" s="6" t="s">
        <v>656</v>
      </c>
      <c r="C173" s="7" t="s">
        <v>101</v>
      </c>
      <c r="D173" s="8" t="s">
        <v>888</v>
      </c>
      <c r="E173" s="9" t="s">
        <v>948</v>
      </c>
      <c r="F173" s="288" t="s">
        <v>487</v>
      </c>
      <c r="G173" s="46"/>
      <c r="H173" s="26"/>
      <c r="I173" s="7"/>
      <c r="J173" s="8"/>
      <c r="K173" s="9"/>
      <c r="L173" s="292"/>
      <c r="M173" s="46"/>
    </row>
    <row r="174" spans="1:13" s="3" customFormat="1">
      <c r="A174" s="46"/>
      <c r="B174" s="6" t="s">
        <v>657</v>
      </c>
      <c r="C174" s="7" t="s">
        <v>995</v>
      </c>
      <c r="D174" s="8" t="s">
        <v>2439</v>
      </c>
      <c r="E174" s="9" t="s">
        <v>770</v>
      </c>
      <c r="F174" s="288" t="s">
        <v>481</v>
      </c>
      <c r="G174" s="46"/>
      <c r="H174" s="26"/>
      <c r="I174" s="7"/>
      <c r="J174" s="8"/>
      <c r="K174" s="9"/>
      <c r="L174" s="292"/>
      <c r="M174" s="46"/>
    </row>
    <row r="175" spans="1:13" s="3" customFormat="1">
      <c r="A175" s="46"/>
      <c r="B175" s="6" t="s">
        <v>658</v>
      </c>
      <c r="C175" s="7" t="s">
        <v>409</v>
      </c>
      <c r="D175" s="8" t="s">
        <v>994</v>
      </c>
      <c r="E175" s="9" t="s">
        <v>675</v>
      </c>
      <c r="F175" s="288" t="s">
        <v>1802</v>
      </c>
      <c r="G175" s="46"/>
      <c r="H175" s="26"/>
      <c r="I175" s="7"/>
      <c r="J175" s="8"/>
      <c r="K175" s="9"/>
      <c r="L175" s="292"/>
      <c r="M175" s="46"/>
    </row>
    <row r="176" spans="1:13" s="3" customFormat="1" ht="12" customHeight="1">
      <c r="A176" s="46"/>
      <c r="B176" s="6" t="s">
        <v>659</v>
      </c>
      <c r="C176" s="7" t="s">
        <v>1490</v>
      </c>
      <c r="D176" s="8" t="s">
        <v>1491</v>
      </c>
      <c r="E176" s="9" t="s">
        <v>961</v>
      </c>
      <c r="F176" s="288" t="s">
        <v>2556</v>
      </c>
      <c r="G176" s="46"/>
      <c r="H176" s="26"/>
      <c r="I176" s="7"/>
      <c r="J176" s="8"/>
      <c r="K176" s="9"/>
      <c r="L176" s="292"/>
      <c r="M176" s="46"/>
    </row>
    <row r="177" spans="1:13" s="3" customFormat="1">
      <c r="A177" s="46"/>
      <c r="B177" s="6" t="s">
        <v>660</v>
      </c>
      <c r="C177" s="7" t="s">
        <v>1348</v>
      </c>
      <c r="D177" s="8" t="s">
        <v>2720</v>
      </c>
      <c r="E177" s="9" t="s">
        <v>770</v>
      </c>
      <c r="F177" s="288" t="s">
        <v>443</v>
      </c>
      <c r="G177" s="46"/>
      <c r="H177" s="26"/>
      <c r="I177" s="7"/>
      <c r="J177" s="8"/>
      <c r="K177" s="9"/>
      <c r="L177" s="292"/>
      <c r="M177" s="46"/>
    </row>
    <row r="178" spans="1:13" s="3" customFormat="1">
      <c r="A178" s="46"/>
      <c r="B178" s="6" t="s">
        <v>661</v>
      </c>
      <c r="C178" s="7" t="s">
        <v>1436</v>
      </c>
      <c r="D178" s="8" t="s">
        <v>2971</v>
      </c>
      <c r="E178" s="9" t="s">
        <v>770</v>
      </c>
      <c r="F178" s="288" t="s">
        <v>235</v>
      </c>
      <c r="G178" s="46"/>
      <c r="H178" s="26"/>
      <c r="I178" s="7"/>
      <c r="J178" s="8"/>
      <c r="K178" s="9"/>
      <c r="L178" s="292"/>
      <c r="M178" s="46"/>
    </row>
    <row r="179" spans="1:13" s="3" customFormat="1" ht="12.75" thickBot="1">
      <c r="A179" s="46"/>
      <c r="B179" s="6" t="s">
        <v>664</v>
      </c>
      <c r="C179" s="7" t="s">
        <v>2506</v>
      </c>
      <c r="D179" s="8" t="s">
        <v>2126</v>
      </c>
      <c r="E179" s="9" t="s">
        <v>770</v>
      </c>
      <c r="F179" s="288" t="s">
        <v>2565</v>
      </c>
      <c r="G179" s="46"/>
      <c r="H179" s="26"/>
      <c r="I179" s="7"/>
      <c r="J179" s="8"/>
      <c r="K179" s="9"/>
      <c r="L179" s="292"/>
      <c r="M179" s="46"/>
    </row>
    <row r="180" spans="1:13" s="3" customFormat="1" ht="12.75" hidden="1">
      <c r="A180" s="46"/>
      <c r="B180" s="6"/>
      <c r="C180" s="7"/>
      <c r="D180" s="435"/>
      <c r="E180" s="9"/>
      <c r="F180" s="288"/>
      <c r="G180" s="46"/>
      <c r="H180" s="26"/>
      <c r="I180" s="7"/>
      <c r="J180" s="8"/>
      <c r="K180" s="9"/>
      <c r="L180" s="292"/>
      <c r="M180" s="46"/>
    </row>
    <row r="181" spans="1:13" s="3" customFormat="1" ht="12.75" hidden="1">
      <c r="A181" s="46"/>
      <c r="B181" s="6"/>
      <c r="C181" s="7"/>
      <c r="D181" s="435"/>
      <c r="E181" s="9"/>
      <c r="F181" s="288"/>
      <c r="G181" s="46"/>
      <c r="H181" s="26"/>
      <c r="I181" s="7"/>
      <c r="J181" s="8"/>
      <c r="K181" s="9"/>
      <c r="L181" s="292"/>
      <c r="M181" s="46"/>
    </row>
    <row r="182" spans="1:13" s="3" customFormat="1" ht="12.75" hidden="1">
      <c r="A182" s="46"/>
      <c r="B182" s="6"/>
      <c r="C182" s="7"/>
      <c r="D182" s="435"/>
      <c r="E182" s="9"/>
      <c r="F182" s="288"/>
      <c r="G182" s="46"/>
      <c r="H182" s="26"/>
      <c r="I182" s="7"/>
      <c r="J182" s="7"/>
      <c r="K182" s="9"/>
      <c r="L182" s="292"/>
      <c r="M182" s="46"/>
    </row>
    <row r="183" spans="1:13" s="3" customFormat="1" ht="12.75" hidden="1">
      <c r="A183" s="46"/>
      <c r="B183" s="6"/>
      <c r="C183" s="7"/>
      <c r="D183" s="435"/>
      <c r="E183" s="9"/>
      <c r="F183" s="288"/>
      <c r="G183" s="46"/>
      <c r="H183" s="26"/>
      <c r="I183" s="7"/>
      <c r="J183" s="7"/>
      <c r="K183" s="9"/>
      <c r="L183" s="292"/>
      <c r="M183" s="46"/>
    </row>
    <row r="184" spans="1:13" s="3" customFormat="1" ht="13.5" hidden="1" thickBot="1">
      <c r="A184" s="46"/>
      <c r="B184" s="6"/>
      <c r="C184" s="7"/>
      <c r="D184" s="435"/>
      <c r="E184" s="9"/>
      <c r="F184" s="288"/>
      <c r="G184" s="46"/>
      <c r="H184" s="26"/>
      <c r="I184" s="7"/>
      <c r="J184" s="7"/>
      <c r="K184" s="9"/>
      <c r="L184" s="292"/>
      <c r="M184" s="46"/>
    </row>
    <row r="185" spans="1:13" s="3" customFormat="1" ht="13.5" hidden="1" thickBot="1">
      <c r="A185" s="46"/>
      <c r="B185" s="6"/>
      <c r="C185" s="7"/>
      <c r="D185" s="21"/>
      <c r="E185" s="9"/>
      <c r="F185" s="244"/>
      <c r="G185" s="46"/>
      <c r="H185" s="26"/>
      <c r="I185" s="7"/>
      <c r="J185" s="7"/>
      <c r="K185" s="9"/>
      <c r="L185" s="255"/>
      <c r="M185" s="46"/>
    </row>
    <row r="186" spans="1:13" s="3" customFormat="1" ht="13.5" hidden="1" thickBot="1">
      <c r="A186" s="46"/>
      <c r="B186" s="19"/>
      <c r="C186" s="10"/>
      <c r="D186" s="22"/>
      <c r="E186" s="11"/>
      <c r="F186" s="245"/>
      <c r="G186" s="46"/>
      <c r="H186" s="28"/>
      <c r="I186" s="29"/>
      <c r="J186" s="29"/>
      <c r="K186" s="30"/>
      <c r="L186" s="256"/>
      <c r="M186" s="46"/>
    </row>
    <row r="187" spans="1:13" s="3" customFormat="1" ht="12.75" thickTop="1">
      <c r="A187" s="46"/>
      <c r="B187" s="47"/>
      <c r="C187" s="47"/>
      <c r="D187" s="47"/>
      <c r="E187" s="47"/>
      <c r="F187" s="47"/>
      <c r="G187" s="46"/>
      <c r="H187" s="48"/>
      <c r="I187" s="48"/>
      <c r="J187" s="48"/>
      <c r="K187" s="48"/>
      <c r="L187" s="48"/>
      <c r="M187" s="46"/>
    </row>
    <row r="188" spans="1:13" ht="34.5" customHeight="1" thickBot="1">
      <c r="B188" s="784" t="s">
        <v>5</v>
      </c>
      <c r="C188" s="784"/>
      <c r="D188" s="35"/>
      <c r="E188" s="211" t="s">
        <v>917</v>
      </c>
      <c r="F188" s="781" t="s">
        <v>734</v>
      </c>
      <c r="G188" s="781"/>
      <c r="H188" s="781"/>
      <c r="I188" s="781"/>
      <c r="J188" s="35"/>
      <c r="K188" s="784" t="s">
        <v>744</v>
      </c>
      <c r="L188" s="784"/>
      <c r="M188" s="35"/>
    </row>
    <row r="189" spans="1:13" ht="5.25" customHeight="1" thickTop="1" thickBot="1">
      <c r="B189" s="790" t="s">
        <v>1653</v>
      </c>
      <c r="C189" s="791"/>
      <c r="D189" s="43"/>
      <c r="E189" s="44"/>
      <c r="F189" s="44"/>
      <c r="G189" s="35"/>
      <c r="H189" s="785" t="s">
        <v>1654</v>
      </c>
      <c r="I189" s="786"/>
      <c r="J189" s="45"/>
      <c r="K189" s="45"/>
      <c r="L189" s="45"/>
      <c r="M189" s="35"/>
    </row>
    <row r="190" spans="1:13" ht="16.5" thickTop="1" thickBot="1">
      <c r="B190" s="792"/>
      <c r="C190" s="793"/>
      <c r="D190" s="14"/>
      <c r="E190" s="12" t="s">
        <v>663</v>
      </c>
      <c r="F190" s="13">
        <f>COUNTA(D192:D211)</f>
        <v>7</v>
      </c>
      <c r="G190" s="46"/>
      <c r="H190" s="787"/>
      <c r="I190" s="788"/>
      <c r="J190" s="32"/>
      <c r="K190" s="33" t="s">
        <v>663</v>
      </c>
      <c r="L190" s="34">
        <f>COUNTA(J192:J211)</f>
        <v>8</v>
      </c>
      <c r="M190" s="35"/>
    </row>
    <row r="191" spans="1:13">
      <c r="B191" s="15" t="s">
        <v>644</v>
      </c>
      <c r="C191" s="16" t="s">
        <v>640</v>
      </c>
      <c r="D191" s="4" t="s">
        <v>641</v>
      </c>
      <c r="E191" s="4" t="s">
        <v>642</v>
      </c>
      <c r="F191" s="5" t="s">
        <v>662</v>
      </c>
      <c r="G191" s="46"/>
      <c r="H191" s="24" t="s">
        <v>644</v>
      </c>
      <c r="I191" s="23" t="s">
        <v>640</v>
      </c>
      <c r="J191" s="4" t="s">
        <v>641</v>
      </c>
      <c r="K191" s="4" t="s">
        <v>642</v>
      </c>
      <c r="L191" s="25" t="s">
        <v>662</v>
      </c>
      <c r="M191" s="35"/>
    </row>
    <row r="192" spans="1:13">
      <c r="B192" s="93" t="s">
        <v>648</v>
      </c>
      <c r="C192" s="94" t="s">
        <v>2141</v>
      </c>
      <c r="D192" s="95" t="s">
        <v>2142</v>
      </c>
      <c r="E192" s="96" t="s">
        <v>2095</v>
      </c>
      <c r="F192" s="285" t="s">
        <v>2780</v>
      </c>
      <c r="G192" s="46"/>
      <c r="H192" s="111" t="s">
        <v>648</v>
      </c>
      <c r="I192" s="94" t="s">
        <v>727</v>
      </c>
      <c r="J192" s="95" t="s">
        <v>2790</v>
      </c>
      <c r="K192" s="96" t="s">
        <v>687</v>
      </c>
      <c r="L192" s="289" t="s">
        <v>2985</v>
      </c>
      <c r="M192" s="35"/>
    </row>
    <row r="193" spans="2:13">
      <c r="B193" s="98" t="s">
        <v>649</v>
      </c>
      <c r="C193" s="99" t="s">
        <v>2978</v>
      </c>
      <c r="D193" s="100" t="s">
        <v>2811</v>
      </c>
      <c r="E193" s="101" t="s">
        <v>687</v>
      </c>
      <c r="F193" s="286" t="s">
        <v>520</v>
      </c>
      <c r="G193" s="46"/>
      <c r="H193" s="113" t="s">
        <v>649</v>
      </c>
      <c r="I193" s="99" t="s">
        <v>759</v>
      </c>
      <c r="J193" s="100" t="s">
        <v>116</v>
      </c>
      <c r="K193" s="101" t="s">
        <v>948</v>
      </c>
      <c r="L193" s="290" t="s">
        <v>2986</v>
      </c>
      <c r="M193" s="35"/>
    </row>
    <row r="194" spans="2:13">
      <c r="B194" s="103" t="s">
        <v>650</v>
      </c>
      <c r="C194" s="104" t="s">
        <v>1348</v>
      </c>
      <c r="D194" s="105" t="s">
        <v>1430</v>
      </c>
      <c r="E194" s="106" t="s">
        <v>770</v>
      </c>
      <c r="F194" s="287" t="s">
        <v>2979</v>
      </c>
      <c r="G194" s="46"/>
      <c r="H194" s="115" t="s">
        <v>650</v>
      </c>
      <c r="I194" s="104" t="s">
        <v>815</v>
      </c>
      <c r="J194" s="105" t="s">
        <v>830</v>
      </c>
      <c r="K194" s="106" t="s">
        <v>687</v>
      </c>
      <c r="L194" s="291" t="s">
        <v>541</v>
      </c>
      <c r="M194" s="35"/>
    </row>
    <row r="195" spans="2:13">
      <c r="B195" s="6" t="s">
        <v>651</v>
      </c>
      <c r="C195" s="7" t="s">
        <v>1337</v>
      </c>
      <c r="D195" s="8" t="s">
        <v>1491</v>
      </c>
      <c r="E195" s="9" t="s">
        <v>961</v>
      </c>
      <c r="F195" s="288" t="s">
        <v>522</v>
      </c>
      <c r="G195" s="46"/>
      <c r="H195" s="26" t="s">
        <v>651</v>
      </c>
      <c r="I195" s="7" t="s">
        <v>1536</v>
      </c>
      <c r="J195" s="8" t="s">
        <v>1746</v>
      </c>
      <c r="K195" s="9" t="s">
        <v>948</v>
      </c>
      <c r="L195" s="292" t="s">
        <v>2987</v>
      </c>
      <c r="M195" s="35"/>
    </row>
    <row r="196" spans="2:13">
      <c r="B196" s="6" t="s">
        <v>652</v>
      </c>
      <c r="C196" s="7" t="s">
        <v>1131</v>
      </c>
      <c r="D196" s="8" t="s">
        <v>2946</v>
      </c>
      <c r="E196" s="9" t="s">
        <v>687</v>
      </c>
      <c r="F196" s="288" t="s">
        <v>2980</v>
      </c>
      <c r="G196" s="46"/>
      <c r="H196" s="26" t="s">
        <v>652</v>
      </c>
      <c r="I196" s="7" t="s">
        <v>689</v>
      </c>
      <c r="J196" s="8" t="s">
        <v>2988</v>
      </c>
      <c r="K196" s="9" t="s">
        <v>965</v>
      </c>
      <c r="L196" s="292" t="s">
        <v>2989</v>
      </c>
      <c r="M196" s="35"/>
    </row>
    <row r="197" spans="2:13">
      <c r="B197" s="6" t="s">
        <v>653</v>
      </c>
      <c r="C197" s="7" t="s">
        <v>2981</v>
      </c>
      <c r="D197" s="8" t="s">
        <v>1055</v>
      </c>
      <c r="E197" s="9" t="s">
        <v>948</v>
      </c>
      <c r="F197" s="288" t="s">
        <v>2787</v>
      </c>
      <c r="G197" s="46"/>
      <c r="H197" s="26" t="s">
        <v>653</v>
      </c>
      <c r="I197" s="7" t="s">
        <v>802</v>
      </c>
      <c r="J197" s="8" t="s">
        <v>2468</v>
      </c>
      <c r="K197" s="9" t="s">
        <v>770</v>
      </c>
      <c r="L197" s="292" t="s">
        <v>2990</v>
      </c>
      <c r="M197" s="35"/>
    </row>
    <row r="198" spans="2:13">
      <c r="B198" s="6" t="s">
        <v>654</v>
      </c>
      <c r="C198" s="7" t="s">
        <v>1113</v>
      </c>
      <c r="D198" s="8" t="s">
        <v>2982</v>
      </c>
      <c r="E198" s="9" t="s">
        <v>2983</v>
      </c>
      <c r="F198" s="288" t="s">
        <v>2984</v>
      </c>
      <c r="G198" s="46"/>
      <c r="H198" s="26" t="s">
        <v>654</v>
      </c>
      <c r="I198" s="7" t="s">
        <v>689</v>
      </c>
      <c r="J198" s="8" t="s">
        <v>1533</v>
      </c>
      <c r="K198" s="9" t="s">
        <v>770</v>
      </c>
      <c r="L198" s="292" t="s">
        <v>2991</v>
      </c>
      <c r="M198" s="35"/>
    </row>
    <row r="199" spans="2:13" ht="13.5" thickBot="1">
      <c r="B199" s="6"/>
      <c r="C199" s="7"/>
      <c r="D199" s="20"/>
      <c r="E199" s="9"/>
      <c r="F199" s="288"/>
      <c r="G199" s="46"/>
      <c r="H199" s="26" t="s">
        <v>655</v>
      </c>
      <c r="I199" s="7" t="s">
        <v>835</v>
      </c>
      <c r="J199" s="8" t="s">
        <v>2992</v>
      </c>
      <c r="K199" s="9" t="s">
        <v>770</v>
      </c>
      <c r="L199" s="292" t="s">
        <v>2993</v>
      </c>
      <c r="M199" s="35"/>
    </row>
    <row r="200" spans="2:13" ht="12.75" hidden="1">
      <c r="B200" s="6"/>
      <c r="C200" s="7"/>
      <c r="D200" s="20"/>
      <c r="E200" s="9"/>
      <c r="F200" s="288"/>
      <c r="G200" s="46"/>
      <c r="H200" s="26"/>
      <c r="I200" s="7"/>
      <c r="J200" s="8"/>
      <c r="K200" s="9"/>
      <c r="L200" s="292"/>
      <c r="M200" s="35"/>
    </row>
    <row r="201" spans="2:13" ht="12.75" hidden="1">
      <c r="B201" s="6"/>
      <c r="C201" s="7"/>
      <c r="D201" s="20"/>
      <c r="E201" s="9"/>
      <c r="F201" s="288"/>
      <c r="G201" s="46"/>
      <c r="H201" s="26"/>
      <c r="I201" s="7"/>
      <c r="J201" s="8"/>
      <c r="K201" s="9"/>
      <c r="L201" s="292"/>
      <c r="M201" s="35"/>
    </row>
    <row r="202" spans="2:13" ht="13.5" hidden="1" thickBot="1">
      <c r="B202" s="6"/>
      <c r="C202" s="7"/>
      <c r="D202" s="20"/>
      <c r="E202" s="9"/>
      <c r="F202" s="288"/>
      <c r="G202" s="46"/>
      <c r="H202" s="26"/>
      <c r="I202" s="7"/>
      <c r="J202" s="8"/>
      <c r="K202" s="9"/>
      <c r="L202" s="292"/>
      <c r="M202" s="35"/>
    </row>
    <row r="203" spans="2:13" ht="13.5" hidden="1" thickBot="1">
      <c r="B203" s="6"/>
      <c r="C203" s="7"/>
      <c r="D203" s="20"/>
      <c r="E203" s="9"/>
      <c r="F203" s="288"/>
      <c r="G203" s="46"/>
      <c r="H203" s="26"/>
      <c r="I203" s="7"/>
      <c r="J203" s="8"/>
      <c r="K203" s="9"/>
      <c r="L203" s="292"/>
      <c r="M203" s="35"/>
    </row>
    <row r="204" spans="2:13" ht="13.5" hidden="1" customHeight="1">
      <c r="B204" s="6"/>
      <c r="C204" s="7"/>
      <c r="D204" s="20"/>
      <c r="E204" s="9"/>
      <c r="F204" s="244"/>
      <c r="G204" s="46"/>
      <c r="H204" s="26"/>
      <c r="I204" s="7"/>
      <c r="J204" s="8"/>
      <c r="K204" s="9"/>
      <c r="L204" s="255"/>
      <c r="M204" s="35"/>
    </row>
    <row r="205" spans="2:13" ht="13.5" hidden="1" thickBot="1">
      <c r="B205" s="6"/>
      <c r="C205" s="7"/>
      <c r="D205" s="20"/>
      <c r="E205" s="9"/>
      <c r="F205" s="244"/>
      <c r="G205" s="46"/>
      <c r="H205" s="26"/>
      <c r="I205" s="7"/>
      <c r="J205" s="8"/>
      <c r="K205" s="9"/>
      <c r="L205" s="255"/>
      <c r="M205" s="35"/>
    </row>
    <row r="206" spans="2:13" ht="13.5" hidden="1" thickBot="1">
      <c r="B206" s="6"/>
      <c r="C206" s="7"/>
      <c r="D206" s="21"/>
      <c r="E206" s="9"/>
      <c r="F206" s="244"/>
      <c r="G206" s="46"/>
      <c r="H206" s="26"/>
      <c r="I206" s="7"/>
      <c r="J206" s="7"/>
      <c r="K206" s="9"/>
      <c r="L206" s="255"/>
      <c r="M206" s="35"/>
    </row>
    <row r="207" spans="2:13" ht="13.5" hidden="1" thickBot="1">
      <c r="B207" s="6"/>
      <c r="C207" s="7"/>
      <c r="D207" s="21"/>
      <c r="E207" s="9"/>
      <c r="F207" s="244"/>
      <c r="G207" s="46"/>
      <c r="H207" s="26"/>
      <c r="I207" s="7"/>
      <c r="J207" s="7"/>
      <c r="K207" s="9"/>
      <c r="L207" s="255"/>
      <c r="M207" s="35"/>
    </row>
    <row r="208" spans="2:13" ht="13.5" hidden="1" thickBot="1">
      <c r="B208" s="6"/>
      <c r="C208" s="7"/>
      <c r="D208" s="21"/>
      <c r="E208" s="9"/>
      <c r="F208" s="244"/>
      <c r="G208" s="46"/>
      <c r="H208" s="26"/>
      <c r="I208" s="7"/>
      <c r="J208" s="7"/>
      <c r="K208" s="9"/>
      <c r="L208" s="255"/>
      <c r="M208" s="35"/>
    </row>
    <row r="209" spans="1:13" ht="13.5" hidden="1" thickBot="1">
      <c r="B209" s="6"/>
      <c r="C209" s="7"/>
      <c r="D209" s="21"/>
      <c r="E209" s="9"/>
      <c r="F209" s="244"/>
      <c r="G209" s="46"/>
      <c r="H209" s="26"/>
      <c r="I209" s="7"/>
      <c r="J209" s="7"/>
      <c r="K209" s="9"/>
      <c r="L209" s="255"/>
      <c r="M209" s="35"/>
    </row>
    <row r="210" spans="1:13" ht="13.5" hidden="1" thickBot="1">
      <c r="B210" s="6"/>
      <c r="C210" s="7"/>
      <c r="D210" s="21"/>
      <c r="E210" s="9"/>
      <c r="F210" s="244"/>
      <c r="G210" s="46"/>
      <c r="H210" s="26"/>
      <c r="I210" s="7"/>
      <c r="J210" s="7"/>
      <c r="K210" s="9"/>
      <c r="L210" s="255"/>
      <c r="M210" s="35"/>
    </row>
    <row r="211" spans="1:13" ht="13.5" hidden="1" thickBot="1">
      <c r="B211" s="19"/>
      <c r="C211" s="10"/>
      <c r="D211" s="22"/>
      <c r="E211" s="11"/>
      <c r="F211" s="245"/>
      <c r="G211" s="46"/>
      <c r="H211" s="28"/>
      <c r="I211" s="29"/>
      <c r="J211" s="29"/>
      <c r="K211" s="30"/>
      <c r="L211" s="256"/>
      <c r="M211" s="35"/>
    </row>
    <row r="212" spans="1:13" ht="12.75" thickTop="1">
      <c r="B212" s="47"/>
      <c r="C212" s="47"/>
      <c r="D212" s="47"/>
      <c r="E212" s="47"/>
      <c r="F212" s="47"/>
      <c r="G212" s="46"/>
      <c r="H212" s="48"/>
      <c r="I212" s="48"/>
      <c r="J212" s="48"/>
      <c r="K212" s="48"/>
      <c r="L212" s="48"/>
      <c r="M212" s="35"/>
    </row>
    <row r="213" spans="1:13" s="3" customFormat="1" ht="34.5" customHeight="1" thickBot="1">
      <c r="A213" s="35"/>
      <c r="B213" s="784" t="s">
        <v>789</v>
      </c>
      <c r="C213" s="784"/>
      <c r="D213" s="35"/>
      <c r="E213" s="211" t="s">
        <v>744</v>
      </c>
      <c r="F213" s="781" t="s">
        <v>1680</v>
      </c>
      <c r="G213" s="781"/>
      <c r="H213" s="781"/>
      <c r="I213" s="781"/>
      <c r="J213" s="35"/>
      <c r="K213" s="784" t="s">
        <v>744</v>
      </c>
      <c r="L213" s="784"/>
      <c r="M213" s="46"/>
    </row>
    <row r="214" spans="1:13" s="3" customFormat="1" ht="5.25" customHeight="1" thickTop="1" thickBot="1">
      <c r="A214" s="35"/>
      <c r="B214" s="790" t="s">
        <v>735</v>
      </c>
      <c r="C214" s="791"/>
      <c r="D214" s="43"/>
      <c r="E214" s="44"/>
      <c r="F214" s="44"/>
      <c r="G214" s="35"/>
      <c r="H214" s="785" t="s">
        <v>736</v>
      </c>
      <c r="I214" s="786"/>
      <c r="J214" s="45"/>
      <c r="K214" s="45"/>
      <c r="L214" s="45"/>
      <c r="M214" s="46"/>
    </row>
    <row r="215" spans="1:13" s="3" customFormat="1" ht="16.5" thickTop="1" thickBot="1">
      <c r="A215" s="46"/>
      <c r="B215" s="792"/>
      <c r="C215" s="793"/>
      <c r="D215" s="14"/>
      <c r="E215" s="12" t="s">
        <v>663</v>
      </c>
      <c r="F215" s="13">
        <f>COUNTA(D217:D236)</f>
        <v>7</v>
      </c>
      <c r="G215" s="46"/>
      <c r="H215" s="787"/>
      <c r="I215" s="788"/>
      <c r="J215" s="32"/>
      <c r="K215" s="33" t="s">
        <v>663</v>
      </c>
      <c r="L215" s="34">
        <f>COUNTA(J217:J236)</f>
        <v>4</v>
      </c>
      <c r="M215" s="46"/>
    </row>
    <row r="216" spans="1:13" s="3" customFormat="1">
      <c r="A216" s="46"/>
      <c r="B216" s="15" t="s">
        <v>644</v>
      </c>
      <c r="C216" s="16" t="s">
        <v>640</v>
      </c>
      <c r="D216" s="4" t="s">
        <v>641</v>
      </c>
      <c r="E216" s="4" t="s">
        <v>642</v>
      </c>
      <c r="F216" s="5" t="s">
        <v>662</v>
      </c>
      <c r="G216" s="46"/>
      <c r="H216" s="24" t="s">
        <v>644</v>
      </c>
      <c r="I216" s="23" t="s">
        <v>640</v>
      </c>
      <c r="J216" s="4" t="s">
        <v>641</v>
      </c>
      <c r="K216" s="4" t="s">
        <v>642</v>
      </c>
      <c r="L216" s="25" t="s">
        <v>662</v>
      </c>
      <c r="M216" s="46"/>
    </row>
    <row r="217" spans="1:13" s="3" customFormat="1">
      <c r="A217" s="46"/>
      <c r="B217" s="93" t="s">
        <v>648</v>
      </c>
      <c r="C217" s="94" t="s">
        <v>1131</v>
      </c>
      <c r="D217" s="95" t="s">
        <v>2438</v>
      </c>
      <c r="E217" s="96" t="s">
        <v>679</v>
      </c>
      <c r="F217" s="285" t="s">
        <v>2994</v>
      </c>
      <c r="G217" s="46"/>
      <c r="H217" s="111" t="s">
        <v>648</v>
      </c>
      <c r="I217" s="94" t="s">
        <v>717</v>
      </c>
      <c r="J217" s="95" t="s">
        <v>2569</v>
      </c>
      <c r="K217" s="96" t="s">
        <v>770</v>
      </c>
      <c r="L217" s="289" t="s">
        <v>3000</v>
      </c>
      <c r="M217" s="46"/>
    </row>
    <row r="218" spans="1:13" s="3" customFormat="1">
      <c r="A218" s="46"/>
      <c r="B218" s="98" t="s">
        <v>649</v>
      </c>
      <c r="C218" s="99" t="s">
        <v>1340</v>
      </c>
      <c r="D218" s="100" t="s">
        <v>2360</v>
      </c>
      <c r="E218" s="101" t="s">
        <v>695</v>
      </c>
      <c r="F218" s="286" t="s">
        <v>1868</v>
      </c>
      <c r="G218" s="46"/>
      <c r="H218" s="113" t="s">
        <v>649</v>
      </c>
      <c r="I218" s="99" t="s">
        <v>1174</v>
      </c>
      <c r="J218" s="100" t="s">
        <v>1087</v>
      </c>
      <c r="K218" s="101" t="s">
        <v>770</v>
      </c>
      <c r="L218" s="290" t="s">
        <v>3001</v>
      </c>
      <c r="M218" s="46"/>
    </row>
    <row r="219" spans="1:13" s="3" customFormat="1">
      <c r="A219" s="46"/>
      <c r="B219" s="103" t="s">
        <v>650</v>
      </c>
      <c r="C219" s="104" t="s">
        <v>705</v>
      </c>
      <c r="D219" s="105" t="s">
        <v>2384</v>
      </c>
      <c r="E219" s="106" t="s">
        <v>770</v>
      </c>
      <c r="F219" s="287" t="s">
        <v>2995</v>
      </c>
      <c r="G219" s="46"/>
      <c r="H219" s="115" t="s">
        <v>650</v>
      </c>
      <c r="I219" s="104" t="s">
        <v>685</v>
      </c>
      <c r="J219" s="105" t="s">
        <v>1569</v>
      </c>
      <c r="K219" s="106" t="s">
        <v>770</v>
      </c>
      <c r="L219" s="291" t="s">
        <v>3002</v>
      </c>
      <c r="M219" s="46"/>
    </row>
    <row r="220" spans="1:13" s="3" customFormat="1">
      <c r="A220" s="46"/>
      <c r="B220" s="6" t="s">
        <v>651</v>
      </c>
      <c r="C220" s="7" t="s">
        <v>2141</v>
      </c>
      <c r="D220" s="8" t="s">
        <v>2142</v>
      </c>
      <c r="E220" s="9" t="s">
        <v>2095</v>
      </c>
      <c r="F220" s="288" t="s">
        <v>563</v>
      </c>
      <c r="G220" s="46"/>
      <c r="H220" s="26" t="s">
        <v>651</v>
      </c>
      <c r="I220" s="7" t="s">
        <v>1660</v>
      </c>
      <c r="J220" s="8" t="s">
        <v>3003</v>
      </c>
      <c r="K220" s="9" t="s">
        <v>1628</v>
      </c>
      <c r="L220" s="292" t="s">
        <v>3004</v>
      </c>
      <c r="M220" s="46"/>
    </row>
    <row r="221" spans="1:13" s="3" customFormat="1">
      <c r="A221" s="46"/>
      <c r="B221" s="6" t="s">
        <v>652</v>
      </c>
      <c r="C221" s="7" t="s">
        <v>712</v>
      </c>
      <c r="D221" s="8" t="s">
        <v>1513</v>
      </c>
      <c r="E221" s="9" t="s">
        <v>770</v>
      </c>
      <c r="F221" s="288" t="s">
        <v>2996</v>
      </c>
      <c r="G221" s="46"/>
      <c r="H221" s="26"/>
      <c r="I221" s="7"/>
      <c r="J221" s="8"/>
      <c r="K221" s="9"/>
      <c r="L221" s="292"/>
      <c r="M221" s="46"/>
    </row>
    <row r="222" spans="1:13" s="3" customFormat="1">
      <c r="A222" s="46"/>
      <c r="B222" s="6" t="s">
        <v>653</v>
      </c>
      <c r="C222" s="7" t="s">
        <v>2512</v>
      </c>
      <c r="D222" s="8" t="s">
        <v>2997</v>
      </c>
      <c r="E222" s="9" t="s">
        <v>770</v>
      </c>
      <c r="F222" s="288" t="s">
        <v>2998</v>
      </c>
      <c r="G222" s="46"/>
      <c r="H222" s="26"/>
      <c r="I222" s="7"/>
      <c r="J222" s="8"/>
      <c r="K222" s="9"/>
      <c r="L222" s="292"/>
      <c r="M222" s="46"/>
    </row>
    <row r="223" spans="1:13" s="3" customFormat="1" ht="12.75" thickBot="1">
      <c r="A223" s="46"/>
      <c r="B223" s="6" t="s">
        <v>654</v>
      </c>
      <c r="C223" s="7" t="s">
        <v>504</v>
      </c>
      <c r="D223" s="8" t="s">
        <v>1280</v>
      </c>
      <c r="E223" s="9" t="s">
        <v>770</v>
      </c>
      <c r="F223" s="288" t="s">
        <v>2999</v>
      </c>
      <c r="G223" s="46"/>
      <c r="H223" s="26"/>
      <c r="I223" s="7"/>
      <c r="J223" s="8"/>
      <c r="K223" s="9"/>
      <c r="L223" s="255"/>
      <c r="M223" s="46"/>
    </row>
    <row r="224" spans="1:13" s="3" customFormat="1" ht="12.75" hidden="1">
      <c r="A224" s="46"/>
      <c r="B224" s="6"/>
      <c r="C224" s="7"/>
      <c r="D224" s="20"/>
      <c r="E224" s="9"/>
      <c r="F224" s="244"/>
      <c r="G224" s="46"/>
      <c r="H224" s="26"/>
      <c r="I224" s="7"/>
      <c r="J224" s="8"/>
      <c r="K224" s="9"/>
      <c r="L224" s="255"/>
      <c r="M224" s="46"/>
    </row>
    <row r="225" spans="1:13" s="3" customFormat="1" ht="12.75" hidden="1">
      <c r="A225" s="46"/>
      <c r="B225" s="6"/>
      <c r="C225" s="7"/>
      <c r="D225" s="20"/>
      <c r="E225" s="9"/>
      <c r="F225" s="244"/>
      <c r="G225" s="46"/>
      <c r="H225" s="26"/>
      <c r="I225" s="7"/>
      <c r="J225" s="8"/>
      <c r="K225" s="9"/>
      <c r="L225" s="255"/>
      <c r="M225" s="46"/>
    </row>
    <row r="226" spans="1:13" s="3" customFormat="1" ht="12.75" hidden="1">
      <c r="A226" s="46"/>
      <c r="B226" s="6"/>
      <c r="C226" s="7"/>
      <c r="D226" s="20"/>
      <c r="E226" s="9"/>
      <c r="F226" s="244"/>
      <c r="G226" s="46"/>
      <c r="H226" s="26"/>
      <c r="I226" s="7"/>
      <c r="J226" s="8"/>
      <c r="K226" s="9"/>
      <c r="L226" s="255"/>
      <c r="M226" s="46"/>
    </row>
    <row r="227" spans="1:13" s="3" customFormat="1" ht="12.75" hidden="1">
      <c r="A227" s="46"/>
      <c r="B227" s="6"/>
      <c r="C227" s="7"/>
      <c r="D227" s="20"/>
      <c r="E227" s="9"/>
      <c r="F227" s="244"/>
      <c r="G227" s="46"/>
      <c r="H227" s="26"/>
      <c r="I227" s="7"/>
      <c r="J227" s="8"/>
      <c r="K227" s="9"/>
      <c r="L227" s="255"/>
      <c r="M227" s="46"/>
    </row>
    <row r="228" spans="1:13" s="3" customFormat="1" ht="12.75" hidden="1">
      <c r="A228" s="46"/>
      <c r="B228" s="6"/>
      <c r="C228" s="7"/>
      <c r="D228" s="20"/>
      <c r="E228" s="9"/>
      <c r="F228" s="244"/>
      <c r="G228" s="46"/>
      <c r="H228" s="26"/>
      <c r="I228" s="7"/>
      <c r="J228" s="8"/>
      <c r="K228" s="9"/>
      <c r="L228" s="255"/>
      <c r="M228" s="46"/>
    </row>
    <row r="229" spans="1:13" s="3" customFormat="1" ht="12.75" hidden="1">
      <c r="A229" s="46"/>
      <c r="B229" s="6"/>
      <c r="C229" s="7"/>
      <c r="D229" s="20"/>
      <c r="E229" s="9"/>
      <c r="F229" s="244"/>
      <c r="G229" s="46"/>
      <c r="H229" s="26"/>
      <c r="I229" s="7"/>
      <c r="J229" s="8"/>
      <c r="K229" s="9"/>
      <c r="L229" s="255"/>
      <c r="M229" s="46"/>
    </row>
    <row r="230" spans="1:13" s="3" customFormat="1" ht="12.75" hidden="1">
      <c r="A230" s="46"/>
      <c r="B230" s="6"/>
      <c r="C230" s="7"/>
      <c r="D230" s="20"/>
      <c r="E230" s="9"/>
      <c r="F230" s="244"/>
      <c r="G230" s="46"/>
      <c r="H230" s="26"/>
      <c r="I230" s="7"/>
      <c r="J230" s="8"/>
      <c r="K230" s="9"/>
      <c r="L230" s="255"/>
      <c r="M230" s="46"/>
    </row>
    <row r="231" spans="1:13" s="3" customFormat="1" ht="12.75" hidden="1">
      <c r="A231" s="46"/>
      <c r="B231" s="6"/>
      <c r="C231" s="7"/>
      <c r="D231" s="21"/>
      <c r="E231" s="9"/>
      <c r="F231" s="244"/>
      <c r="G231" s="46"/>
      <c r="H231" s="26"/>
      <c r="I231" s="7"/>
      <c r="J231" s="7"/>
      <c r="K231" s="9"/>
      <c r="L231" s="255"/>
      <c r="M231" s="46"/>
    </row>
    <row r="232" spans="1:13" s="3" customFormat="1" ht="12.75" hidden="1">
      <c r="A232" s="46"/>
      <c r="B232" s="6"/>
      <c r="C232" s="7"/>
      <c r="D232" s="21"/>
      <c r="E232" s="9"/>
      <c r="F232" s="244"/>
      <c r="G232" s="46"/>
      <c r="H232" s="26"/>
      <c r="I232" s="7"/>
      <c r="J232" s="7"/>
      <c r="K232" s="9"/>
      <c r="L232" s="255"/>
      <c r="M232" s="46"/>
    </row>
    <row r="233" spans="1:13" s="3" customFormat="1" ht="12.75" hidden="1">
      <c r="A233" s="46"/>
      <c r="B233" s="6"/>
      <c r="C233" s="7"/>
      <c r="D233" s="21"/>
      <c r="E233" s="9"/>
      <c r="F233" s="244"/>
      <c r="G233" s="46"/>
      <c r="H233" s="26"/>
      <c r="I233" s="7"/>
      <c r="J233" s="7"/>
      <c r="K233" s="9"/>
      <c r="L233" s="255"/>
      <c r="M233" s="46"/>
    </row>
    <row r="234" spans="1:13" s="3" customFormat="1" ht="12.75" hidden="1">
      <c r="A234" s="46"/>
      <c r="B234" s="6"/>
      <c r="C234" s="7"/>
      <c r="D234" s="21"/>
      <c r="E234" s="9"/>
      <c r="F234" s="244"/>
      <c r="G234" s="46"/>
      <c r="H234" s="26"/>
      <c r="I234" s="7"/>
      <c r="J234" s="7"/>
      <c r="K234" s="9"/>
      <c r="L234" s="255"/>
      <c r="M234" s="46"/>
    </row>
    <row r="235" spans="1:13" s="3" customFormat="1" ht="12.75" hidden="1">
      <c r="A235" s="46"/>
      <c r="B235" s="6"/>
      <c r="C235" s="7"/>
      <c r="D235" s="21"/>
      <c r="E235" s="9"/>
      <c r="F235" s="244"/>
      <c r="G235" s="46"/>
      <c r="H235" s="26"/>
      <c r="I235" s="7"/>
      <c r="J235" s="7"/>
      <c r="K235" s="9"/>
      <c r="L235" s="255"/>
      <c r="M235" s="46"/>
    </row>
    <row r="236" spans="1:13" s="3" customFormat="1" ht="13.5" hidden="1" thickBot="1">
      <c r="A236" s="46"/>
      <c r="B236" s="19"/>
      <c r="C236" s="10"/>
      <c r="D236" s="22"/>
      <c r="E236" s="11"/>
      <c r="F236" s="245"/>
      <c r="G236" s="46"/>
      <c r="H236" s="28"/>
      <c r="I236" s="29"/>
      <c r="J236" s="29"/>
      <c r="K236" s="30"/>
      <c r="L236" s="256"/>
      <c r="M236" s="46"/>
    </row>
    <row r="237" spans="1:13" s="3" customFormat="1" ht="12.75" thickTop="1">
      <c r="A237" s="46"/>
      <c r="B237" s="47"/>
      <c r="C237" s="47"/>
      <c r="D237" s="47"/>
      <c r="E237" s="47"/>
      <c r="F237" s="47"/>
      <c r="G237" s="46"/>
      <c r="H237" s="48"/>
      <c r="I237" s="48"/>
      <c r="J237" s="48"/>
      <c r="K237" s="48"/>
      <c r="L237" s="48"/>
      <c r="M237" s="46"/>
    </row>
    <row r="238" spans="1:13" s="3" customFormat="1" ht="34.5" customHeight="1" thickBot="1">
      <c r="A238" s="35"/>
      <c r="B238" s="213" t="s">
        <v>790</v>
      </c>
      <c r="C238" s="211"/>
      <c r="D238" s="35"/>
      <c r="E238" s="211" t="s">
        <v>743</v>
      </c>
      <c r="F238" s="781" t="s">
        <v>1681</v>
      </c>
      <c r="G238" s="781"/>
      <c r="H238" s="781"/>
      <c r="I238" s="781"/>
      <c r="J238" s="35"/>
      <c r="K238" s="211" t="s">
        <v>741</v>
      </c>
      <c r="L238" s="211"/>
      <c r="M238" s="46"/>
    </row>
    <row r="239" spans="1:13" s="3" customFormat="1" ht="5.25" customHeight="1" thickTop="1" thickBot="1">
      <c r="A239" s="35"/>
      <c r="B239" s="810" t="s">
        <v>737</v>
      </c>
      <c r="C239" s="811"/>
      <c r="D239" s="43"/>
      <c r="E239" s="44"/>
      <c r="F239" s="44"/>
      <c r="G239" s="35"/>
      <c r="H239" s="814" t="s">
        <v>738</v>
      </c>
      <c r="I239" s="815"/>
      <c r="J239" s="45"/>
      <c r="K239" s="45"/>
      <c r="L239" s="45"/>
      <c r="M239" s="46"/>
    </row>
    <row r="240" spans="1:13" s="3" customFormat="1" ht="16.5" thickTop="1" thickBot="1">
      <c r="A240" s="46"/>
      <c r="B240" s="812"/>
      <c r="C240" s="813"/>
      <c r="D240" s="14"/>
      <c r="E240" s="12" t="s">
        <v>663</v>
      </c>
      <c r="F240" s="13">
        <f>COUNTA(D242:D261)</f>
        <v>7</v>
      </c>
      <c r="G240" s="46"/>
      <c r="H240" s="816"/>
      <c r="I240" s="817"/>
      <c r="J240" s="32"/>
      <c r="K240" s="33" t="s">
        <v>663</v>
      </c>
      <c r="L240" s="34">
        <f>COUNTA(J242:J261)</f>
        <v>14</v>
      </c>
      <c r="M240" s="46"/>
    </row>
    <row r="241" spans="1:13" s="3" customFormat="1">
      <c r="A241" s="46"/>
      <c r="B241" s="15" t="s">
        <v>644</v>
      </c>
      <c r="C241" s="16" t="s">
        <v>640</v>
      </c>
      <c r="D241" s="4" t="s">
        <v>641</v>
      </c>
      <c r="E241" s="4" t="s">
        <v>1617</v>
      </c>
      <c r="F241" s="5" t="s">
        <v>662</v>
      </c>
      <c r="G241" s="46"/>
      <c r="H241" s="24" t="s">
        <v>644</v>
      </c>
      <c r="I241" s="23" t="s">
        <v>640</v>
      </c>
      <c r="J241" s="4" t="s">
        <v>641</v>
      </c>
      <c r="K241" s="4" t="s">
        <v>1617</v>
      </c>
      <c r="L241" s="25" t="s">
        <v>662</v>
      </c>
      <c r="M241" s="46"/>
    </row>
    <row r="242" spans="1:13" s="3" customFormat="1">
      <c r="A242" s="46"/>
      <c r="B242" s="93" t="s">
        <v>648</v>
      </c>
      <c r="C242" s="94" t="s">
        <v>986</v>
      </c>
      <c r="D242" s="95" t="s">
        <v>1300</v>
      </c>
      <c r="E242" s="96" t="s">
        <v>965</v>
      </c>
      <c r="F242" s="285" t="s">
        <v>2185</v>
      </c>
      <c r="G242" s="46"/>
      <c r="H242" s="111" t="s">
        <v>648</v>
      </c>
      <c r="I242" s="94" t="s">
        <v>3010</v>
      </c>
      <c r="J242" s="95" t="s">
        <v>306</v>
      </c>
      <c r="K242" s="96" t="s">
        <v>1628</v>
      </c>
      <c r="L242" s="289" t="s">
        <v>3011</v>
      </c>
      <c r="M242" s="46"/>
    </row>
    <row r="243" spans="1:13" s="3" customFormat="1">
      <c r="A243" s="46"/>
      <c r="B243" s="98" t="s">
        <v>649</v>
      </c>
      <c r="C243" s="99" t="s">
        <v>1115</v>
      </c>
      <c r="D243" s="100" t="s">
        <v>2806</v>
      </c>
      <c r="E243" s="101" t="s">
        <v>2870</v>
      </c>
      <c r="F243" s="286" t="s">
        <v>3005</v>
      </c>
      <c r="G243" s="46"/>
      <c r="H243" s="113" t="s">
        <v>649</v>
      </c>
      <c r="I243" s="99" t="s">
        <v>440</v>
      </c>
      <c r="J243" s="100" t="s">
        <v>3035</v>
      </c>
      <c r="K243" s="101" t="s">
        <v>3034</v>
      </c>
      <c r="L243" s="290" t="s">
        <v>3012</v>
      </c>
      <c r="M243" s="46"/>
    </row>
    <row r="244" spans="1:13" s="3" customFormat="1">
      <c r="A244" s="46"/>
      <c r="B244" s="103" t="s">
        <v>650</v>
      </c>
      <c r="C244" s="104" t="s">
        <v>1233</v>
      </c>
      <c r="D244" s="105" t="s">
        <v>781</v>
      </c>
      <c r="E244" s="106" t="s">
        <v>687</v>
      </c>
      <c r="F244" s="287" t="s">
        <v>549</v>
      </c>
      <c r="G244" s="46"/>
      <c r="H244" s="115" t="s">
        <v>650</v>
      </c>
      <c r="I244" s="104" t="s">
        <v>682</v>
      </c>
      <c r="J244" s="105" t="s">
        <v>1592</v>
      </c>
      <c r="K244" s="106" t="s">
        <v>679</v>
      </c>
      <c r="L244" s="291" t="s">
        <v>3013</v>
      </c>
      <c r="M244" s="46"/>
    </row>
    <row r="245" spans="1:13" s="3" customFormat="1">
      <c r="A245" s="46"/>
      <c r="B245" s="6" t="s">
        <v>651</v>
      </c>
      <c r="C245" s="7" t="s">
        <v>1131</v>
      </c>
      <c r="D245" s="8" t="s">
        <v>1603</v>
      </c>
      <c r="E245" s="9" t="s">
        <v>770</v>
      </c>
      <c r="F245" s="288" t="s">
        <v>3006</v>
      </c>
      <c r="G245" s="46"/>
      <c r="H245" s="26" t="s">
        <v>651</v>
      </c>
      <c r="I245" s="7" t="s">
        <v>1086</v>
      </c>
      <c r="J245" s="8" t="s">
        <v>830</v>
      </c>
      <c r="K245" s="9" t="s">
        <v>687</v>
      </c>
      <c r="L245" s="292" t="s">
        <v>3014</v>
      </c>
      <c r="M245" s="46"/>
    </row>
    <row r="246" spans="1:13" s="3" customFormat="1">
      <c r="A246" s="46"/>
      <c r="B246" s="6" t="s">
        <v>652</v>
      </c>
      <c r="C246" s="7" t="s">
        <v>693</v>
      </c>
      <c r="D246" s="8" t="s">
        <v>1553</v>
      </c>
      <c r="E246" s="9" t="s">
        <v>770</v>
      </c>
      <c r="F246" s="288" t="s">
        <v>3007</v>
      </c>
      <c r="G246" s="46"/>
      <c r="H246" s="26" t="s">
        <v>652</v>
      </c>
      <c r="I246" s="7" t="s">
        <v>748</v>
      </c>
      <c r="J246" s="8" t="s">
        <v>1308</v>
      </c>
      <c r="K246" s="9" t="s">
        <v>770</v>
      </c>
      <c r="L246" s="292" t="s">
        <v>3015</v>
      </c>
      <c r="M246" s="46"/>
    </row>
    <row r="247" spans="1:13" s="3" customFormat="1">
      <c r="A247" s="46"/>
      <c r="B247" s="6" t="s">
        <v>653</v>
      </c>
      <c r="C247" s="7" t="s">
        <v>995</v>
      </c>
      <c r="D247" s="8" t="s">
        <v>411</v>
      </c>
      <c r="E247" s="9" t="s">
        <v>687</v>
      </c>
      <c r="F247" s="288" t="s">
        <v>3008</v>
      </c>
      <c r="G247" s="46"/>
      <c r="H247" s="26" t="s">
        <v>653</v>
      </c>
      <c r="I247" s="7" t="s">
        <v>601</v>
      </c>
      <c r="J247" s="8" t="s">
        <v>3016</v>
      </c>
      <c r="K247" s="9" t="s">
        <v>2983</v>
      </c>
      <c r="L247" s="292" t="s">
        <v>3017</v>
      </c>
      <c r="M247" s="46"/>
    </row>
    <row r="248" spans="1:13" s="3" customFormat="1">
      <c r="A248" s="46"/>
      <c r="B248" s="6" t="s">
        <v>654</v>
      </c>
      <c r="C248" s="7" t="s">
        <v>714</v>
      </c>
      <c r="D248" s="8" t="s">
        <v>2360</v>
      </c>
      <c r="E248" s="9" t="s">
        <v>687</v>
      </c>
      <c r="F248" s="288" t="s">
        <v>3009</v>
      </c>
      <c r="G248" s="46"/>
      <c r="H248" s="26" t="s">
        <v>654</v>
      </c>
      <c r="I248" s="7" t="s">
        <v>1073</v>
      </c>
      <c r="J248" s="8" t="s">
        <v>3018</v>
      </c>
      <c r="K248" s="9" t="s">
        <v>747</v>
      </c>
      <c r="L248" s="292" t="s">
        <v>3019</v>
      </c>
      <c r="M248" s="46"/>
    </row>
    <row r="249" spans="1:13" s="3" customFormat="1" ht="12.75">
      <c r="A249" s="46"/>
      <c r="B249" s="6"/>
      <c r="C249" s="7"/>
      <c r="D249" s="20"/>
      <c r="E249" s="9"/>
      <c r="F249" s="244"/>
      <c r="G249" s="46"/>
      <c r="H249" s="26" t="s">
        <v>655</v>
      </c>
      <c r="I249" s="7" t="s">
        <v>685</v>
      </c>
      <c r="J249" s="8" t="s">
        <v>553</v>
      </c>
      <c r="K249" s="9" t="s">
        <v>770</v>
      </c>
      <c r="L249" s="292" t="s">
        <v>3020</v>
      </c>
      <c r="M249" s="46"/>
    </row>
    <row r="250" spans="1:13" s="3" customFormat="1" ht="12.75">
      <c r="A250" s="46"/>
      <c r="B250" s="6"/>
      <c r="C250" s="7"/>
      <c r="D250" s="20"/>
      <c r="E250" s="9"/>
      <c r="F250" s="244"/>
      <c r="G250" s="46"/>
      <c r="H250" s="26" t="s">
        <v>656</v>
      </c>
      <c r="I250" s="7" t="s">
        <v>685</v>
      </c>
      <c r="J250" s="8" t="s">
        <v>3021</v>
      </c>
      <c r="K250" s="9" t="s">
        <v>3022</v>
      </c>
      <c r="L250" s="292" t="s">
        <v>3023</v>
      </c>
      <c r="M250" s="46"/>
    </row>
    <row r="251" spans="1:13" s="3" customFormat="1" ht="12.75">
      <c r="A251" s="46"/>
      <c r="B251" s="6"/>
      <c r="C251" s="7"/>
      <c r="D251" s="20"/>
      <c r="E251" s="9"/>
      <c r="F251" s="244"/>
      <c r="G251" s="46"/>
      <c r="H251" s="26" t="s">
        <v>657</v>
      </c>
      <c r="I251" s="7" t="s">
        <v>3024</v>
      </c>
      <c r="J251" s="8" t="s">
        <v>3025</v>
      </c>
      <c r="K251" s="9" t="s">
        <v>3026</v>
      </c>
      <c r="L251" s="292" t="s">
        <v>3027</v>
      </c>
      <c r="M251" s="46"/>
    </row>
    <row r="252" spans="1:13" s="3" customFormat="1" ht="12.75">
      <c r="A252" s="46"/>
      <c r="B252" s="6"/>
      <c r="C252" s="7"/>
      <c r="D252" s="20"/>
      <c r="E252" s="9"/>
      <c r="F252" s="244"/>
      <c r="G252" s="46"/>
      <c r="H252" s="26" t="s">
        <v>658</v>
      </c>
      <c r="I252" s="7" t="s">
        <v>759</v>
      </c>
      <c r="J252" s="8" t="s">
        <v>3028</v>
      </c>
      <c r="K252" s="9" t="s">
        <v>679</v>
      </c>
      <c r="L252" s="292" t="s">
        <v>3029</v>
      </c>
      <c r="M252" s="46"/>
    </row>
    <row r="253" spans="1:13" s="3" customFormat="1" ht="12.75">
      <c r="A253" s="46"/>
      <c r="B253" s="6"/>
      <c r="C253" s="7"/>
      <c r="D253" s="20"/>
      <c r="E253" s="9"/>
      <c r="F253" s="244"/>
      <c r="G253" s="46"/>
      <c r="H253" s="26" t="s">
        <v>659</v>
      </c>
      <c r="I253" s="7" t="s">
        <v>883</v>
      </c>
      <c r="J253" s="8" t="s">
        <v>803</v>
      </c>
      <c r="K253" s="9" t="s">
        <v>687</v>
      </c>
      <c r="L253" s="292" t="s">
        <v>3030</v>
      </c>
      <c r="M253" s="46"/>
    </row>
    <row r="254" spans="1:13" s="3" customFormat="1" ht="12.75">
      <c r="A254" s="46"/>
      <c r="B254" s="6"/>
      <c r="C254" s="7"/>
      <c r="D254" s="20"/>
      <c r="E254" s="9"/>
      <c r="F254" s="244"/>
      <c r="G254" s="46"/>
      <c r="H254" s="26" t="s">
        <v>660</v>
      </c>
      <c r="I254" s="7" t="s">
        <v>725</v>
      </c>
      <c r="J254" s="8" t="s">
        <v>828</v>
      </c>
      <c r="K254" s="9" t="s">
        <v>647</v>
      </c>
      <c r="L254" s="292" t="s">
        <v>1914</v>
      </c>
      <c r="M254" s="46"/>
    </row>
    <row r="255" spans="1:13" s="3" customFormat="1" ht="13.5" thickBot="1">
      <c r="A255" s="46"/>
      <c r="B255" s="6"/>
      <c r="C255" s="7"/>
      <c r="D255" s="20"/>
      <c r="E255" s="9"/>
      <c r="F255" s="244"/>
      <c r="G255" s="46"/>
      <c r="H255" s="26" t="s">
        <v>661</v>
      </c>
      <c r="I255" s="7" t="s">
        <v>1169</v>
      </c>
      <c r="J255" s="8" t="s">
        <v>3031</v>
      </c>
      <c r="K255" s="9" t="s">
        <v>3032</v>
      </c>
      <c r="L255" s="292" t="s">
        <v>3033</v>
      </c>
      <c r="M255" s="46"/>
    </row>
    <row r="256" spans="1:13" s="3" customFormat="1" ht="13.5" hidden="1" thickBot="1">
      <c r="A256" s="46"/>
      <c r="B256" s="6"/>
      <c r="C256" s="7"/>
      <c r="D256" s="21"/>
      <c r="E256" s="9"/>
      <c r="F256" s="244"/>
      <c r="G256" s="46"/>
      <c r="H256" s="26"/>
      <c r="I256" s="7"/>
      <c r="J256" s="8"/>
      <c r="K256" s="9"/>
      <c r="L256" s="255"/>
      <c r="M256" s="46"/>
    </row>
    <row r="257" spans="1:13" s="3" customFormat="1" ht="13.5" hidden="1" thickBot="1">
      <c r="A257" s="46"/>
      <c r="B257" s="6"/>
      <c r="C257" s="7"/>
      <c r="D257" s="21"/>
      <c r="E257" s="9"/>
      <c r="F257" s="244"/>
      <c r="G257" s="46"/>
      <c r="H257" s="26"/>
      <c r="I257" s="7"/>
      <c r="J257" s="7"/>
      <c r="K257" s="9"/>
      <c r="L257" s="255"/>
      <c r="M257" s="46"/>
    </row>
    <row r="258" spans="1:13" s="3" customFormat="1" ht="13.5" hidden="1" thickBot="1">
      <c r="A258" s="46"/>
      <c r="B258" s="6"/>
      <c r="C258" s="7"/>
      <c r="D258" s="21"/>
      <c r="E258" s="9"/>
      <c r="F258" s="244"/>
      <c r="G258" s="46"/>
      <c r="H258" s="26"/>
      <c r="I258" s="7"/>
      <c r="J258" s="7"/>
      <c r="K258" s="9"/>
      <c r="L258" s="255"/>
      <c r="M258" s="46"/>
    </row>
    <row r="259" spans="1:13" s="3" customFormat="1" ht="13.5" hidden="1" thickBot="1">
      <c r="A259" s="46"/>
      <c r="B259" s="6"/>
      <c r="C259" s="7"/>
      <c r="D259" s="21"/>
      <c r="E259" s="9"/>
      <c r="F259" s="244"/>
      <c r="G259" s="46"/>
      <c r="H259" s="26"/>
      <c r="I259" s="7"/>
      <c r="J259" s="7"/>
      <c r="K259" s="9"/>
      <c r="L259" s="255"/>
      <c r="M259" s="46"/>
    </row>
    <row r="260" spans="1:13" s="3" customFormat="1" ht="13.5" hidden="1" thickBot="1">
      <c r="A260" s="46"/>
      <c r="B260" s="6"/>
      <c r="C260" s="7"/>
      <c r="D260" s="21"/>
      <c r="E260" s="9"/>
      <c r="F260" s="244"/>
      <c r="G260" s="46"/>
      <c r="H260" s="26"/>
      <c r="I260" s="7"/>
      <c r="J260" s="7"/>
      <c r="K260" s="9"/>
      <c r="L260" s="255"/>
      <c r="M260" s="46"/>
    </row>
    <row r="261" spans="1:13" s="3" customFormat="1" ht="13.5" hidden="1" thickBot="1">
      <c r="A261" s="46"/>
      <c r="B261" s="19"/>
      <c r="C261" s="10"/>
      <c r="D261" s="22"/>
      <c r="E261" s="11"/>
      <c r="F261" s="245"/>
      <c r="G261" s="46"/>
      <c r="H261" s="28"/>
      <c r="I261" s="29"/>
      <c r="J261" s="29"/>
      <c r="K261" s="30"/>
      <c r="L261" s="256"/>
      <c r="M261" s="46"/>
    </row>
    <row r="262" spans="1:13" s="3" customFormat="1" ht="12.75" thickTop="1">
      <c r="A262" s="46"/>
      <c r="B262" s="47"/>
      <c r="C262" s="47"/>
      <c r="D262" s="47"/>
      <c r="E262" s="47"/>
      <c r="F262" s="47"/>
      <c r="G262" s="46"/>
      <c r="H262" s="48"/>
      <c r="I262" s="48"/>
      <c r="J262" s="48"/>
      <c r="K262" s="48"/>
      <c r="L262" s="48"/>
      <c r="M262" s="46"/>
    </row>
    <row r="263" spans="1:13" s="3" customFormat="1" ht="34.5" customHeight="1" thickBot="1">
      <c r="A263" s="35"/>
      <c r="B263" s="213" t="s">
        <v>791</v>
      </c>
      <c r="C263" s="211"/>
      <c r="D263" s="35"/>
      <c r="E263" s="211" t="s">
        <v>743</v>
      </c>
      <c r="F263" s="781" t="s">
        <v>740</v>
      </c>
      <c r="G263" s="781"/>
      <c r="H263" s="781"/>
      <c r="I263" s="781"/>
      <c r="K263" s="211" t="s">
        <v>741</v>
      </c>
      <c r="L263" s="211"/>
      <c r="M263" s="46"/>
    </row>
    <row r="264" spans="1:13" s="3" customFormat="1" ht="5.25" customHeight="1" thickTop="1" thickBot="1">
      <c r="A264" s="35"/>
      <c r="B264" s="810" t="s">
        <v>1646</v>
      </c>
      <c r="C264" s="811"/>
      <c r="D264" s="43"/>
      <c r="E264" s="44"/>
      <c r="F264" s="44"/>
      <c r="G264" s="35"/>
      <c r="H264" s="814" t="s">
        <v>739</v>
      </c>
      <c r="I264" s="815"/>
      <c r="J264" s="45"/>
      <c r="K264" s="45"/>
      <c r="L264" s="45"/>
      <c r="M264" s="46"/>
    </row>
    <row r="265" spans="1:13" s="3" customFormat="1" ht="16.5" thickTop="1" thickBot="1">
      <c r="A265" s="46"/>
      <c r="B265" s="812"/>
      <c r="C265" s="813"/>
      <c r="D265" s="14"/>
      <c r="E265" s="12" t="s">
        <v>663</v>
      </c>
      <c r="F265" s="13">
        <f>COUNTA(D267:D286)</f>
        <v>5</v>
      </c>
      <c r="G265" s="46"/>
      <c r="H265" s="816"/>
      <c r="I265" s="817"/>
      <c r="J265" s="32"/>
      <c r="K265" s="33" t="s">
        <v>663</v>
      </c>
      <c r="L265" s="34">
        <f>COUNTA(J267:J286)</f>
        <v>14</v>
      </c>
      <c r="M265" s="46"/>
    </row>
    <row r="266" spans="1:13" s="3" customFormat="1">
      <c r="A266" s="46"/>
      <c r="B266" s="15" t="s">
        <v>644</v>
      </c>
      <c r="C266" s="16" t="s">
        <v>640</v>
      </c>
      <c r="D266" s="4" t="s">
        <v>641</v>
      </c>
      <c r="E266" s="4" t="s">
        <v>1617</v>
      </c>
      <c r="F266" s="5" t="s">
        <v>662</v>
      </c>
      <c r="G266" s="46"/>
      <c r="H266" s="24" t="s">
        <v>644</v>
      </c>
      <c r="I266" s="23" t="s">
        <v>640</v>
      </c>
      <c r="J266" s="4" t="s">
        <v>641</v>
      </c>
      <c r="K266" s="4" t="s">
        <v>1617</v>
      </c>
      <c r="L266" s="25" t="s">
        <v>662</v>
      </c>
      <c r="M266" s="46"/>
    </row>
    <row r="267" spans="1:13" s="3" customFormat="1">
      <c r="A267" s="46"/>
      <c r="B267" s="93" t="s">
        <v>648</v>
      </c>
      <c r="C267" s="94" t="s">
        <v>1434</v>
      </c>
      <c r="D267" s="95" t="s">
        <v>3036</v>
      </c>
      <c r="E267" s="96" t="s">
        <v>747</v>
      </c>
      <c r="F267" s="285" t="s">
        <v>3037</v>
      </c>
      <c r="G267" s="46"/>
      <c r="H267" s="111" t="s">
        <v>648</v>
      </c>
      <c r="I267" s="94" t="s">
        <v>999</v>
      </c>
      <c r="J267" s="95" t="s">
        <v>2118</v>
      </c>
      <c r="K267" s="96" t="s">
        <v>679</v>
      </c>
      <c r="L267" s="289" t="s">
        <v>3046</v>
      </c>
      <c r="M267" s="46"/>
    </row>
    <row r="268" spans="1:13" s="3" customFormat="1">
      <c r="A268" s="46"/>
      <c r="B268" s="98" t="s">
        <v>649</v>
      </c>
      <c r="C268" s="99" t="s">
        <v>1649</v>
      </c>
      <c r="D268" s="100" t="s">
        <v>1650</v>
      </c>
      <c r="E268" s="101" t="s">
        <v>770</v>
      </c>
      <c r="F268" s="286" t="s">
        <v>3038</v>
      </c>
      <c r="G268" s="46"/>
      <c r="H268" s="113" t="s">
        <v>649</v>
      </c>
      <c r="I268" s="99" t="s">
        <v>845</v>
      </c>
      <c r="J268" s="100" t="s">
        <v>1632</v>
      </c>
      <c r="K268" s="101" t="s">
        <v>1628</v>
      </c>
      <c r="L268" s="290" t="s">
        <v>3047</v>
      </c>
      <c r="M268" s="46"/>
    </row>
    <row r="269" spans="1:13" s="3" customFormat="1">
      <c r="A269" s="46"/>
      <c r="B269" s="103" t="s">
        <v>650</v>
      </c>
      <c r="C269" s="104" t="s">
        <v>1699</v>
      </c>
      <c r="D269" s="105" t="s">
        <v>2438</v>
      </c>
      <c r="E269" s="106" t="s">
        <v>679</v>
      </c>
      <c r="F269" s="287" t="s">
        <v>3039</v>
      </c>
      <c r="G269" s="46"/>
      <c r="H269" s="115" t="s">
        <v>650</v>
      </c>
      <c r="I269" s="104" t="s">
        <v>1623</v>
      </c>
      <c r="J269" s="105" t="s">
        <v>3048</v>
      </c>
      <c r="K269" s="106" t="s">
        <v>1628</v>
      </c>
      <c r="L269" s="291" t="s">
        <v>3049</v>
      </c>
      <c r="M269" s="46"/>
    </row>
    <row r="270" spans="1:13" s="3" customFormat="1">
      <c r="A270" s="46"/>
      <c r="B270" s="6" t="s">
        <v>651</v>
      </c>
      <c r="C270" s="7" t="s">
        <v>990</v>
      </c>
      <c r="D270" s="8" t="s">
        <v>1513</v>
      </c>
      <c r="E270" s="9" t="s">
        <v>770</v>
      </c>
      <c r="F270" s="288" t="s">
        <v>3040</v>
      </c>
      <c r="G270" s="46"/>
      <c r="H270" s="26" t="s">
        <v>651</v>
      </c>
      <c r="I270" s="7" t="s">
        <v>1070</v>
      </c>
      <c r="J270" s="8" t="s">
        <v>1071</v>
      </c>
      <c r="K270" s="9" t="s">
        <v>900</v>
      </c>
      <c r="L270" s="292" t="s">
        <v>3050</v>
      </c>
      <c r="M270" s="46"/>
    </row>
    <row r="271" spans="1:13" s="3" customFormat="1">
      <c r="A271" s="46"/>
      <c r="B271" s="6" t="s">
        <v>652</v>
      </c>
      <c r="C271" s="7" t="s">
        <v>2948</v>
      </c>
      <c r="D271" s="8" t="s">
        <v>2955</v>
      </c>
      <c r="E271" s="9" t="s">
        <v>679</v>
      </c>
      <c r="F271" s="288" t="s">
        <v>3041</v>
      </c>
      <c r="G271" s="46"/>
      <c r="H271" s="26" t="s">
        <v>652</v>
      </c>
      <c r="I271" s="7" t="s">
        <v>807</v>
      </c>
      <c r="J271" s="8" t="s">
        <v>3051</v>
      </c>
      <c r="K271" s="9" t="s">
        <v>2983</v>
      </c>
      <c r="L271" s="292" t="s">
        <v>622</v>
      </c>
      <c r="M271" s="46"/>
    </row>
    <row r="272" spans="1:13" s="3" customFormat="1" ht="12.75">
      <c r="A272" s="46"/>
      <c r="B272" s="6"/>
      <c r="C272" s="7"/>
      <c r="D272" s="20"/>
      <c r="E272" s="9"/>
      <c r="F272" s="288"/>
      <c r="G272" s="46"/>
      <c r="H272" s="26" t="s">
        <v>653</v>
      </c>
      <c r="I272" s="7" t="s">
        <v>810</v>
      </c>
      <c r="J272" s="8" t="s">
        <v>2628</v>
      </c>
      <c r="K272" s="9" t="s">
        <v>770</v>
      </c>
      <c r="L272" s="292" t="s">
        <v>3052</v>
      </c>
      <c r="M272" s="46"/>
    </row>
    <row r="273" spans="1:13" s="3" customFormat="1" ht="12.75">
      <c r="A273" s="46"/>
      <c r="B273" s="6"/>
      <c r="C273" s="7"/>
      <c r="D273" s="20"/>
      <c r="E273" s="9"/>
      <c r="F273" s="288"/>
      <c r="G273" s="46"/>
      <c r="H273" s="26" t="s">
        <v>654</v>
      </c>
      <c r="I273" s="7" t="s">
        <v>717</v>
      </c>
      <c r="J273" s="8" t="s">
        <v>716</v>
      </c>
      <c r="K273" s="9" t="s">
        <v>687</v>
      </c>
      <c r="L273" s="292" t="s">
        <v>579</v>
      </c>
      <c r="M273" s="46"/>
    </row>
    <row r="274" spans="1:13" s="3" customFormat="1" ht="12.75">
      <c r="A274" s="46"/>
      <c r="B274" s="6"/>
      <c r="C274" s="7"/>
      <c r="D274" s="20"/>
      <c r="E274" s="9"/>
      <c r="F274" s="244"/>
      <c r="G274" s="46"/>
      <c r="H274" s="26" t="s">
        <v>655</v>
      </c>
      <c r="I274" s="7" t="s">
        <v>999</v>
      </c>
      <c r="J274" s="8" t="s">
        <v>1310</v>
      </c>
      <c r="K274" s="9" t="s">
        <v>770</v>
      </c>
      <c r="L274" s="292" t="s">
        <v>3053</v>
      </c>
      <c r="M274" s="46"/>
    </row>
    <row r="275" spans="1:13" s="3" customFormat="1" ht="12.75">
      <c r="A275" s="46"/>
      <c r="B275" s="6"/>
      <c r="C275" s="7"/>
      <c r="D275" s="20"/>
      <c r="E275" s="9"/>
      <c r="F275" s="244"/>
      <c r="G275" s="46"/>
      <c r="H275" s="26" t="s">
        <v>656</v>
      </c>
      <c r="I275" s="7" t="s">
        <v>807</v>
      </c>
      <c r="J275" s="8" t="s">
        <v>814</v>
      </c>
      <c r="K275" s="9" t="s">
        <v>695</v>
      </c>
      <c r="L275" s="292" t="s">
        <v>3054</v>
      </c>
      <c r="M275" s="46"/>
    </row>
    <row r="276" spans="1:13" s="3" customFormat="1" ht="12.75">
      <c r="A276" s="46"/>
      <c r="B276" s="6"/>
      <c r="C276" s="7"/>
      <c r="D276" s="20"/>
      <c r="E276" s="9"/>
      <c r="F276" s="244"/>
      <c r="G276" s="46"/>
      <c r="H276" s="26" t="s">
        <v>657</v>
      </c>
      <c r="I276" s="7" t="s">
        <v>1001</v>
      </c>
      <c r="J276" s="8" t="s">
        <v>3055</v>
      </c>
      <c r="K276" s="9" t="s">
        <v>747</v>
      </c>
      <c r="L276" s="292" t="s">
        <v>3056</v>
      </c>
      <c r="M276" s="46"/>
    </row>
    <row r="277" spans="1:13" s="3" customFormat="1" ht="12.75">
      <c r="A277" s="46"/>
      <c r="B277" s="6"/>
      <c r="C277" s="7"/>
      <c r="D277" s="20"/>
      <c r="E277" s="9"/>
      <c r="F277" s="244"/>
      <c r="G277" s="46"/>
      <c r="H277" s="26" t="s">
        <v>658</v>
      </c>
      <c r="I277" s="7" t="s">
        <v>999</v>
      </c>
      <c r="J277" s="8" t="s">
        <v>3057</v>
      </c>
      <c r="K277" s="9" t="s">
        <v>3058</v>
      </c>
      <c r="L277" s="292" t="s">
        <v>3059</v>
      </c>
      <c r="M277" s="46"/>
    </row>
    <row r="278" spans="1:13" s="3" customFormat="1" ht="12.75">
      <c r="A278" s="46"/>
      <c r="B278" s="6"/>
      <c r="C278" s="7"/>
      <c r="D278" s="20"/>
      <c r="E278" s="9"/>
      <c r="F278" s="244"/>
      <c r="G278" s="46"/>
      <c r="H278" s="26" t="s">
        <v>659</v>
      </c>
      <c r="I278" s="7" t="s">
        <v>1625</v>
      </c>
      <c r="J278" s="8" t="s">
        <v>1611</v>
      </c>
      <c r="K278" s="9" t="s">
        <v>679</v>
      </c>
      <c r="L278" s="292" t="s">
        <v>3060</v>
      </c>
      <c r="M278" s="46"/>
    </row>
    <row r="279" spans="1:13" s="3" customFormat="1" ht="12.75">
      <c r="A279" s="46"/>
      <c r="B279" s="6"/>
      <c r="C279" s="7"/>
      <c r="D279" s="20"/>
      <c r="E279" s="9"/>
      <c r="F279" s="244"/>
      <c r="G279" s="46"/>
      <c r="H279" s="26" t="s">
        <v>660</v>
      </c>
      <c r="I279" s="7" t="s">
        <v>1079</v>
      </c>
      <c r="J279" s="8" t="s">
        <v>3061</v>
      </c>
      <c r="K279" s="9" t="s">
        <v>962</v>
      </c>
      <c r="L279" s="292" t="s">
        <v>3062</v>
      </c>
      <c r="M279" s="46"/>
    </row>
    <row r="280" spans="1:13" s="3" customFormat="1" ht="13.5" thickBot="1">
      <c r="A280" s="46"/>
      <c r="B280" s="6"/>
      <c r="C280" s="7"/>
      <c r="D280" s="20"/>
      <c r="E280" s="9"/>
      <c r="F280" s="244"/>
      <c r="G280" s="46"/>
      <c r="H280" s="26" t="s">
        <v>661</v>
      </c>
      <c r="I280" s="7" t="s">
        <v>1070</v>
      </c>
      <c r="J280" s="8" t="s">
        <v>1015</v>
      </c>
      <c r="K280" s="9" t="s">
        <v>770</v>
      </c>
      <c r="L280" s="292" t="s">
        <v>3063</v>
      </c>
      <c r="M280" s="46"/>
    </row>
    <row r="281" spans="1:13" s="3" customFormat="1" ht="12.75" hidden="1">
      <c r="A281" s="46"/>
      <c r="B281" s="6"/>
      <c r="C281" s="7"/>
      <c r="D281" s="21"/>
      <c r="E281" s="9"/>
      <c r="F281" s="244"/>
      <c r="G281" s="46"/>
      <c r="H281" s="26"/>
      <c r="I281" s="7"/>
      <c r="J281" s="7"/>
      <c r="K281" s="9"/>
      <c r="L281" s="255"/>
      <c r="M281" s="46"/>
    </row>
    <row r="282" spans="1:13" s="3" customFormat="1" ht="12.75" hidden="1">
      <c r="A282" s="46"/>
      <c r="B282" s="6"/>
      <c r="C282" s="7"/>
      <c r="D282" s="21"/>
      <c r="E282" s="9"/>
      <c r="F282" s="244"/>
      <c r="G282" s="46"/>
      <c r="H282" s="26"/>
      <c r="I282" s="7"/>
      <c r="J282" s="7"/>
      <c r="K282" s="9"/>
      <c r="L282" s="255"/>
      <c r="M282" s="46"/>
    </row>
    <row r="283" spans="1:13" s="3" customFormat="1" ht="12.75" hidden="1">
      <c r="A283" s="46"/>
      <c r="B283" s="6"/>
      <c r="C283" s="7"/>
      <c r="D283" s="21"/>
      <c r="E283" s="9"/>
      <c r="F283" s="244"/>
      <c r="G283" s="46"/>
      <c r="H283" s="26"/>
      <c r="I283" s="7"/>
      <c r="J283" s="7"/>
      <c r="K283" s="9"/>
      <c r="L283" s="255"/>
      <c r="M283" s="46"/>
    </row>
    <row r="284" spans="1:13" s="3" customFormat="1" ht="12.75" hidden="1">
      <c r="A284" s="46"/>
      <c r="B284" s="6"/>
      <c r="C284" s="7"/>
      <c r="D284" s="21"/>
      <c r="E284" s="9"/>
      <c r="F284" s="244"/>
      <c r="G284" s="46"/>
      <c r="H284" s="26"/>
      <c r="I284" s="7"/>
      <c r="J284" s="7"/>
      <c r="K284" s="9"/>
      <c r="L284" s="255"/>
      <c r="M284" s="46"/>
    </row>
    <row r="285" spans="1:13" s="3" customFormat="1" ht="12.75" hidden="1">
      <c r="A285" s="46"/>
      <c r="B285" s="6"/>
      <c r="C285" s="7"/>
      <c r="D285" s="21"/>
      <c r="E285" s="9"/>
      <c r="F285" s="244"/>
      <c r="G285" s="46"/>
      <c r="H285" s="26"/>
      <c r="I285" s="7"/>
      <c r="J285" s="7"/>
      <c r="K285" s="9"/>
      <c r="L285" s="255"/>
      <c r="M285" s="46"/>
    </row>
    <row r="286" spans="1:13" s="3" customFormat="1" ht="13.5" hidden="1" thickBot="1">
      <c r="A286" s="46"/>
      <c r="B286" s="19"/>
      <c r="C286" s="10"/>
      <c r="D286" s="22"/>
      <c r="E286" s="11"/>
      <c r="F286" s="245"/>
      <c r="G286" s="46"/>
      <c r="H286" s="28"/>
      <c r="I286" s="29"/>
      <c r="J286" s="29"/>
      <c r="K286" s="30"/>
      <c r="L286" s="256"/>
      <c r="M286" s="46"/>
    </row>
    <row r="287" spans="1:13" s="3" customFormat="1" ht="12.75" thickTop="1">
      <c r="A287" s="46"/>
      <c r="B287" s="47"/>
      <c r="C287" s="47"/>
      <c r="D287" s="47"/>
      <c r="E287" s="47"/>
      <c r="F287" s="47"/>
      <c r="G287" s="46"/>
      <c r="H287" s="48"/>
      <c r="I287" s="48"/>
      <c r="J287" s="48"/>
      <c r="K287" s="48"/>
      <c r="L287" s="48"/>
      <c r="M287" s="46"/>
    </row>
    <row r="288" spans="1:13" s="3" customFormat="1" ht="34.5" customHeight="1" thickBot="1">
      <c r="A288" s="35"/>
      <c r="B288" s="213" t="s">
        <v>931</v>
      </c>
      <c r="C288" s="211"/>
      <c r="D288" s="211" t="s">
        <v>741</v>
      </c>
      <c r="E288" s="781" t="s">
        <v>933</v>
      </c>
      <c r="F288" s="781"/>
      <c r="G288" s="42"/>
      <c r="H288" s="211" t="s">
        <v>792</v>
      </c>
      <c r="I288" s="211"/>
      <c r="J288" s="211" t="s">
        <v>741</v>
      </c>
      <c r="K288" s="781" t="s">
        <v>932</v>
      </c>
      <c r="L288" s="781"/>
      <c r="M288" s="46"/>
    </row>
    <row r="289" spans="1:13" s="3" customFormat="1" ht="5.25" customHeight="1" thickTop="1" thickBot="1">
      <c r="A289" s="35"/>
      <c r="B289" s="818" t="s">
        <v>923</v>
      </c>
      <c r="C289" s="819"/>
      <c r="D289" s="45"/>
      <c r="E289" s="45"/>
      <c r="F289" s="45"/>
      <c r="G289" s="35"/>
      <c r="H289" s="814" t="s">
        <v>739</v>
      </c>
      <c r="I289" s="815"/>
      <c r="J289" s="45"/>
      <c r="K289" s="45"/>
      <c r="L289" s="45"/>
      <c r="M289" s="46"/>
    </row>
    <row r="290" spans="1:13" s="3" customFormat="1" ht="16.5" thickTop="1" thickBot="1">
      <c r="A290" s="46"/>
      <c r="B290" s="820"/>
      <c r="C290" s="821"/>
      <c r="D290" s="64"/>
      <c r="E290" s="65" t="s">
        <v>663</v>
      </c>
      <c r="F290" s="66">
        <f>COUNTA(D292:D311)</f>
        <v>4</v>
      </c>
      <c r="G290" s="46"/>
      <c r="H290" s="816"/>
      <c r="I290" s="817"/>
      <c r="J290" s="32"/>
      <c r="K290" s="33" t="s">
        <v>663</v>
      </c>
      <c r="L290" s="34">
        <f>COUNTA(J292:J311)</f>
        <v>6</v>
      </c>
      <c r="M290" s="46"/>
    </row>
    <row r="291" spans="1:13" s="3" customFormat="1">
      <c r="A291" s="46"/>
      <c r="B291" s="67" t="s">
        <v>644</v>
      </c>
      <c r="C291" s="4" t="s">
        <v>640</v>
      </c>
      <c r="D291" s="4" t="s">
        <v>641</v>
      </c>
      <c r="E291" s="4" t="s">
        <v>1617</v>
      </c>
      <c r="F291" s="68" t="s">
        <v>662</v>
      </c>
      <c r="G291" s="46"/>
      <c r="H291" s="24" t="s">
        <v>644</v>
      </c>
      <c r="I291" s="23" t="s">
        <v>640</v>
      </c>
      <c r="J291" s="4" t="s">
        <v>641</v>
      </c>
      <c r="K291" s="4" t="s">
        <v>1617</v>
      </c>
      <c r="L291" s="25" t="s">
        <v>662</v>
      </c>
      <c r="M291" s="46"/>
    </row>
    <row r="292" spans="1:13" s="3" customFormat="1">
      <c r="A292" s="46"/>
      <c r="B292" s="108" t="s">
        <v>648</v>
      </c>
      <c r="C292" s="94" t="s">
        <v>1105</v>
      </c>
      <c r="D292" s="95" t="s">
        <v>1106</v>
      </c>
      <c r="E292" s="96" t="s">
        <v>770</v>
      </c>
      <c r="F292" s="293" t="s">
        <v>3067</v>
      </c>
      <c r="G292" s="46"/>
      <c r="H292" s="111" t="s">
        <v>648</v>
      </c>
      <c r="I292" s="94" t="s">
        <v>1110</v>
      </c>
      <c r="J292" s="95" t="s">
        <v>318</v>
      </c>
      <c r="K292" s="96" t="s">
        <v>747</v>
      </c>
      <c r="L292" s="289" t="s">
        <v>3072</v>
      </c>
      <c r="M292" s="46"/>
    </row>
    <row r="293" spans="1:13" s="3" customFormat="1">
      <c r="A293" s="46"/>
      <c r="B293" s="109" t="s">
        <v>649</v>
      </c>
      <c r="C293" s="99" t="s">
        <v>1468</v>
      </c>
      <c r="D293" s="100" t="s">
        <v>1697</v>
      </c>
      <c r="E293" s="101" t="s">
        <v>684</v>
      </c>
      <c r="F293" s="294" t="s">
        <v>3068</v>
      </c>
      <c r="G293" s="46"/>
      <c r="H293" s="113" t="s">
        <v>649</v>
      </c>
      <c r="I293" s="99" t="s">
        <v>906</v>
      </c>
      <c r="J293" s="100" t="s">
        <v>3073</v>
      </c>
      <c r="K293" s="101" t="s">
        <v>3078</v>
      </c>
      <c r="L293" s="290" t="s">
        <v>3074</v>
      </c>
      <c r="M293" s="46"/>
    </row>
    <row r="294" spans="1:13" s="3" customFormat="1">
      <c r="A294" s="46"/>
      <c r="B294" s="110" t="s">
        <v>650</v>
      </c>
      <c r="C294" s="104" t="s">
        <v>601</v>
      </c>
      <c r="D294" s="105" t="s">
        <v>1325</v>
      </c>
      <c r="E294" s="106" t="s">
        <v>770</v>
      </c>
      <c r="F294" s="295" t="s">
        <v>3069</v>
      </c>
      <c r="G294" s="46"/>
      <c r="H294" s="115" t="s">
        <v>650</v>
      </c>
      <c r="I294" s="104" t="s">
        <v>1086</v>
      </c>
      <c r="J294" s="105" t="s">
        <v>318</v>
      </c>
      <c r="K294" s="106" t="s">
        <v>747</v>
      </c>
      <c r="L294" s="291" t="s">
        <v>3075</v>
      </c>
      <c r="M294" s="46"/>
    </row>
    <row r="295" spans="1:13" s="3" customFormat="1">
      <c r="A295" s="46"/>
      <c r="B295" s="69" t="s">
        <v>651</v>
      </c>
      <c r="C295" s="7" t="s">
        <v>896</v>
      </c>
      <c r="D295" s="8" t="s">
        <v>3070</v>
      </c>
      <c r="E295" s="9" t="s">
        <v>1628</v>
      </c>
      <c r="F295" s="296" t="s">
        <v>3071</v>
      </c>
      <c r="G295" s="46"/>
      <c r="H295" s="26" t="s">
        <v>651</v>
      </c>
      <c r="I295" s="7" t="s">
        <v>1008</v>
      </c>
      <c r="J295" s="8" t="s">
        <v>2658</v>
      </c>
      <c r="K295" s="9" t="s">
        <v>1628</v>
      </c>
      <c r="L295" s="292" t="s">
        <v>589</v>
      </c>
      <c r="M295" s="46"/>
    </row>
    <row r="296" spans="1:13" s="3" customFormat="1">
      <c r="A296" s="46"/>
      <c r="B296" s="69"/>
      <c r="C296" s="7"/>
      <c r="D296" s="8"/>
      <c r="E296" s="9"/>
      <c r="F296" s="296"/>
      <c r="G296" s="46"/>
      <c r="H296" s="26" t="s">
        <v>652</v>
      </c>
      <c r="I296" s="7" t="s">
        <v>883</v>
      </c>
      <c r="J296" s="8" t="s">
        <v>1088</v>
      </c>
      <c r="K296" s="9" t="s">
        <v>770</v>
      </c>
      <c r="L296" s="292" t="s">
        <v>3076</v>
      </c>
      <c r="M296" s="46"/>
    </row>
    <row r="297" spans="1:13" s="3" customFormat="1" ht="13.5" thickBot="1">
      <c r="A297" s="46"/>
      <c r="B297" s="69"/>
      <c r="C297" s="7"/>
      <c r="D297" s="20"/>
      <c r="E297" s="9"/>
      <c r="F297" s="296"/>
      <c r="G297" s="46"/>
      <c r="H297" s="26" t="s">
        <v>653</v>
      </c>
      <c r="I297" s="7" t="s">
        <v>1174</v>
      </c>
      <c r="J297" s="8" t="s">
        <v>628</v>
      </c>
      <c r="K297" s="9" t="s">
        <v>770</v>
      </c>
      <c r="L297" s="292" t="s">
        <v>3077</v>
      </c>
      <c r="M297" s="46"/>
    </row>
    <row r="298" spans="1:13" s="3" customFormat="1" ht="12.75" hidden="1">
      <c r="A298" s="46"/>
      <c r="B298" s="69"/>
      <c r="C298" s="7"/>
      <c r="D298" s="20"/>
      <c r="E298" s="9"/>
      <c r="F298" s="296"/>
      <c r="G298" s="46"/>
      <c r="H298" s="26"/>
      <c r="I298" s="7"/>
      <c r="J298" s="8"/>
      <c r="K298" s="9"/>
      <c r="L298" s="292"/>
      <c r="M298" s="46"/>
    </row>
    <row r="299" spans="1:13" s="3" customFormat="1" ht="13.5" hidden="1" thickBot="1">
      <c r="A299" s="46"/>
      <c r="B299" s="69"/>
      <c r="C299" s="7"/>
      <c r="D299" s="20"/>
      <c r="E299" s="9"/>
      <c r="F299" s="296"/>
      <c r="G299" s="46"/>
      <c r="H299" s="26"/>
      <c r="I299" s="7"/>
      <c r="J299" s="8"/>
      <c r="K299" s="9"/>
      <c r="L299" s="292"/>
      <c r="M299" s="533"/>
    </row>
    <row r="300" spans="1:13" s="3" customFormat="1" ht="13.5" hidden="1" thickBot="1">
      <c r="A300" s="46"/>
      <c r="B300" s="69"/>
      <c r="C300" s="7"/>
      <c r="D300" s="20"/>
      <c r="E300" s="9"/>
      <c r="F300" s="296"/>
      <c r="G300" s="46"/>
      <c r="H300" s="26"/>
      <c r="I300" s="7"/>
      <c r="J300" s="8"/>
      <c r="K300" s="9"/>
      <c r="L300" s="292"/>
      <c r="M300" s="533"/>
    </row>
    <row r="301" spans="1:13" s="3" customFormat="1" ht="13.5" hidden="1" thickBot="1">
      <c r="A301" s="46"/>
      <c r="B301" s="69"/>
      <c r="C301" s="7"/>
      <c r="D301" s="20"/>
      <c r="E301" s="9"/>
      <c r="F301" s="250"/>
      <c r="G301" s="46"/>
      <c r="H301" s="26"/>
      <c r="I301" s="7"/>
      <c r="J301" s="8"/>
      <c r="K301" s="9"/>
      <c r="L301" s="255"/>
      <c r="M301" s="533"/>
    </row>
    <row r="302" spans="1:13" s="3" customFormat="1" ht="13.5" hidden="1" thickBot="1">
      <c r="A302" s="46"/>
      <c r="B302" s="69"/>
      <c r="C302" s="7"/>
      <c r="D302" s="20"/>
      <c r="E302" s="9"/>
      <c r="F302" s="250"/>
      <c r="G302" s="46"/>
      <c r="H302" s="26"/>
      <c r="I302" s="7"/>
      <c r="J302" s="8"/>
      <c r="K302" s="9"/>
      <c r="L302" s="255"/>
      <c r="M302" s="533"/>
    </row>
    <row r="303" spans="1:13" s="3" customFormat="1" ht="13.5" hidden="1" thickBot="1">
      <c r="A303" s="46"/>
      <c r="B303" s="69"/>
      <c r="C303" s="7"/>
      <c r="D303" s="20"/>
      <c r="E303" s="9"/>
      <c r="F303" s="250"/>
      <c r="G303" s="46"/>
      <c r="H303" s="26"/>
      <c r="I303" s="7"/>
      <c r="J303" s="8"/>
      <c r="K303" s="9"/>
      <c r="L303" s="255"/>
      <c r="M303" s="533"/>
    </row>
    <row r="304" spans="1:13" s="3" customFormat="1" ht="13.5" hidden="1" thickBot="1">
      <c r="A304" s="46"/>
      <c r="B304" s="69"/>
      <c r="C304" s="7"/>
      <c r="D304" s="20"/>
      <c r="E304" s="9"/>
      <c r="F304" s="250"/>
      <c r="G304" s="46"/>
      <c r="H304" s="26"/>
      <c r="I304" s="7"/>
      <c r="J304" s="8"/>
      <c r="K304" s="9"/>
      <c r="L304" s="255"/>
      <c r="M304" s="533"/>
    </row>
    <row r="305" spans="1:13" s="3" customFormat="1" ht="13.5" hidden="1" thickBot="1">
      <c r="A305" s="46"/>
      <c r="B305" s="69"/>
      <c r="C305" s="7"/>
      <c r="D305" s="20"/>
      <c r="E305" s="9"/>
      <c r="F305" s="250"/>
      <c r="G305" s="46"/>
      <c r="H305" s="26"/>
      <c r="I305" s="7"/>
      <c r="J305" s="8"/>
      <c r="K305" s="9"/>
      <c r="L305" s="255"/>
      <c r="M305" s="533"/>
    </row>
    <row r="306" spans="1:13" s="3" customFormat="1" ht="13.5" hidden="1" thickBot="1">
      <c r="A306" s="46"/>
      <c r="B306" s="69"/>
      <c r="C306" s="7"/>
      <c r="D306" s="21"/>
      <c r="E306" s="9"/>
      <c r="F306" s="250"/>
      <c r="G306" s="46"/>
      <c r="H306" s="26"/>
      <c r="I306" s="7"/>
      <c r="J306" s="7"/>
      <c r="K306" s="9"/>
      <c r="L306" s="255"/>
      <c r="M306" s="533"/>
    </row>
    <row r="307" spans="1:13" s="3" customFormat="1" ht="13.5" hidden="1" thickBot="1">
      <c r="A307" s="46"/>
      <c r="B307" s="69"/>
      <c r="C307" s="7"/>
      <c r="D307" s="21"/>
      <c r="E307" s="9"/>
      <c r="F307" s="250"/>
      <c r="G307" s="46"/>
      <c r="H307" s="26"/>
      <c r="I307" s="7"/>
      <c r="J307" s="7"/>
      <c r="K307" s="9"/>
      <c r="L307" s="255"/>
      <c r="M307" s="533"/>
    </row>
    <row r="308" spans="1:13" s="3" customFormat="1" ht="13.5" hidden="1" thickBot="1">
      <c r="A308" s="46"/>
      <c r="B308" s="69"/>
      <c r="C308" s="7"/>
      <c r="D308" s="21"/>
      <c r="E308" s="9"/>
      <c r="F308" s="250"/>
      <c r="G308" s="46"/>
      <c r="H308" s="26"/>
      <c r="I308" s="7"/>
      <c r="J308" s="7"/>
      <c r="K308" s="9"/>
      <c r="L308" s="255"/>
      <c r="M308" s="533"/>
    </row>
    <row r="309" spans="1:13" s="3" customFormat="1" ht="13.5" hidden="1" thickBot="1">
      <c r="A309" s="46"/>
      <c r="B309" s="69"/>
      <c r="C309" s="7"/>
      <c r="D309" s="21"/>
      <c r="E309" s="9"/>
      <c r="F309" s="250"/>
      <c r="G309" s="46"/>
      <c r="H309" s="26"/>
      <c r="I309" s="7"/>
      <c r="J309" s="7"/>
      <c r="K309" s="9"/>
      <c r="L309" s="255"/>
      <c r="M309" s="533"/>
    </row>
    <row r="310" spans="1:13" s="3" customFormat="1" ht="13.5" hidden="1" thickBot="1">
      <c r="A310" s="46"/>
      <c r="B310" s="69"/>
      <c r="C310" s="7"/>
      <c r="D310" s="21"/>
      <c r="E310" s="9"/>
      <c r="F310" s="250"/>
      <c r="G310" s="46"/>
      <c r="H310" s="26"/>
      <c r="I310" s="7"/>
      <c r="J310" s="7"/>
      <c r="K310" s="9"/>
      <c r="L310" s="255"/>
      <c r="M310" s="533"/>
    </row>
    <row r="311" spans="1:13" s="3" customFormat="1" ht="13.5" hidden="1" thickBot="1">
      <c r="A311" s="46"/>
      <c r="B311" s="71"/>
      <c r="C311" s="72"/>
      <c r="D311" s="73"/>
      <c r="E311" s="74"/>
      <c r="F311" s="251"/>
      <c r="G311" s="46"/>
      <c r="H311" s="28"/>
      <c r="I311" s="29"/>
      <c r="J311" s="29"/>
      <c r="K311" s="30"/>
      <c r="L311" s="256"/>
      <c r="M311" s="533"/>
    </row>
    <row r="312" spans="1:13" s="3" customFormat="1" ht="12.75" thickTop="1">
      <c r="A312" s="46"/>
      <c r="B312" s="76"/>
      <c r="C312" s="76"/>
      <c r="D312" s="76"/>
      <c r="E312" s="76"/>
      <c r="F312" s="76"/>
      <c r="G312" s="46"/>
      <c r="H312" s="48"/>
      <c r="I312" s="48"/>
      <c r="J312" s="48"/>
      <c r="K312" s="48"/>
      <c r="L312" s="48"/>
      <c r="M312" s="533"/>
    </row>
    <row r="313" spans="1:13" s="3" customFormat="1" ht="12.75" hidden="1" thickTop="1">
      <c r="B313" s="278"/>
      <c r="C313" s="278"/>
      <c r="D313" s="278"/>
      <c r="E313" s="278"/>
      <c r="F313" s="278"/>
      <c r="H313" s="48"/>
      <c r="I313" s="48"/>
      <c r="J313" s="48"/>
      <c r="K313" s="48"/>
      <c r="L313" s="48"/>
      <c r="M313" s="533"/>
    </row>
    <row r="314" spans="1:13" s="3" customFormat="1" ht="21" thickBot="1">
      <c r="B314" s="213" t="s">
        <v>2861</v>
      </c>
      <c r="C314" s="211"/>
      <c r="D314" s="211" t="s">
        <v>741</v>
      </c>
      <c r="E314" s="781" t="s">
        <v>2856</v>
      </c>
      <c r="F314" s="781"/>
      <c r="G314" s="46"/>
      <c r="H314" s="211" t="s">
        <v>2624</v>
      </c>
      <c r="I314" s="211"/>
      <c r="J314" s="211" t="s">
        <v>743</v>
      </c>
      <c r="K314" s="781" t="s">
        <v>2625</v>
      </c>
      <c r="L314" s="781"/>
      <c r="M314" s="533"/>
    </row>
    <row r="315" spans="1:13" s="3" customFormat="1" ht="13.5" thickTop="1" thickBot="1">
      <c r="B315" s="818" t="s">
        <v>923</v>
      </c>
      <c r="C315" s="819"/>
      <c r="D315" s="45"/>
      <c r="E315" s="45"/>
      <c r="F315" s="45"/>
      <c r="G315" s="46"/>
      <c r="H315" s="814" t="s">
        <v>2625</v>
      </c>
      <c r="I315" s="815"/>
      <c r="J315" s="45"/>
      <c r="K315" s="45"/>
      <c r="L315" s="45"/>
      <c r="M315" s="533"/>
    </row>
    <row r="316" spans="1:13" s="3" customFormat="1" ht="16.5" thickTop="1" thickBot="1">
      <c r="B316" s="820"/>
      <c r="C316" s="821"/>
      <c r="D316" s="64"/>
      <c r="E316" s="65" t="s">
        <v>663</v>
      </c>
      <c r="F316" s="66">
        <f>COUNTA(D318:D337)</f>
        <v>3</v>
      </c>
      <c r="G316" s="46"/>
      <c r="H316" s="816"/>
      <c r="I316" s="817"/>
      <c r="J316" s="32"/>
      <c r="K316" s="33" t="s">
        <v>663</v>
      </c>
      <c r="L316" s="34">
        <f>COUNTA(J318:J325)</f>
        <v>3</v>
      </c>
      <c r="M316" s="533"/>
    </row>
    <row r="317" spans="1:13" s="3" customFormat="1">
      <c r="B317" s="67" t="s">
        <v>644</v>
      </c>
      <c r="C317" s="4" t="s">
        <v>640</v>
      </c>
      <c r="D317" s="4" t="s">
        <v>641</v>
      </c>
      <c r="E317" s="4" t="s">
        <v>1617</v>
      </c>
      <c r="F317" s="68" t="s">
        <v>662</v>
      </c>
      <c r="G317" s="46"/>
      <c r="H317" s="24" t="s">
        <v>644</v>
      </c>
      <c r="I317" s="23" t="s">
        <v>640</v>
      </c>
      <c r="J317" s="4" t="s">
        <v>641</v>
      </c>
      <c r="K317" s="4" t="s">
        <v>1617</v>
      </c>
      <c r="L317" s="25" t="s">
        <v>662</v>
      </c>
      <c r="M317" s="533"/>
    </row>
    <row r="318" spans="1:13" s="3" customFormat="1">
      <c r="B318" s="108" t="s">
        <v>648</v>
      </c>
      <c r="C318" s="94" t="s">
        <v>761</v>
      </c>
      <c r="D318" s="95" t="s">
        <v>1111</v>
      </c>
      <c r="E318" s="96" t="s">
        <v>965</v>
      </c>
      <c r="F318" s="293" t="s">
        <v>3064</v>
      </c>
      <c r="G318" s="46"/>
      <c r="H318" s="111" t="s">
        <v>648</v>
      </c>
      <c r="I318" s="94" t="s">
        <v>2388</v>
      </c>
      <c r="J318" s="95" t="s">
        <v>2946</v>
      </c>
      <c r="K318" s="96" t="s">
        <v>687</v>
      </c>
      <c r="L318" s="289" t="s">
        <v>3042</v>
      </c>
      <c r="M318" s="533"/>
    </row>
    <row r="319" spans="1:13" s="3" customFormat="1">
      <c r="B319" s="109" t="s">
        <v>649</v>
      </c>
      <c r="C319" s="99" t="s">
        <v>1105</v>
      </c>
      <c r="D319" s="100" t="s">
        <v>1616</v>
      </c>
      <c r="E319" s="101" t="s">
        <v>770</v>
      </c>
      <c r="F319" s="294" t="s">
        <v>3065</v>
      </c>
      <c r="G319" s="46"/>
      <c r="H319" s="113" t="s">
        <v>649</v>
      </c>
      <c r="I319" s="99" t="s">
        <v>698</v>
      </c>
      <c r="J319" s="100" t="s">
        <v>711</v>
      </c>
      <c r="K319" s="101" t="s">
        <v>647</v>
      </c>
      <c r="L319" s="290" t="s">
        <v>3043</v>
      </c>
      <c r="M319" s="533"/>
    </row>
    <row r="320" spans="1:13" s="3" customFormat="1" ht="12.75" thickBot="1">
      <c r="B320" s="110" t="s">
        <v>650</v>
      </c>
      <c r="C320" s="104" t="s">
        <v>752</v>
      </c>
      <c r="D320" s="105" t="s">
        <v>1112</v>
      </c>
      <c r="E320" s="106" t="s">
        <v>953</v>
      </c>
      <c r="F320" s="295" t="s">
        <v>3066</v>
      </c>
      <c r="H320" s="115" t="s">
        <v>650</v>
      </c>
      <c r="I320" s="104" t="s">
        <v>3044</v>
      </c>
      <c r="J320" s="105" t="s">
        <v>941</v>
      </c>
      <c r="K320" s="106" t="s">
        <v>647</v>
      </c>
      <c r="L320" s="291" t="s">
        <v>3045</v>
      </c>
      <c r="M320" s="533"/>
    </row>
    <row r="321" spans="2:12" s="3" customFormat="1" ht="12.75" hidden="1" thickBot="1">
      <c r="B321" s="69"/>
      <c r="C321" s="7"/>
      <c r="D321" s="8"/>
      <c r="E321" s="9"/>
      <c r="F321" s="296"/>
      <c r="H321" s="28"/>
      <c r="I321" s="29"/>
      <c r="J321" s="92"/>
      <c r="K321" s="30"/>
      <c r="L321" s="256"/>
    </row>
    <row r="322" spans="2:12" s="3" customFormat="1" ht="14.25" hidden="1" thickTop="1" thickBot="1">
      <c r="B322" s="69"/>
      <c r="C322" s="7"/>
      <c r="D322" s="20"/>
      <c r="E322" s="9"/>
      <c r="F322" s="296"/>
      <c r="H322" s="381"/>
      <c r="I322" s="366"/>
      <c r="J322" s="371"/>
      <c r="K322" s="368"/>
      <c r="L322" s="382"/>
    </row>
    <row r="323" spans="2:12" s="3" customFormat="1" ht="14.25" hidden="1" thickTop="1" thickBot="1">
      <c r="B323" s="69"/>
      <c r="C323" s="7"/>
      <c r="D323" s="20"/>
      <c r="E323" s="9"/>
      <c r="F323" s="296"/>
      <c r="H323" s="26"/>
      <c r="I323" s="7"/>
      <c r="J323" s="8"/>
      <c r="K323" s="9"/>
      <c r="L323" s="255"/>
    </row>
    <row r="324" spans="2:12" s="3" customFormat="1" ht="14.25" hidden="1" thickTop="1" thickBot="1">
      <c r="B324" s="69"/>
      <c r="C324" s="7"/>
      <c r="D324" s="20"/>
      <c r="E324" s="9"/>
      <c r="F324" s="296"/>
      <c r="H324" s="26"/>
      <c r="I324" s="7"/>
      <c r="J324" s="8"/>
      <c r="K324" s="9"/>
      <c r="L324" s="255"/>
    </row>
    <row r="325" spans="2:12" s="3" customFormat="1" ht="14.25" hidden="1" thickTop="1" thickBot="1">
      <c r="B325" s="69"/>
      <c r="C325" s="7"/>
      <c r="D325" s="20"/>
      <c r="E325" s="9"/>
      <c r="F325" s="296"/>
      <c r="H325" s="48"/>
      <c r="I325" s="48"/>
      <c r="J325" s="48"/>
      <c r="K325" s="48"/>
      <c r="L325" s="48"/>
    </row>
    <row r="326" spans="2:12" s="3" customFormat="1" ht="21.75" hidden="1" thickTop="1" thickBot="1">
      <c r="B326" s="69"/>
      <c r="C326" s="7"/>
      <c r="D326" s="20"/>
      <c r="E326" s="9"/>
      <c r="F326" s="296"/>
      <c r="G326" s="46"/>
      <c r="H326" s="211" t="s">
        <v>571</v>
      </c>
      <c r="I326" s="211"/>
      <c r="J326" s="211" t="s">
        <v>570</v>
      </c>
      <c r="K326" s="781" t="s">
        <v>573</v>
      </c>
      <c r="L326" s="781"/>
    </row>
    <row r="327" spans="2:12" s="3" customFormat="1" ht="14.25" hidden="1" thickTop="1" thickBot="1">
      <c r="B327" s="69"/>
      <c r="C327" s="7"/>
      <c r="D327" s="20"/>
      <c r="E327" s="9"/>
      <c r="F327" s="250"/>
      <c r="H327" s="814" t="s">
        <v>572</v>
      </c>
      <c r="I327" s="815"/>
      <c r="J327" s="45"/>
      <c r="K327" s="45"/>
      <c r="L327" s="45"/>
    </row>
    <row r="328" spans="2:12" s="3" customFormat="1" ht="16.5" hidden="1" thickTop="1" thickBot="1">
      <c r="B328" s="69"/>
      <c r="C328" s="7"/>
      <c r="D328" s="20"/>
      <c r="E328" s="9"/>
      <c r="F328" s="250"/>
      <c r="H328" s="816"/>
      <c r="I328" s="817"/>
      <c r="J328" s="32"/>
      <c r="K328" s="33" t="s">
        <v>663</v>
      </c>
      <c r="L328" s="34">
        <f>COUNTA(D318:D337)</f>
        <v>3</v>
      </c>
    </row>
    <row r="329" spans="2:12" s="3" customFormat="1" ht="14.25" hidden="1" thickTop="1" thickBot="1">
      <c r="B329" s="69"/>
      <c r="C329" s="7"/>
      <c r="D329" s="20"/>
      <c r="E329" s="9"/>
      <c r="F329" s="250"/>
      <c r="H329" s="24" t="s">
        <v>644</v>
      </c>
      <c r="I329" s="23" t="s">
        <v>640</v>
      </c>
      <c r="J329" s="4" t="s">
        <v>641</v>
      </c>
      <c r="K329" s="4" t="s">
        <v>1617</v>
      </c>
      <c r="L329" s="25" t="s">
        <v>662</v>
      </c>
    </row>
    <row r="330" spans="2:12" s="3" customFormat="1" ht="14.25" hidden="1" thickTop="1" thickBot="1">
      <c r="B330" s="69"/>
      <c r="C330" s="7"/>
      <c r="D330" s="20"/>
      <c r="E330" s="9"/>
      <c r="F330" s="250"/>
      <c r="H330" s="111"/>
      <c r="I330" s="94"/>
      <c r="J330" s="95"/>
      <c r="K330" s="96"/>
      <c r="L330" s="289"/>
    </row>
    <row r="331" spans="2:12" s="3" customFormat="1" ht="14.25" hidden="1" thickTop="1" thickBot="1">
      <c r="B331" s="69"/>
      <c r="C331" s="7"/>
      <c r="D331" s="20"/>
      <c r="E331" s="9"/>
      <c r="F331" s="250"/>
      <c r="H331" s="113"/>
      <c r="I331" s="99"/>
      <c r="J331" s="100"/>
      <c r="K331" s="101"/>
      <c r="L331" s="290"/>
    </row>
    <row r="332" spans="2:12" s="3" customFormat="1" ht="14.25" hidden="1" thickTop="1" thickBot="1">
      <c r="B332" s="69"/>
      <c r="C332" s="7"/>
      <c r="D332" s="21"/>
      <c r="E332" s="9"/>
      <c r="F332" s="250"/>
      <c r="H332" s="115"/>
      <c r="I332" s="104"/>
      <c r="J332" s="105"/>
      <c r="K332" s="106"/>
      <c r="L332" s="254"/>
    </row>
    <row r="333" spans="2:12" s="3" customFormat="1" ht="14.25" hidden="1" thickTop="1" thickBot="1">
      <c r="B333" s="69"/>
      <c r="C333" s="7"/>
      <c r="D333" s="21"/>
      <c r="E333" s="9"/>
      <c r="F333" s="250"/>
      <c r="H333" s="26"/>
      <c r="I333" s="7"/>
      <c r="J333" s="8"/>
      <c r="K333" s="9"/>
      <c r="L333" s="255"/>
    </row>
    <row r="334" spans="2:12" s="3" customFormat="1" ht="14.25" hidden="1" thickTop="1" thickBot="1">
      <c r="B334" s="69"/>
      <c r="C334" s="7"/>
      <c r="D334" s="21"/>
      <c r="E334" s="9"/>
      <c r="F334" s="250"/>
      <c r="H334" s="26"/>
      <c r="I334" s="7"/>
      <c r="J334" s="8"/>
      <c r="K334" s="9"/>
      <c r="L334" s="255"/>
    </row>
    <row r="335" spans="2:12" s="3" customFormat="1" ht="14.25" hidden="1" thickTop="1" thickBot="1">
      <c r="B335" s="69"/>
      <c r="C335" s="7"/>
      <c r="D335" s="21"/>
      <c r="E335" s="9"/>
      <c r="F335" s="250"/>
      <c r="H335" s="26"/>
      <c r="I335" s="7"/>
      <c r="J335" s="8"/>
      <c r="K335" s="9"/>
      <c r="L335" s="255"/>
    </row>
    <row r="336" spans="2:12" s="3" customFormat="1" ht="14.25" hidden="1" thickTop="1" thickBot="1">
      <c r="B336" s="69"/>
      <c r="C336" s="7"/>
      <c r="D336" s="21"/>
      <c r="E336" s="9"/>
      <c r="F336" s="250"/>
      <c r="H336" s="26"/>
      <c r="I336" s="7"/>
      <c r="J336" s="8"/>
      <c r="K336" s="9"/>
      <c r="L336" s="255"/>
    </row>
    <row r="337" spans="2:12" s="3" customFormat="1" ht="14.25" hidden="1" thickTop="1" thickBot="1">
      <c r="B337" s="71"/>
      <c r="C337" s="72"/>
      <c r="D337" s="73"/>
      <c r="E337" s="74"/>
      <c r="F337" s="251"/>
      <c r="H337" s="48"/>
      <c r="I337" s="48"/>
      <c r="J337" s="48"/>
      <c r="K337" s="48"/>
      <c r="L337" s="48"/>
    </row>
    <row r="338" spans="2:12" s="3" customFormat="1" ht="12.75" thickTop="1">
      <c r="B338" s="76"/>
      <c r="C338" s="76"/>
      <c r="D338" s="76"/>
      <c r="E338" s="76"/>
      <c r="F338" s="76"/>
      <c r="G338" s="533"/>
      <c r="H338" s="48"/>
      <c r="I338" s="48"/>
      <c r="J338" s="48"/>
      <c r="K338" s="48"/>
      <c r="L338" s="48"/>
    </row>
    <row r="339" spans="2:12" s="3" customFormat="1"/>
    <row r="340" spans="2:12" s="3" customFormat="1"/>
    <row r="341" spans="2:12" s="3" customFormat="1"/>
    <row r="342" spans="2:12" s="3" customFormat="1"/>
    <row r="343" spans="2:12" s="3" customFormat="1"/>
    <row r="344" spans="2:12" s="3" customFormat="1"/>
    <row r="345" spans="2:12" s="3" customFormat="1"/>
    <row r="346" spans="2:12" s="3" customFormat="1"/>
    <row r="347" spans="2:12" s="3" customFormat="1"/>
    <row r="348" spans="2:12" s="3" customFormat="1"/>
    <row r="349" spans="2:12" s="3" customFormat="1"/>
    <row r="350" spans="2:12" s="3" customFormat="1"/>
    <row r="351" spans="2:12" s="3" customFormat="1"/>
    <row r="352" spans="2:12" s="3" customFormat="1"/>
    <row r="353" s="3" customFormat="1"/>
    <row r="354" s="3" customFormat="1"/>
    <row r="355" s="3" customFormat="1"/>
    <row r="356" s="3" customFormat="1"/>
    <row r="357" s="3" customFormat="1"/>
    <row r="358" s="3" customFormat="1"/>
    <row r="359" s="3" customFormat="1"/>
    <row r="360" s="3" customFormat="1"/>
    <row r="361" s="3" customFormat="1"/>
    <row r="362" s="3" customFormat="1"/>
    <row r="363" s="3" customFormat="1"/>
    <row r="364" s="3" customFormat="1"/>
    <row r="365" s="3" customFormat="1"/>
    <row r="366" s="3" customFormat="1"/>
    <row r="367" s="3" customFormat="1"/>
    <row r="368" s="3" customFormat="1"/>
    <row r="369" s="3" customFormat="1"/>
    <row r="370" s="3" customFormat="1"/>
    <row r="371" s="3" customFormat="1"/>
    <row r="372" s="3" customFormat="1"/>
    <row r="373" s="3" customFormat="1"/>
    <row r="374" s="3" customFormat="1"/>
    <row r="375" s="3" customFormat="1"/>
    <row r="376" s="3" customFormat="1"/>
    <row r="377" s="3" customFormat="1"/>
    <row r="378" s="3" customFormat="1"/>
    <row r="379" s="3" customFormat="1"/>
    <row r="380" s="3" customFormat="1"/>
    <row r="381" s="3" customFormat="1"/>
    <row r="382" s="3" customFormat="1"/>
    <row r="383" s="3" customFormat="1"/>
    <row r="384" s="3" customFormat="1"/>
    <row r="385" s="3" customFormat="1"/>
    <row r="386" s="3" customFormat="1"/>
    <row r="387" s="3" customFormat="1"/>
    <row r="388" s="3" customFormat="1"/>
    <row r="389" s="3" customFormat="1"/>
    <row r="390" s="3" customFormat="1"/>
    <row r="391" s="3" customFormat="1"/>
    <row r="392" s="3" customFormat="1"/>
    <row r="393" s="3" customFormat="1"/>
    <row r="394" s="3" customFormat="1"/>
    <row r="395" s="3" customFormat="1"/>
    <row r="396" s="3" customFormat="1"/>
    <row r="397" s="3" customFormat="1"/>
    <row r="398" s="3" customFormat="1"/>
    <row r="399" s="3" customFormat="1"/>
    <row r="400" s="3" customFormat="1"/>
    <row r="401" s="3" customFormat="1"/>
    <row r="402" s="3" customFormat="1"/>
    <row r="403" s="3" customFormat="1"/>
    <row r="404" s="3" customFormat="1"/>
    <row r="405" s="3" customFormat="1"/>
    <row r="406" s="3" customFormat="1"/>
    <row r="407" s="3" customFormat="1"/>
    <row r="408" s="3" customFormat="1"/>
    <row r="409" s="3" customFormat="1"/>
    <row r="410" s="3" customFormat="1"/>
    <row r="411" s="3" customFormat="1"/>
    <row r="412" s="3" customFormat="1"/>
    <row r="413" s="3" customFormat="1"/>
    <row r="414" s="3" customFormat="1"/>
    <row r="415" s="3" customFormat="1"/>
    <row r="416" s="3" customFormat="1"/>
    <row r="417" s="3" customFormat="1"/>
    <row r="418" s="3" customFormat="1"/>
    <row r="419" s="3" customFormat="1"/>
    <row r="420" s="3" customFormat="1"/>
    <row r="421" s="3" customFormat="1"/>
    <row r="422" s="3" customFormat="1"/>
    <row r="423" s="3" customFormat="1"/>
    <row r="424" s="3" customFormat="1"/>
    <row r="425" s="3" customFormat="1"/>
    <row r="426" s="3" customFormat="1"/>
    <row r="427" s="3" customFormat="1"/>
    <row r="428" s="3" customFormat="1"/>
    <row r="429" s="3" customFormat="1"/>
    <row r="430" s="3" customFormat="1"/>
    <row r="431" s="3" customFormat="1"/>
    <row r="432" s="3" customFormat="1"/>
    <row r="433" s="3" customFormat="1"/>
    <row r="434" s="3" customFormat="1"/>
    <row r="435" s="3" customFormat="1"/>
    <row r="436" s="3" customFormat="1"/>
    <row r="437" s="3" customFormat="1"/>
    <row r="438" s="3" customFormat="1"/>
    <row r="439" s="3" customFormat="1"/>
    <row r="440" s="3" customFormat="1"/>
    <row r="441" s="3" customFormat="1"/>
    <row r="442" s="3" customFormat="1"/>
    <row r="443" s="3" customFormat="1"/>
    <row r="444" s="3" customFormat="1"/>
    <row r="445" s="3" customFormat="1"/>
    <row r="446" s="3" customFormat="1"/>
    <row r="447" s="3" customFormat="1"/>
    <row r="448" s="3" customFormat="1"/>
    <row r="449" s="3" customFormat="1"/>
    <row r="450" s="3" customFormat="1"/>
    <row r="451" s="3" customFormat="1"/>
    <row r="452" s="3" customFormat="1"/>
    <row r="453" s="3" customFormat="1"/>
    <row r="454" s="3" customFormat="1"/>
    <row r="455" s="3" customFormat="1"/>
    <row r="456" s="3" customFormat="1"/>
    <row r="457" s="3" customFormat="1"/>
    <row r="458" s="3" customFormat="1"/>
    <row r="459" s="3" customFormat="1"/>
    <row r="460" s="3" customFormat="1"/>
    <row r="461" s="3" customFormat="1"/>
    <row r="462" s="3" customFormat="1"/>
    <row r="463" s="3" customFormat="1"/>
    <row r="464" s="3" customFormat="1"/>
    <row r="465" s="3" customFormat="1"/>
    <row r="466" s="3" customFormat="1"/>
    <row r="467" s="3" customFormat="1"/>
    <row r="468" s="3" customFormat="1"/>
    <row r="469" s="3" customFormat="1"/>
    <row r="470" s="3" customFormat="1"/>
    <row r="471" s="3" customFormat="1"/>
    <row r="472" s="3" customFormat="1"/>
    <row r="473" s="3" customFormat="1"/>
    <row r="474" s="3" customFormat="1"/>
    <row r="475" s="3" customFormat="1"/>
    <row r="476" s="3" customFormat="1"/>
    <row r="477" s="3" customFormat="1"/>
    <row r="478" s="3" customFormat="1"/>
    <row r="479" s="3" customFormat="1"/>
    <row r="480" s="3" customFormat="1"/>
    <row r="481" s="3" customFormat="1"/>
    <row r="482" s="3" customFormat="1"/>
    <row r="483" s="3" customFormat="1"/>
    <row r="484" s="3" customFormat="1"/>
    <row r="485" s="3" customFormat="1"/>
    <row r="486" s="3" customFormat="1"/>
    <row r="487" s="3" customFormat="1"/>
    <row r="488" s="3" customFormat="1"/>
    <row r="489" s="3" customFormat="1"/>
    <row r="490" s="3" customFormat="1"/>
    <row r="491" s="3" customFormat="1"/>
    <row r="492" s="3" customFormat="1"/>
    <row r="493" s="3" customFormat="1"/>
    <row r="494" s="3" customFormat="1"/>
    <row r="495" s="3" customFormat="1"/>
    <row r="496" s="3" customFormat="1"/>
    <row r="497" s="3" customFormat="1"/>
    <row r="498" s="3" customFormat="1"/>
    <row r="499" s="3" customFormat="1"/>
    <row r="500" s="3" customFormat="1"/>
    <row r="501" s="3" customFormat="1"/>
    <row r="502" s="3" customFormat="1"/>
    <row r="503" s="3" customFormat="1"/>
    <row r="504" s="3" customFormat="1"/>
    <row r="505" s="3" customFormat="1"/>
    <row r="506" s="3" customFormat="1"/>
    <row r="507" s="3" customFormat="1"/>
    <row r="508" s="3" customFormat="1"/>
    <row r="509" s="3" customFormat="1"/>
    <row r="510" s="3" customFormat="1"/>
    <row r="511" s="3" customFormat="1"/>
    <row r="512" s="3" customFormat="1"/>
    <row r="513" s="3" customFormat="1"/>
    <row r="514" s="3" customFormat="1"/>
    <row r="515" s="3" customFormat="1"/>
    <row r="516" s="3" customFormat="1"/>
    <row r="517" s="3" customFormat="1"/>
    <row r="518" s="3" customFormat="1"/>
    <row r="519" s="3" customFormat="1"/>
    <row r="520" s="3" customFormat="1"/>
    <row r="521" s="3" customFormat="1"/>
    <row r="522" s="3" customFormat="1"/>
    <row r="523" s="3" customFormat="1"/>
    <row r="524" s="3" customFormat="1"/>
    <row r="525" s="3" customFormat="1"/>
    <row r="526" s="3" customFormat="1"/>
    <row r="527" s="3" customFormat="1"/>
    <row r="528" s="3" customFormat="1"/>
    <row r="529" s="3" customFormat="1"/>
    <row r="530" s="3" customFormat="1"/>
    <row r="531" s="3" customFormat="1"/>
    <row r="532" s="3" customFormat="1"/>
    <row r="533" s="3" customFormat="1"/>
    <row r="534" s="3" customFormat="1"/>
    <row r="535" s="3" customFormat="1"/>
    <row r="536" s="3" customFormat="1"/>
    <row r="537" s="3" customFormat="1"/>
    <row r="538" s="3" customFormat="1"/>
    <row r="539" s="3" customFormat="1"/>
  </sheetData>
  <mergeCells count="54">
    <mergeCell ref="B11:C12"/>
    <mergeCell ref="H11:I12"/>
    <mergeCell ref="B35:C35"/>
    <mergeCell ref="F35:I35"/>
    <mergeCell ref="K35:L35"/>
    <mergeCell ref="A1:M1"/>
    <mergeCell ref="F4:G5"/>
    <mergeCell ref="F6:G7"/>
    <mergeCell ref="B10:C10"/>
    <mergeCell ref="F10:I10"/>
    <mergeCell ref="K10:L10"/>
    <mergeCell ref="B161:C161"/>
    <mergeCell ref="F161:I161"/>
    <mergeCell ref="K161:L161"/>
    <mergeCell ref="B36:C37"/>
    <mergeCell ref="H36:I37"/>
    <mergeCell ref="B117:C117"/>
    <mergeCell ref="F117:I117"/>
    <mergeCell ref="K117:L117"/>
    <mergeCell ref="B118:C119"/>
    <mergeCell ref="H118:I119"/>
    <mergeCell ref="B72:C72"/>
    <mergeCell ref="F72:I72"/>
    <mergeCell ref="K72:L72"/>
    <mergeCell ref="B73:C74"/>
    <mergeCell ref="H73:I74"/>
    <mergeCell ref="K188:L188"/>
    <mergeCell ref="B189:C190"/>
    <mergeCell ref="H189:I190"/>
    <mergeCell ref="B213:C213"/>
    <mergeCell ref="B162:C163"/>
    <mergeCell ref="H162:I163"/>
    <mergeCell ref="K213:L213"/>
    <mergeCell ref="B239:C240"/>
    <mergeCell ref="H239:I240"/>
    <mergeCell ref="H315:I316"/>
    <mergeCell ref="F263:I263"/>
    <mergeCell ref="B188:C188"/>
    <mergeCell ref="F188:I188"/>
    <mergeCell ref="F213:I213"/>
    <mergeCell ref="B214:C215"/>
    <mergeCell ref="H214:I215"/>
    <mergeCell ref="F238:I238"/>
    <mergeCell ref="K326:L326"/>
    <mergeCell ref="H327:I328"/>
    <mergeCell ref="B264:C265"/>
    <mergeCell ref="H264:I265"/>
    <mergeCell ref="E288:F288"/>
    <mergeCell ref="K288:L288"/>
    <mergeCell ref="B289:C290"/>
    <mergeCell ref="H289:I290"/>
    <mergeCell ref="E314:F314"/>
    <mergeCell ref="K314:L314"/>
    <mergeCell ref="B315:C316"/>
  </mergeCells>
  <printOptions horizontalCentered="1" verticalCentered="1"/>
  <pageMargins left="0" right="0" top="0" bottom="0" header="0" footer="0"/>
  <pageSetup paperSize="9" orientation="portrait" horizontalDpi="360" verticalDpi="360" r:id="rId1"/>
  <headerFooter alignWithMargins="0"/>
  <rowBreaks count="4" manualBreakCount="4">
    <brk id="71" max="16383" man="1"/>
    <brk id="116" max="16383" man="1"/>
    <brk id="187" max="16383" man="1"/>
    <brk id="287" max="16383"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40"/>
  <sheetViews>
    <sheetView workbookViewId="0">
      <selection activeCell="J20" sqref="J20"/>
    </sheetView>
  </sheetViews>
  <sheetFormatPr defaultRowHeight="12"/>
  <cols>
    <col min="1" max="1" width="1.7109375" style="2" customWidth="1"/>
    <col min="2" max="2" width="3.7109375" style="2" customWidth="1"/>
    <col min="3" max="3" width="10.140625" style="2" customWidth="1"/>
    <col min="4" max="4" width="13.7109375" style="2" customWidth="1"/>
    <col min="5" max="5" width="15.7109375" style="2" customWidth="1"/>
    <col min="6" max="6" width="7.7109375" style="2" customWidth="1"/>
    <col min="7" max="7" width="7.5703125" style="2" customWidth="1"/>
    <col min="8" max="8" width="3.7109375" style="2" customWidth="1"/>
    <col min="9" max="9" width="10.28515625" style="2" customWidth="1"/>
    <col min="10" max="11" width="13.7109375" style="2" customWidth="1"/>
    <col min="12" max="12" width="7.7109375" style="2" customWidth="1"/>
    <col min="13" max="13" width="1.7109375" style="2" customWidth="1"/>
    <col min="14" max="16384" width="9.140625" style="2"/>
  </cols>
  <sheetData>
    <row r="1" spans="1:13" ht="29.25" customHeight="1">
      <c r="A1" s="782" t="s">
        <v>3097</v>
      </c>
      <c r="B1" s="782"/>
      <c r="C1" s="782"/>
      <c r="D1" s="782"/>
      <c r="E1" s="782"/>
      <c r="F1" s="782"/>
      <c r="G1" s="782"/>
      <c r="H1" s="782"/>
      <c r="I1" s="782"/>
      <c r="J1" s="782"/>
      <c r="K1" s="782"/>
      <c r="L1" s="782"/>
      <c r="M1" s="782"/>
    </row>
    <row r="2" spans="1:13" ht="7.5" customHeight="1">
      <c r="A2" s="35"/>
      <c r="B2" s="35"/>
      <c r="C2" s="35"/>
      <c r="D2" s="35"/>
      <c r="E2" s="35"/>
      <c r="F2" s="35"/>
      <c r="G2" s="35"/>
      <c r="H2" s="35"/>
      <c r="I2" s="35"/>
      <c r="J2" s="35"/>
      <c r="K2" s="35"/>
      <c r="L2" s="35"/>
      <c r="M2" s="35"/>
    </row>
    <row r="3" spans="1:13" ht="7.5" customHeight="1">
      <c r="A3" s="36"/>
      <c r="B3" s="37"/>
      <c r="C3" s="37"/>
      <c r="D3" s="37"/>
      <c r="E3" s="37"/>
      <c r="F3" s="37"/>
      <c r="G3" s="37"/>
      <c r="H3" s="37"/>
      <c r="I3" s="37"/>
      <c r="J3" s="37"/>
      <c r="K3" s="37"/>
      <c r="L3" s="37"/>
      <c r="M3" s="35"/>
    </row>
    <row r="4" spans="1:13" ht="12.75" customHeight="1">
      <c r="A4" s="35"/>
      <c r="B4" s="38"/>
      <c r="C4" s="38"/>
      <c r="D4" s="38"/>
      <c r="E4" s="38"/>
      <c r="F4" s="803">
        <v>39921</v>
      </c>
      <c r="G4" s="803"/>
      <c r="H4" s="38"/>
      <c r="I4" s="38"/>
      <c r="J4" s="38"/>
      <c r="K4" s="38"/>
      <c r="L4" s="38"/>
      <c r="M4" s="35"/>
    </row>
    <row r="5" spans="1:13" ht="15">
      <c r="B5" s="208" t="s">
        <v>635</v>
      </c>
      <c r="C5" s="209"/>
      <c r="D5" s="209"/>
      <c r="E5" s="209"/>
      <c r="F5" s="803"/>
      <c r="G5" s="803"/>
      <c r="H5" s="35"/>
      <c r="I5" s="35"/>
      <c r="J5" s="35"/>
      <c r="K5" s="35"/>
      <c r="L5" s="35"/>
      <c r="M5" s="35"/>
    </row>
    <row r="6" spans="1:13">
      <c r="A6" s="209"/>
      <c r="B6" s="209"/>
      <c r="C6" s="209"/>
      <c r="D6" s="209"/>
      <c r="E6" s="209"/>
      <c r="F6" s="781">
        <f>SUM(F12,L12,F37,L37,F74,L74,F119,L119,F163,L163,F191,L191,F216,L216,F241,L241,F266,L266,F291,L291,F317,L317)</f>
        <v>246</v>
      </c>
      <c r="G6" s="781"/>
      <c r="H6" s="35"/>
      <c r="I6" s="35"/>
      <c r="J6" s="35"/>
      <c r="K6" s="35"/>
      <c r="L6" s="35"/>
      <c r="M6" s="35"/>
    </row>
    <row r="7" spans="1:13" ht="14.25">
      <c r="B7" s="210" t="s">
        <v>636</v>
      </c>
      <c r="C7" s="209"/>
      <c r="D7" s="209"/>
      <c r="E7" s="209"/>
      <c r="F7" s="781"/>
      <c r="G7" s="781"/>
      <c r="H7" s="35"/>
      <c r="I7" s="35"/>
      <c r="J7" s="209"/>
      <c r="K7" s="209"/>
      <c r="L7" s="209"/>
      <c r="M7" s="35"/>
    </row>
    <row r="8" spans="1:13" ht="6" customHeight="1">
      <c r="A8" s="209"/>
      <c r="B8" s="209"/>
      <c r="C8" s="209"/>
      <c r="D8" s="209"/>
      <c r="E8" s="209"/>
      <c r="F8" s="35"/>
      <c r="G8" s="35"/>
      <c r="H8" s="35"/>
      <c r="I8" s="35"/>
      <c r="J8" s="209"/>
      <c r="K8" s="209"/>
      <c r="L8" s="209"/>
      <c r="M8" s="35"/>
    </row>
    <row r="9" spans="1:13" ht="15">
      <c r="A9" s="208"/>
      <c r="B9" s="209"/>
      <c r="C9" s="209"/>
      <c r="D9" s="209"/>
      <c r="E9" s="209"/>
      <c r="F9" s="35"/>
      <c r="G9" s="35"/>
      <c r="H9" s="35"/>
      <c r="I9" s="35"/>
      <c r="J9" s="209"/>
      <c r="K9" s="209"/>
      <c r="L9" s="209"/>
      <c r="M9" s="35"/>
    </row>
    <row r="10" spans="1:13" ht="34.5" customHeight="1" thickBot="1">
      <c r="A10" s="209"/>
      <c r="B10" s="802" t="s">
        <v>928</v>
      </c>
      <c r="C10" s="802"/>
      <c r="D10" s="209"/>
      <c r="E10" s="211" t="s">
        <v>6</v>
      </c>
      <c r="F10" s="781" t="s">
        <v>925</v>
      </c>
      <c r="G10" s="781"/>
      <c r="H10" s="781"/>
      <c r="I10" s="781"/>
      <c r="J10" s="209"/>
      <c r="K10" s="784" t="s">
        <v>6</v>
      </c>
      <c r="L10" s="784"/>
      <c r="M10" s="35"/>
    </row>
    <row r="11" spans="1:13" ht="5.25" customHeight="1" thickTop="1" thickBot="1">
      <c r="A11" s="35"/>
      <c r="B11" s="810" t="s">
        <v>639</v>
      </c>
      <c r="C11" s="811"/>
      <c r="D11" s="43"/>
      <c r="E11" s="44"/>
      <c r="F11" s="44"/>
      <c r="G11" s="35"/>
      <c r="H11" s="814" t="s">
        <v>670</v>
      </c>
      <c r="I11" s="815"/>
      <c r="J11" s="45"/>
      <c r="K11" s="45"/>
      <c r="L11" s="45"/>
      <c r="M11" s="35"/>
    </row>
    <row r="12" spans="1:13" s="3" customFormat="1" ht="16.5" thickTop="1" thickBot="1">
      <c r="A12" s="46"/>
      <c r="B12" s="812"/>
      <c r="C12" s="813"/>
      <c r="D12" s="14"/>
      <c r="E12" s="12" t="s">
        <v>663</v>
      </c>
      <c r="F12" s="13">
        <f>COUNTA(D14:D33)</f>
        <v>9</v>
      </c>
      <c r="G12" s="46"/>
      <c r="H12" s="816"/>
      <c r="I12" s="817"/>
      <c r="J12" s="32"/>
      <c r="K12" s="33" t="s">
        <v>663</v>
      </c>
      <c r="L12" s="34">
        <f>COUNTA(J14:J33)</f>
        <v>13</v>
      </c>
      <c r="M12" s="46"/>
    </row>
    <row r="13" spans="1:13" s="3" customFormat="1">
      <c r="A13" s="46"/>
      <c r="B13" s="15" t="s">
        <v>644</v>
      </c>
      <c r="C13" s="16" t="s">
        <v>640</v>
      </c>
      <c r="D13" s="4" t="s">
        <v>641</v>
      </c>
      <c r="E13" s="4" t="s">
        <v>642</v>
      </c>
      <c r="F13" s="5" t="s">
        <v>662</v>
      </c>
      <c r="G13" s="46"/>
      <c r="H13" s="24" t="s">
        <v>644</v>
      </c>
      <c r="I13" s="23" t="s">
        <v>640</v>
      </c>
      <c r="J13" s="4" t="s">
        <v>641</v>
      </c>
      <c r="K13" s="4" t="s">
        <v>642</v>
      </c>
      <c r="L13" s="25" t="s">
        <v>662</v>
      </c>
      <c r="M13" s="46"/>
    </row>
    <row r="14" spans="1:13" s="3" customFormat="1">
      <c r="A14" s="46"/>
      <c r="B14" s="93" t="s">
        <v>648</v>
      </c>
      <c r="C14" s="94" t="s">
        <v>645</v>
      </c>
      <c r="D14" s="95" t="s">
        <v>2100</v>
      </c>
      <c r="E14" s="96" t="s">
        <v>679</v>
      </c>
      <c r="F14" s="285" t="s">
        <v>351</v>
      </c>
      <c r="G14" s="46"/>
      <c r="H14" s="111" t="s">
        <v>648</v>
      </c>
      <c r="I14" s="94" t="s">
        <v>1375</v>
      </c>
      <c r="J14" s="95" t="s">
        <v>1332</v>
      </c>
      <c r="K14" s="96" t="s">
        <v>647</v>
      </c>
      <c r="L14" s="289" t="s">
        <v>2890</v>
      </c>
      <c r="M14" s="46"/>
    </row>
    <row r="15" spans="1:13" s="3" customFormat="1">
      <c r="A15" s="46"/>
      <c r="B15" s="98" t="s">
        <v>649</v>
      </c>
      <c r="C15" s="99" t="s">
        <v>847</v>
      </c>
      <c r="D15" s="100" t="s">
        <v>2893</v>
      </c>
      <c r="E15" s="101" t="s">
        <v>647</v>
      </c>
      <c r="F15" s="286" t="s">
        <v>2904</v>
      </c>
      <c r="G15" s="46"/>
      <c r="H15" s="113" t="s">
        <v>649</v>
      </c>
      <c r="I15" s="99" t="s">
        <v>682</v>
      </c>
      <c r="J15" s="100" t="s">
        <v>2924</v>
      </c>
      <c r="K15" s="101" t="s">
        <v>647</v>
      </c>
      <c r="L15" s="290" t="s">
        <v>345</v>
      </c>
      <c r="M15" s="46"/>
    </row>
    <row r="16" spans="1:13" s="3" customFormat="1">
      <c r="A16" s="46"/>
      <c r="B16" s="103" t="s">
        <v>650</v>
      </c>
      <c r="C16" s="104" t="s">
        <v>698</v>
      </c>
      <c r="D16" s="105" t="s">
        <v>1137</v>
      </c>
      <c r="E16" s="106" t="s">
        <v>647</v>
      </c>
      <c r="F16" s="287" t="s">
        <v>14</v>
      </c>
      <c r="G16" s="46"/>
      <c r="H16" s="115" t="s">
        <v>650</v>
      </c>
      <c r="I16" s="104" t="s">
        <v>1150</v>
      </c>
      <c r="J16" s="105" t="s">
        <v>23</v>
      </c>
      <c r="K16" s="106" t="s">
        <v>647</v>
      </c>
      <c r="L16" s="291" t="s">
        <v>2900</v>
      </c>
      <c r="M16" s="46"/>
    </row>
    <row r="17" spans="1:13" s="3" customFormat="1">
      <c r="A17" s="46"/>
      <c r="B17" s="206" t="s">
        <v>651</v>
      </c>
      <c r="C17" s="7" t="s">
        <v>712</v>
      </c>
      <c r="D17" s="8" t="s">
        <v>3098</v>
      </c>
      <c r="E17" s="9" t="s">
        <v>647</v>
      </c>
      <c r="F17" s="288" t="s">
        <v>3101</v>
      </c>
      <c r="G17" s="46"/>
      <c r="H17" s="26" t="s">
        <v>651</v>
      </c>
      <c r="I17" s="7" t="s">
        <v>861</v>
      </c>
      <c r="J17" s="8" t="s">
        <v>2632</v>
      </c>
      <c r="K17" s="9" t="s">
        <v>2914</v>
      </c>
      <c r="L17" s="292" t="s">
        <v>348</v>
      </c>
      <c r="M17" s="46"/>
    </row>
    <row r="18" spans="1:13" s="3" customFormat="1">
      <c r="A18" s="46"/>
      <c r="B18" s="206" t="s">
        <v>652</v>
      </c>
      <c r="C18" s="7" t="s">
        <v>1644</v>
      </c>
      <c r="D18" s="8" t="s">
        <v>1236</v>
      </c>
      <c r="E18" s="9" t="s">
        <v>947</v>
      </c>
      <c r="F18" s="288" t="s">
        <v>356</v>
      </c>
      <c r="G18" s="46"/>
      <c r="H18" s="26" t="s">
        <v>652</v>
      </c>
      <c r="I18" s="7" t="s">
        <v>3105</v>
      </c>
      <c r="J18" s="8" t="s">
        <v>1332</v>
      </c>
      <c r="K18" s="9" t="s">
        <v>647</v>
      </c>
      <c r="L18" s="292" t="s">
        <v>3109</v>
      </c>
      <c r="M18" s="46"/>
    </row>
    <row r="19" spans="1:13" s="3" customFormat="1">
      <c r="A19" s="46"/>
      <c r="B19" s="206" t="s">
        <v>653</v>
      </c>
      <c r="C19" s="7" t="s">
        <v>1436</v>
      </c>
      <c r="D19" s="8" t="s">
        <v>2100</v>
      </c>
      <c r="E19" s="9" t="s">
        <v>647</v>
      </c>
      <c r="F19" s="288" t="s">
        <v>3102</v>
      </c>
      <c r="G19" s="46"/>
      <c r="H19" s="26" t="s">
        <v>653</v>
      </c>
      <c r="I19" s="7" t="s">
        <v>723</v>
      </c>
      <c r="J19" s="8" t="s">
        <v>1638</v>
      </c>
      <c r="K19" s="9" t="s">
        <v>647</v>
      </c>
      <c r="L19" s="292" t="s">
        <v>3110</v>
      </c>
      <c r="M19" s="46"/>
    </row>
    <row r="20" spans="1:13" s="3" customFormat="1">
      <c r="A20" s="46"/>
      <c r="B20" s="206" t="s">
        <v>654</v>
      </c>
      <c r="C20" s="7" t="s">
        <v>1337</v>
      </c>
      <c r="D20" s="8" t="s">
        <v>994</v>
      </c>
      <c r="E20" s="9" t="s">
        <v>679</v>
      </c>
      <c r="F20" s="288" t="s">
        <v>3103</v>
      </c>
      <c r="G20" s="46"/>
      <c r="H20" s="26" t="s">
        <v>654</v>
      </c>
      <c r="I20" s="7" t="s">
        <v>810</v>
      </c>
      <c r="J20" s="8" t="s">
        <v>811</v>
      </c>
      <c r="K20" s="9" t="s">
        <v>647</v>
      </c>
      <c r="L20" s="292" t="s">
        <v>1758</v>
      </c>
      <c r="M20" s="46"/>
    </row>
    <row r="21" spans="1:13" s="3" customFormat="1">
      <c r="A21" s="46"/>
      <c r="B21" s="206" t="s">
        <v>655</v>
      </c>
      <c r="C21" s="7" t="s">
        <v>3099</v>
      </c>
      <c r="D21" s="8" t="s">
        <v>3100</v>
      </c>
      <c r="E21" s="9" t="s">
        <v>647</v>
      </c>
      <c r="F21" s="288" t="s">
        <v>3104</v>
      </c>
      <c r="G21" s="46"/>
      <c r="H21" s="26" t="s">
        <v>655</v>
      </c>
      <c r="I21" s="7" t="s">
        <v>815</v>
      </c>
      <c r="J21" s="8" t="s">
        <v>3106</v>
      </c>
      <c r="K21" s="9" t="s">
        <v>647</v>
      </c>
      <c r="L21" s="292" t="s">
        <v>3111</v>
      </c>
      <c r="M21" s="46"/>
    </row>
    <row r="22" spans="1:13" s="3" customFormat="1" ht="12.75">
      <c r="A22" s="46"/>
      <c r="B22" s="206" t="s">
        <v>656</v>
      </c>
      <c r="C22" s="7" t="s">
        <v>847</v>
      </c>
      <c r="D22" s="20" t="s">
        <v>982</v>
      </c>
      <c r="E22" s="9" t="s">
        <v>647</v>
      </c>
      <c r="F22" s="288" t="s">
        <v>2710</v>
      </c>
      <c r="G22" s="46"/>
      <c r="H22" s="26" t="s">
        <v>656</v>
      </c>
      <c r="I22" s="7" t="s">
        <v>1144</v>
      </c>
      <c r="J22" s="8" t="s">
        <v>1256</v>
      </c>
      <c r="K22" s="9" t="s">
        <v>754</v>
      </c>
      <c r="L22" s="292" t="s">
        <v>3112</v>
      </c>
      <c r="M22" s="46"/>
    </row>
    <row r="23" spans="1:13" s="3" customFormat="1" ht="12.75">
      <c r="A23" s="46"/>
      <c r="B23" s="6"/>
      <c r="C23" s="7"/>
      <c r="D23" s="20"/>
      <c r="E23" s="9"/>
      <c r="F23" s="288"/>
      <c r="G23" s="46"/>
      <c r="H23" s="26" t="s">
        <v>657</v>
      </c>
      <c r="I23" s="7" t="s">
        <v>1417</v>
      </c>
      <c r="J23" s="8" t="s">
        <v>1256</v>
      </c>
      <c r="K23" s="9" t="s">
        <v>754</v>
      </c>
      <c r="L23" s="292" t="s">
        <v>394</v>
      </c>
      <c r="M23" s="46"/>
    </row>
    <row r="24" spans="1:13" s="3" customFormat="1" ht="12.75">
      <c r="A24" s="46"/>
      <c r="B24" s="6"/>
      <c r="C24" s="7"/>
      <c r="D24" s="20"/>
      <c r="E24" s="9"/>
      <c r="F24" s="288"/>
      <c r="G24" s="46"/>
      <c r="H24" s="26" t="s">
        <v>658</v>
      </c>
      <c r="I24" s="7" t="s">
        <v>689</v>
      </c>
      <c r="J24" s="8" t="s">
        <v>2571</v>
      </c>
      <c r="K24" s="9" t="s">
        <v>647</v>
      </c>
      <c r="L24" s="292" t="s">
        <v>2096</v>
      </c>
      <c r="M24" s="46"/>
    </row>
    <row r="25" spans="1:13" s="3" customFormat="1" ht="12.75">
      <c r="A25" s="46"/>
      <c r="B25" s="6"/>
      <c r="C25" s="7"/>
      <c r="D25" s="20"/>
      <c r="E25" s="9"/>
      <c r="F25" s="288"/>
      <c r="G25" s="46"/>
      <c r="H25" s="26" t="s">
        <v>659</v>
      </c>
      <c r="I25" s="7" t="s">
        <v>3107</v>
      </c>
      <c r="J25" s="8" t="s">
        <v>869</v>
      </c>
      <c r="K25" s="9" t="s">
        <v>679</v>
      </c>
      <c r="L25" s="292" t="s">
        <v>367</v>
      </c>
      <c r="M25" s="46"/>
    </row>
    <row r="26" spans="1:13" s="3" customFormat="1" ht="13.5" thickBot="1">
      <c r="A26" s="46"/>
      <c r="B26" s="6"/>
      <c r="C26" s="7"/>
      <c r="D26" s="20"/>
      <c r="E26" s="9"/>
      <c r="F26" s="288"/>
      <c r="G26" s="46"/>
      <c r="H26" s="26" t="s">
        <v>660</v>
      </c>
      <c r="I26" s="7" t="s">
        <v>381</v>
      </c>
      <c r="J26" s="8" t="s">
        <v>3108</v>
      </c>
      <c r="K26" s="9" t="s">
        <v>647</v>
      </c>
      <c r="L26" s="292" t="s">
        <v>50</v>
      </c>
      <c r="M26" s="46"/>
    </row>
    <row r="27" spans="1:13" s="3" customFormat="1" ht="13.5" hidden="1" thickBot="1">
      <c r="A27" s="46"/>
      <c r="B27" s="6"/>
      <c r="C27" s="7"/>
      <c r="D27" s="20"/>
      <c r="E27" s="9"/>
      <c r="F27" s="288"/>
      <c r="G27" s="46"/>
      <c r="H27" s="26"/>
      <c r="I27" s="7"/>
      <c r="J27" s="8"/>
      <c r="K27" s="9"/>
      <c r="L27" s="292"/>
      <c r="M27" s="46"/>
    </row>
    <row r="28" spans="1:13" s="3" customFormat="1" ht="13.5" hidden="1" thickBot="1">
      <c r="A28" s="46"/>
      <c r="B28" s="6"/>
      <c r="C28" s="7"/>
      <c r="D28" s="21"/>
      <c r="E28" s="9"/>
      <c r="F28" s="288"/>
      <c r="G28" s="46"/>
      <c r="H28" s="26"/>
      <c r="I28" s="7"/>
      <c r="J28" s="7"/>
      <c r="K28" s="9"/>
      <c r="L28" s="292"/>
      <c r="M28" s="46"/>
    </row>
    <row r="29" spans="1:13" s="3" customFormat="1" ht="13.5" hidden="1" thickBot="1">
      <c r="A29" s="46"/>
      <c r="B29" s="6"/>
      <c r="C29" s="7"/>
      <c r="D29" s="21"/>
      <c r="E29" s="9"/>
      <c r="F29" s="288"/>
      <c r="G29" s="46"/>
      <c r="H29" s="26"/>
      <c r="I29" s="7"/>
      <c r="J29" s="7"/>
      <c r="K29" s="9"/>
      <c r="L29" s="292"/>
      <c r="M29" s="46"/>
    </row>
    <row r="30" spans="1:13" s="3" customFormat="1" ht="13.5" hidden="1" thickBot="1">
      <c r="A30" s="46"/>
      <c r="B30" s="6"/>
      <c r="C30" s="7"/>
      <c r="D30" s="21"/>
      <c r="E30" s="9"/>
      <c r="F30" s="288"/>
      <c r="G30" s="46"/>
      <c r="H30" s="26"/>
      <c r="I30" s="7"/>
      <c r="J30" s="7"/>
      <c r="K30" s="9"/>
      <c r="L30" s="292"/>
      <c r="M30" s="46"/>
    </row>
    <row r="31" spans="1:13" s="3" customFormat="1" ht="13.5" hidden="1" thickBot="1">
      <c r="A31" s="46"/>
      <c r="B31" s="6"/>
      <c r="C31" s="7"/>
      <c r="D31" s="21"/>
      <c r="E31" s="9"/>
      <c r="F31" s="288"/>
      <c r="G31" s="46"/>
      <c r="H31" s="26"/>
      <c r="I31" s="7"/>
      <c r="J31" s="7"/>
      <c r="K31" s="9"/>
      <c r="L31" s="292"/>
      <c r="M31" s="46"/>
    </row>
    <row r="32" spans="1:13" s="3" customFormat="1" ht="13.5" hidden="1" thickBot="1">
      <c r="A32" s="46"/>
      <c r="B32" s="6"/>
      <c r="C32" s="7"/>
      <c r="D32" s="21"/>
      <c r="E32" s="9"/>
      <c r="F32" s="288"/>
      <c r="G32" s="46"/>
      <c r="H32" s="26"/>
      <c r="I32" s="7"/>
      <c r="J32" s="7"/>
      <c r="K32" s="9"/>
      <c r="L32" s="292"/>
      <c r="M32" s="46"/>
    </row>
    <row r="33" spans="1:13" s="3" customFormat="1" ht="13.5" hidden="1" thickBot="1">
      <c r="A33" s="46"/>
      <c r="B33" s="19"/>
      <c r="C33" s="10"/>
      <c r="D33" s="22"/>
      <c r="E33" s="11"/>
      <c r="F33" s="386"/>
      <c r="G33" s="46"/>
      <c r="H33" s="26"/>
      <c r="I33" s="29"/>
      <c r="J33" s="29"/>
      <c r="K33" s="30"/>
      <c r="L33" s="387"/>
      <c r="M33" s="46"/>
    </row>
    <row r="34" spans="1:13" s="3" customFormat="1" ht="12.75" thickTop="1">
      <c r="A34" s="46"/>
      <c r="B34" s="47"/>
      <c r="C34" s="47"/>
      <c r="D34" s="47"/>
      <c r="E34" s="47"/>
      <c r="F34" s="47"/>
      <c r="G34" s="46"/>
      <c r="H34" s="48"/>
      <c r="I34" s="48"/>
      <c r="J34" s="48"/>
      <c r="K34" s="48"/>
      <c r="L34" s="48"/>
      <c r="M34" s="46"/>
    </row>
    <row r="35" spans="1:13" ht="34.5" customHeight="1" thickBot="1">
      <c r="A35" s="35"/>
      <c r="B35" s="802" t="s">
        <v>785</v>
      </c>
      <c r="C35" s="802"/>
      <c r="D35" s="209"/>
      <c r="E35" s="211" t="s">
        <v>643</v>
      </c>
      <c r="F35" s="781" t="s">
        <v>1676</v>
      </c>
      <c r="G35" s="781"/>
      <c r="H35" s="781"/>
      <c r="I35" s="781"/>
      <c r="J35" s="35"/>
      <c r="K35" s="784" t="s">
        <v>643</v>
      </c>
      <c r="L35" s="784"/>
      <c r="M35" s="35"/>
    </row>
    <row r="36" spans="1:13" ht="5.25" customHeight="1" thickTop="1" thickBot="1">
      <c r="A36" s="35"/>
      <c r="B36" s="810" t="s">
        <v>639</v>
      </c>
      <c r="C36" s="811"/>
      <c r="D36" s="43"/>
      <c r="E36" s="44"/>
      <c r="F36" s="44"/>
      <c r="G36" s="35"/>
      <c r="H36" s="814" t="s">
        <v>670</v>
      </c>
      <c r="I36" s="815"/>
      <c r="J36" s="45"/>
      <c r="K36" s="45"/>
      <c r="L36" s="45"/>
      <c r="M36" s="35"/>
    </row>
    <row r="37" spans="1:13" s="3" customFormat="1" ht="16.5" thickTop="1" thickBot="1">
      <c r="A37" s="46"/>
      <c r="B37" s="812"/>
      <c r="C37" s="813"/>
      <c r="D37" s="14"/>
      <c r="E37" s="12" t="s">
        <v>663</v>
      </c>
      <c r="F37" s="13">
        <f>COUNTA(D39:D70)</f>
        <v>17</v>
      </c>
      <c r="G37" s="46"/>
      <c r="H37" s="816"/>
      <c r="I37" s="817"/>
      <c r="J37" s="32"/>
      <c r="K37" s="33" t="s">
        <v>663</v>
      </c>
      <c r="L37" s="34">
        <f>COUNTA(J39:J70)</f>
        <v>29</v>
      </c>
      <c r="M37" s="46"/>
    </row>
    <row r="38" spans="1:13" s="3" customFormat="1">
      <c r="A38" s="46"/>
      <c r="B38" s="15" t="s">
        <v>644</v>
      </c>
      <c r="C38" s="16" t="s">
        <v>640</v>
      </c>
      <c r="D38" s="4" t="s">
        <v>641</v>
      </c>
      <c r="E38" s="4" t="s">
        <v>642</v>
      </c>
      <c r="F38" s="5" t="s">
        <v>662</v>
      </c>
      <c r="G38" s="46"/>
      <c r="H38" s="24" t="s">
        <v>644</v>
      </c>
      <c r="I38" s="23" t="s">
        <v>640</v>
      </c>
      <c r="J38" s="4" t="s">
        <v>641</v>
      </c>
      <c r="K38" s="4" t="s">
        <v>642</v>
      </c>
      <c r="L38" s="25" t="s">
        <v>662</v>
      </c>
      <c r="M38" s="46"/>
    </row>
    <row r="39" spans="1:13" s="3" customFormat="1">
      <c r="A39" s="46"/>
      <c r="B39" s="93" t="s">
        <v>648</v>
      </c>
      <c r="C39" s="94" t="s">
        <v>698</v>
      </c>
      <c r="D39" s="95" t="s">
        <v>1566</v>
      </c>
      <c r="E39" s="96" t="s">
        <v>900</v>
      </c>
      <c r="F39" s="285" t="s">
        <v>2096</v>
      </c>
      <c r="G39" s="46"/>
      <c r="H39" s="111" t="s">
        <v>648</v>
      </c>
      <c r="I39" s="94" t="s">
        <v>1143</v>
      </c>
      <c r="J39" s="95" t="s">
        <v>809</v>
      </c>
      <c r="K39" s="96" t="s">
        <v>679</v>
      </c>
      <c r="L39" s="289" t="s">
        <v>2710</v>
      </c>
      <c r="M39" s="46"/>
    </row>
    <row r="40" spans="1:13" s="3" customFormat="1">
      <c r="A40" s="46"/>
      <c r="B40" s="98" t="s">
        <v>649</v>
      </c>
      <c r="C40" s="99" t="s">
        <v>2381</v>
      </c>
      <c r="D40" s="100" t="s">
        <v>1769</v>
      </c>
      <c r="E40" s="101" t="s">
        <v>770</v>
      </c>
      <c r="F40" s="286" t="s">
        <v>380</v>
      </c>
      <c r="G40" s="46"/>
      <c r="H40" s="113" t="s">
        <v>649</v>
      </c>
      <c r="I40" s="99" t="s">
        <v>682</v>
      </c>
      <c r="J40" s="100" t="s">
        <v>3120</v>
      </c>
      <c r="K40" s="101" t="s">
        <v>770</v>
      </c>
      <c r="L40" s="290" t="s">
        <v>2096</v>
      </c>
      <c r="M40" s="46"/>
    </row>
    <row r="41" spans="1:13" s="3" customFormat="1">
      <c r="A41" s="46"/>
      <c r="B41" s="103" t="s">
        <v>650</v>
      </c>
      <c r="C41" s="104" t="s">
        <v>2708</v>
      </c>
      <c r="D41" s="105" t="s">
        <v>2867</v>
      </c>
      <c r="E41" s="106" t="s">
        <v>647</v>
      </c>
      <c r="F41" s="287" t="s">
        <v>399</v>
      </c>
      <c r="G41" s="46"/>
      <c r="H41" s="115" t="s">
        <v>650</v>
      </c>
      <c r="I41" s="104" t="s">
        <v>1451</v>
      </c>
      <c r="J41" s="105" t="s">
        <v>688</v>
      </c>
      <c r="K41" s="106" t="s">
        <v>754</v>
      </c>
      <c r="L41" s="291" t="s">
        <v>87</v>
      </c>
      <c r="M41" s="46"/>
    </row>
    <row r="42" spans="1:13" s="3" customFormat="1">
      <c r="A42" s="46"/>
      <c r="B42" s="6" t="s">
        <v>651</v>
      </c>
      <c r="C42" s="7" t="s">
        <v>1289</v>
      </c>
      <c r="D42" s="8" t="s">
        <v>2515</v>
      </c>
      <c r="E42" s="9" t="s">
        <v>687</v>
      </c>
      <c r="F42" s="288" t="s">
        <v>95</v>
      </c>
      <c r="G42" s="46"/>
      <c r="H42" s="26" t="s">
        <v>651</v>
      </c>
      <c r="I42" s="7" t="s">
        <v>759</v>
      </c>
      <c r="J42" s="8" t="s">
        <v>2962</v>
      </c>
      <c r="K42" s="9" t="s">
        <v>770</v>
      </c>
      <c r="L42" s="292" t="s">
        <v>399</v>
      </c>
      <c r="M42" s="46"/>
    </row>
    <row r="43" spans="1:13" s="3" customFormat="1">
      <c r="A43" s="46"/>
      <c r="B43" s="6" t="s">
        <v>652</v>
      </c>
      <c r="C43" s="7" t="s">
        <v>940</v>
      </c>
      <c r="D43" s="8" t="s">
        <v>939</v>
      </c>
      <c r="E43" s="9" t="s">
        <v>675</v>
      </c>
      <c r="F43" s="288" t="s">
        <v>401</v>
      </c>
      <c r="G43" s="46"/>
      <c r="H43" s="26" t="s">
        <v>652</v>
      </c>
      <c r="I43" s="7" t="s">
        <v>194</v>
      </c>
      <c r="J43" s="8" t="s">
        <v>4</v>
      </c>
      <c r="K43" s="9" t="s">
        <v>679</v>
      </c>
      <c r="L43" s="292" t="s">
        <v>401</v>
      </c>
      <c r="M43" s="46"/>
    </row>
    <row r="44" spans="1:13" s="3" customFormat="1">
      <c r="A44" s="46"/>
      <c r="B44" s="6" t="s">
        <v>653</v>
      </c>
      <c r="C44" s="7" t="s">
        <v>1372</v>
      </c>
      <c r="D44" s="8" t="s">
        <v>3275</v>
      </c>
      <c r="E44" s="9" t="s">
        <v>675</v>
      </c>
      <c r="F44" s="288" t="s">
        <v>42</v>
      </c>
      <c r="G44" s="46"/>
      <c r="H44" s="26" t="s">
        <v>653</v>
      </c>
      <c r="I44" s="7" t="s">
        <v>685</v>
      </c>
      <c r="J44" s="8" t="s">
        <v>2918</v>
      </c>
      <c r="K44" s="9" t="s">
        <v>770</v>
      </c>
      <c r="L44" s="292" t="s">
        <v>3126</v>
      </c>
      <c r="M44" s="46"/>
    </row>
    <row r="45" spans="1:13" s="3" customFormat="1">
      <c r="A45" s="46"/>
      <c r="B45" s="6" t="s">
        <v>654</v>
      </c>
      <c r="C45" s="7" t="s">
        <v>1113</v>
      </c>
      <c r="D45" s="8" t="s">
        <v>2913</v>
      </c>
      <c r="E45" s="9" t="s">
        <v>675</v>
      </c>
      <c r="F45" s="288" t="s">
        <v>368</v>
      </c>
      <c r="G45" s="46"/>
      <c r="H45" s="26" t="s">
        <v>654</v>
      </c>
      <c r="I45" s="7" t="s">
        <v>810</v>
      </c>
      <c r="J45" s="8" t="s">
        <v>2920</v>
      </c>
      <c r="K45" s="9" t="s">
        <v>675</v>
      </c>
      <c r="L45" s="292" t="s">
        <v>2453</v>
      </c>
      <c r="M45" s="46"/>
    </row>
    <row r="46" spans="1:13" s="3" customFormat="1">
      <c r="A46" s="46"/>
      <c r="B46" s="6" t="s">
        <v>655</v>
      </c>
      <c r="C46" s="7" t="s">
        <v>708</v>
      </c>
      <c r="D46" s="8" t="s">
        <v>702</v>
      </c>
      <c r="E46" s="9" t="s">
        <v>647</v>
      </c>
      <c r="F46" s="288" t="s">
        <v>48</v>
      </c>
      <c r="G46" s="46"/>
      <c r="H46" s="26" t="s">
        <v>655</v>
      </c>
      <c r="I46" s="7" t="s">
        <v>759</v>
      </c>
      <c r="J46" s="8" t="s">
        <v>814</v>
      </c>
      <c r="K46" s="9" t="s">
        <v>647</v>
      </c>
      <c r="L46" s="292" t="s">
        <v>382</v>
      </c>
      <c r="M46" s="46"/>
    </row>
    <row r="47" spans="1:13" s="3" customFormat="1">
      <c r="A47" s="46"/>
      <c r="B47" s="6" t="s">
        <v>656</v>
      </c>
      <c r="C47" s="7" t="s">
        <v>940</v>
      </c>
      <c r="D47" s="8" t="s">
        <v>3113</v>
      </c>
      <c r="E47" s="9" t="s">
        <v>770</v>
      </c>
      <c r="F47" s="288" t="s">
        <v>2428</v>
      </c>
      <c r="G47" s="46"/>
      <c r="H47" s="26" t="s">
        <v>656</v>
      </c>
      <c r="I47" s="7" t="s">
        <v>810</v>
      </c>
      <c r="J47" s="8" t="s">
        <v>2717</v>
      </c>
      <c r="K47" s="9" t="s">
        <v>647</v>
      </c>
      <c r="L47" s="292" t="s">
        <v>3127</v>
      </c>
      <c r="M47" s="46"/>
    </row>
    <row r="48" spans="1:13" s="3" customFormat="1">
      <c r="A48" s="46"/>
      <c r="B48" s="6" t="s">
        <v>657</v>
      </c>
      <c r="C48" s="7" t="s">
        <v>710</v>
      </c>
      <c r="D48" s="8" t="s">
        <v>707</v>
      </c>
      <c r="E48" s="9" t="s">
        <v>647</v>
      </c>
      <c r="F48" s="288" t="s">
        <v>1765</v>
      </c>
      <c r="G48" s="46"/>
      <c r="H48" s="26" t="s">
        <v>657</v>
      </c>
      <c r="I48" s="7" t="s">
        <v>2699</v>
      </c>
      <c r="J48" s="8" t="s">
        <v>3121</v>
      </c>
      <c r="K48" s="9" t="s">
        <v>647</v>
      </c>
      <c r="L48" s="292" t="s">
        <v>42</v>
      </c>
      <c r="M48" s="46"/>
    </row>
    <row r="49" spans="1:13" s="3" customFormat="1">
      <c r="A49" s="46"/>
      <c r="B49" s="6" t="s">
        <v>658</v>
      </c>
      <c r="C49" s="7" t="s">
        <v>995</v>
      </c>
      <c r="D49" s="8" t="s">
        <v>2088</v>
      </c>
      <c r="E49" s="9" t="s">
        <v>647</v>
      </c>
      <c r="F49" s="288" t="s">
        <v>50</v>
      </c>
      <c r="G49" s="46"/>
      <c r="H49" s="26" t="s">
        <v>658</v>
      </c>
      <c r="I49" s="7" t="s">
        <v>682</v>
      </c>
      <c r="J49" s="8" t="s">
        <v>120</v>
      </c>
      <c r="K49" s="9" t="s">
        <v>675</v>
      </c>
      <c r="L49" s="292" t="s">
        <v>368</v>
      </c>
      <c r="M49" s="46"/>
    </row>
    <row r="50" spans="1:13" s="3" customFormat="1">
      <c r="A50" s="46"/>
      <c r="B50" s="6" t="s">
        <v>659</v>
      </c>
      <c r="C50" s="7" t="s">
        <v>1338</v>
      </c>
      <c r="D50" s="8" t="s">
        <v>3114</v>
      </c>
      <c r="E50" s="9" t="s">
        <v>647</v>
      </c>
      <c r="F50" s="288" t="s">
        <v>51</v>
      </c>
      <c r="G50" s="46"/>
      <c r="H50" s="26" t="s">
        <v>659</v>
      </c>
      <c r="I50" s="7" t="s">
        <v>685</v>
      </c>
      <c r="J50" s="8" t="s">
        <v>3122</v>
      </c>
      <c r="K50" s="9" t="s">
        <v>687</v>
      </c>
      <c r="L50" s="292" t="s">
        <v>44</v>
      </c>
      <c r="M50" s="46"/>
    </row>
    <row r="51" spans="1:13" s="3" customFormat="1">
      <c r="A51" s="46"/>
      <c r="B51" s="6" t="s">
        <v>660</v>
      </c>
      <c r="C51" s="7" t="s">
        <v>992</v>
      </c>
      <c r="D51" s="8" t="s">
        <v>1236</v>
      </c>
      <c r="E51" s="9" t="s">
        <v>947</v>
      </c>
      <c r="F51" s="288" t="s">
        <v>2404</v>
      </c>
      <c r="G51" s="46"/>
      <c r="H51" s="26" t="s">
        <v>660</v>
      </c>
      <c r="I51" s="7" t="s">
        <v>2699</v>
      </c>
      <c r="J51" s="8" t="s">
        <v>2700</v>
      </c>
      <c r="K51" s="9" t="s">
        <v>647</v>
      </c>
      <c r="L51" s="292" t="s">
        <v>373</v>
      </c>
      <c r="M51" s="46"/>
    </row>
    <row r="52" spans="1:13" s="3" customFormat="1">
      <c r="A52" s="46"/>
      <c r="B52" s="6" t="s">
        <v>661</v>
      </c>
      <c r="C52" s="7" t="s">
        <v>3115</v>
      </c>
      <c r="D52" s="8" t="s">
        <v>3116</v>
      </c>
      <c r="E52" s="9" t="s">
        <v>647</v>
      </c>
      <c r="F52" s="288" t="s">
        <v>3118</v>
      </c>
      <c r="G52" s="46"/>
      <c r="H52" s="26" t="s">
        <v>661</v>
      </c>
      <c r="I52" s="7" t="s">
        <v>1747</v>
      </c>
      <c r="J52" s="8" t="s">
        <v>1748</v>
      </c>
      <c r="K52" s="9" t="s">
        <v>647</v>
      </c>
      <c r="L52" s="292" t="s">
        <v>48</v>
      </c>
      <c r="M52" s="46"/>
    </row>
    <row r="53" spans="1:13" s="3" customFormat="1">
      <c r="A53" s="46"/>
      <c r="B53" s="6" t="s">
        <v>664</v>
      </c>
      <c r="C53" s="7" t="s">
        <v>1337</v>
      </c>
      <c r="D53" s="8" t="s">
        <v>3117</v>
      </c>
      <c r="E53" s="9" t="s">
        <v>679</v>
      </c>
      <c r="F53" s="288" t="s">
        <v>376</v>
      </c>
      <c r="G53" s="46"/>
      <c r="H53" s="26" t="s">
        <v>664</v>
      </c>
      <c r="I53" s="7" t="s">
        <v>682</v>
      </c>
      <c r="J53" s="8" t="s">
        <v>1746</v>
      </c>
      <c r="K53" s="9" t="s">
        <v>647</v>
      </c>
      <c r="L53" s="292" t="s">
        <v>375</v>
      </c>
      <c r="M53" s="46"/>
    </row>
    <row r="54" spans="1:13" s="3" customFormat="1">
      <c r="A54" s="46"/>
      <c r="B54" s="6" t="s">
        <v>665</v>
      </c>
      <c r="C54" s="7" t="s">
        <v>1492</v>
      </c>
      <c r="D54" s="8" t="s">
        <v>943</v>
      </c>
      <c r="E54" s="9" t="s">
        <v>647</v>
      </c>
      <c r="F54" s="288" t="s">
        <v>377</v>
      </c>
      <c r="G54" s="46"/>
      <c r="H54" s="26" t="s">
        <v>665</v>
      </c>
      <c r="I54" s="7" t="s">
        <v>727</v>
      </c>
      <c r="J54" s="8" t="s">
        <v>2476</v>
      </c>
      <c r="K54" s="9" t="s">
        <v>647</v>
      </c>
      <c r="L54" s="292" t="s">
        <v>1765</v>
      </c>
      <c r="M54" s="46"/>
    </row>
    <row r="55" spans="1:13" s="3" customFormat="1">
      <c r="A55" s="46"/>
      <c r="B55" s="6" t="s">
        <v>666</v>
      </c>
      <c r="C55" s="7" t="s">
        <v>995</v>
      </c>
      <c r="D55" s="8" t="s">
        <v>1343</v>
      </c>
      <c r="E55" s="9" t="s">
        <v>647</v>
      </c>
      <c r="F55" s="288" t="s">
        <v>3119</v>
      </c>
      <c r="G55" s="46"/>
      <c r="H55" s="26" t="s">
        <v>666</v>
      </c>
      <c r="I55" s="7" t="s">
        <v>728</v>
      </c>
      <c r="J55" s="8" t="s">
        <v>1256</v>
      </c>
      <c r="K55" s="9" t="s">
        <v>647</v>
      </c>
      <c r="L55" s="292" t="s">
        <v>2404</v>
      </c>
      <c r="M55" s="46"/>
    </row>
    <row r="56" spans="1:13" s="3" customFormat="1">
      <c r="A56" s="46"/>
      <c r="B56" s="6"/>
      <c r="C56" s="7"/>
      <c r="D56" s="8"/>
      <c r="E56" s="9"/>
      <c r="F56" s="288"/>
      <c r="G56" s="46"/>
      <c r="H56" s="26" t="s">
        <v>667</v>
      </c>
      <c r="I56" s="7" t="s">
        <v>725</v>
      </c>
      <c r="J56" s="8" t="s">
        <v>3123</v>
      </c>
      <c r="K56" s="9" t="s">
        <v>647</v>
      </c>
      <c r="L56" s="292" t="s">
        <v>376</v>
      </c>
      <c r="M56" s="46"/>
    </row>
    <row r="57" spans="1:13" s="3" customFormat="1">
      <c r="A57" s="46"/>
      <c r="B57" s="6"/>
      <c r="C57" s="7"/>
      <c r="D57" s="8"/>
      <c r="E57" s="9"/>
      <c r="F57" s="288"/>
      <c r="G57" s="46"/>
      <c r="H57" s="26" t="s">
        <v>668</v>
      </c>
      <c r="I57" s="7" t="s">
        <v>802</v>
      </c>
      <c r="J57" s="8" t="s">
        <v>3106</v>
      </c>
      <c r="K57" s="9" t="s">
        <v>647</v>
      </c>
      <c r="L57" s="292" t="s">
        <v>3128</v>
      </c>
      <c r="M57" s="46"/>
    </row>
    <row r="58" spans="1:13" s="3" customFormat="1">
      <c r="A58" s="46"/>
      <c r="B58" s="6"/>
      <c r="C58" s="7"/>
      <c r="D58" s="8"/>
      <c r="E58" s="9"/>
      <c r="F58" s="244"/>
      <c r="G58" s="46"/>
      <c r="H58" s="26" t="s">
        <v>669</v>
      </c>
      <c r="I58" s="7" t="s">
        <v>815</v>
      </c>
      <c r="J58" s="8" t="s">
        <v>1357</v>
      </c>
      <c r="K58" s="9" t="s">
        <v>647</v>
      </c>
      <c r="L58" s="255" t="s">
        <v>413</v>
      </c>
      <c r="M58" s="46"/>
    </row>
    <row r="59" spans="1:13" s="3" customFormat="1">
      <c r="A59" s="46"/>
      <c r="B59" s="6"/>
      <c r="C59" s="7"/>
      <c r="D59" s="8"/>
      <c r="E59" s="9"/>
      <c r="F59" s="244"/>
      <c r="G59" s="46"/>
      <c r="H59" s="26" t="s">
        <v>918</v>
      </c>
      <c r="I59" s="7" t="s">
        <v>493</v>
      </c>
      <c r="J59" s="8" t="s">
        <v>3124</v>
      </c>
      <c r="K59" s="9" t="s">
        <v>647</v>
      </c>
      <c r="L59" s="255" t="s">
        <v>54</v>
      </c>
      <c r="M59" s="46"/>
    </row>
    <row r="60" spans="1:13" s="3" customFormat="1">
      <c r="A60" s="46"/>
      <c r="B60" s="6"/>
      <c r="C60" s="7"/>
      <c r="D60" s="8"/>
      <c r="E60" s="9"/>
      <c r="F60" s="244"/>
      <c r="G60" s="46"/>
      <c r="H60" s="26" t="s">
        <v>919</v>
      </c>
      <c r="I60" s="7" t="s">
        <v>2091</v>
      </c>
      <c r="J60" s="8" t="s">
        <v>1748</v>
      </c>
      <c r="K60" s="9" t="s">
        <v>647</v>
      </c>
      <c r="L60" s="255" t="s">
        <v>1766</v>
      </c>
      <c r="M60" s="46"/>
    </row>
    <row r="61" spans="1:13" s="3" customFormat="1">
      <c r="A61" s="46"/>
      <c r="B61" s="6"/>
      <c r="C61" s="7"/>
      <c r="D61" s="8"/>
      <c r="E61" s="9"/>
      <c r="F61" s="244"/>
      <c r="G61" s="46"/>
      <c r="H61" s="26" t="s">
        <v>920</v>
      </c>
      <c r="I61" s="7" t="s">
        <v>2092</v>
      </c>
      <c r="J61" s="8" t="s">
        <v>25</v>
      </c>
      <c r="K61" s="9" t="s">
        <v>647</v>
      </c>
      <c r="L61" s="255" t="s">
        <v>1768</v>
      </c>
      <c r="M61" s="46"/>
    </row>
    <row r="62" spans="1:13" s="3" customFormat="1">
      <c r="A62" s="46"/>
      <c r="B62" s="6"/>
      <c r="C62" s="7"/>
      <c r="D62" s="8"/>
      <c r="E62" s="9"/>
      <c r="F62" s="244"/>
      <c r="G62" s="46"/>
      <c r="H62" s="26" t="s">
        <v>921</v>
      </c>
      <c r="I62" s="7" t="s">
        <v>1001</v>
      </c>
      <c r="J62" s="8" t="s">
        <v>809</v>
      </c>
      <c r="K62" s="9" t="s">
        <v>647</v>
      </c>
      <c r="L62" s="255" t="s">
        <v>1762</v>
      </c>
      <c r="M62" s="46"/>
    </row>
    <row r="63" spans="1:13" s="3" customFormat="1">
      <c r="A63" s="46"/>
      <c r="B63" s="6"/>
      <c r="C63" s="7"/>
      <c r="D63" s="8"/>
      <c r="E63" s="9"/>
      <c r="F63" s="244"/>
      <c r="G63" s="46"/>
      <c r="H63" s="26" t="s">
        <v>922</v>
      </c>
      <c r="I63" s="7" t="s">
        <v>815</v>
      </c>
      <c r="J63" s="8" t="s">
        <v>808</v>
      </c>
      <c r="K63" s="9" t="s">
        <v>647</v>
      </c>
      <c r="L63" s="255" t="s">
        <v>1763</v>
      </c>
      <c r="M63" s="46"/>
    </row>
    <row r="64" spans="1:13" s="3" customFormat="1">
      <c r="A64" s="46"/>
      <c r="B64" s="6"/>
      <c r="C64" s="7"/>
      <c r="D64" s="8"/>
      <c r="E64" s="9"/>
      <c r="F64" s="244"/>
      <c r="G64" s="46"/>
      <c r="H64" s="26" t="s">
        <v>1153</v>
      </c>
      <c r="I64" s="7" t="s">
        <v>728</v>
      </c>
      <c r="J64" s="8" t="s">
        <v>1638</v>
      </c>
      <c r="K64" s="9" t="s">
        <v>647</v>
      </c>
      <c r="L64" s="255" t="s">
        <v>389</v>
      </c>
      <c r="M64" s="46"/>
    </row>
    <row r="65" spans="1:13" s="3" customFormat="1">
      <c r="A65" s="46"/>
      <c r="B65" s="6"/>
      <c r="C65" s="7"/>
      <c r="D65" s="8"/>
      <c r="E65" s="9"/>
      <c r="F65" s="244"/>
      <c r="G65" s="46"/>
      <c r="H65" s="26" t="s">
        <v>1154</v>
      </c>
      <c r="I65" s="7" t="s">
        <v>727</v>
      </c>
      <c r="J65" s="8" t="s">
        <v>3108</v>
      </c>
      <c r="K65" s="9" t="s">
        <v>647</v>
      </c>
      <c r="L65" s="255" t="s">
        <v>1764</v>
      </c>
      <c r="M65" s="46"/>
    </row>
    <row r="66" spans="1:13" s="3" customFormat="1">
      <c r="A66" s="46"/>
      <c r="B66" s="6"/>
      <c r="C66" s="7"/>
      <c r="D66" s="8"/>
      <c r="E66" s="9"/>
      <c r="F66" s="244"/>
      <c r="G66" s="46"/>
      <c r="H66" s="26" t="s">
        <v>1155</v>
      </c>
      <c r="I66" s="7" t="s">
        <v>685</v>
      </c>
      <c r="J66" s="8" t="s">
        <v>808</v>
      </c>
      <c r="K66" s="9" t="s">
        <v>647</v>
      </c>
      <c r="L66" s="255" t="s">
        <v>3129</v>
      </c>
      <c r="M66" s="46"/>
    </row>
    <row r="67" spans="1:13" s="3" customFormat="1" ht="12.75" thickBot="1">
      <c r="A67" s="46"/>
      <c r="B67" s="6"/>
      <c r="C67" s="7"/>
      <c r="D67" s="8"/>
      <c r="E67" s="9"/>
      <c r="F67" s="244"/>
      <c r="G67" s="46"/>
      <c r="H67" s="26" t="s">
        <v>1156</v>
      </c>
      <c r="I67" s="7" t="s">
        <v>682</v>
      </c>
      <c r="J67" s="8" t="s">
        <v>3125</v>
      </c>
      <c r="K67" s="9" t="s">
        <v>3130</v>
      </c>
      <c r="L67" s="255" t="s">
        <v>419</v>
      </c>
      <c r="M67" s="46"/>
    </row>
    <row r="68" spans="1:13" s="3" customFormat="1" hidden="1">
      <c r="A68" s="46"/>
      <c r="B68" s="6"/>
      <c r="C68" s="7"/>
      <c r="D68" s="8"/>
      <c r="E68" s="9"/>
      <c r="F68" s="244"/>
      <c r="G68" s="46"/>
      <c r="H68" s="26"/>
      <c r="I68" s="7"/>
      <c r="J68" s="7"/>
      <c r="K68" s="9"/>
      <c r="L68" s="255"/>
      <c r="M68" s="46"/>
    </row>
    <row r="69" spans="1:13" s="3" customFormat="1" hidden="1">
      <c r="A69" s="46"/>
      <c r="B69" s="6"/>
      <c r="C69" s="7"/>
      <c r="D69" s="8"/>
      <c r="E69" s="9"/>
      <c r="F69" s="244"/>
      <c r="G69" s="46"/>
      <c r="H69" s="26"/>
      <c r="I69" s="7"/>
      <c r="J69" s="7"/>
      <c r="K69" s="9"/>
      <c r="L69" s="255"/>
      <c r="M69" s="46"/>
    </row>
    <row r="70" spans="1:13" s="3" customFormat="1" ht="12.75" hidden="1" thickBot="1">
      <c r="A70" s="46"/>
      <c r="B70" s="19"/>
      <c r="C70" s="10"/>
      <c r="D70" s="207"/>
      <c r="E70" s="11"/>
      <c r="F70" s="245"/>
      <c r="G70" s="46"/>
      <c r="H70" s="258"/>
      <c r="I70" s="58"/>
      <c r="J70" s="58"/>
      <c r="K70" s="60"/>
      <c r="L70" s="257"/>
      <c r="M70" s="46"/>
    </row>
    <row r="71" spans="1:13" s="3" customFormat="1" ht="12.75" thickTop="1">
      <c r="A71" s="233"/>
      <c r="B71" s="47"/>
      <c r="C71" s="47"/>
      <c r="D71" s="47"/>
      <c r="E71" s="47"/>
      <c r="F71" s="47"/>
      <c r="G71" s="233"/>
      <c r="H71" s="48"/>
      <c r="I71" s="48"/>
      <c r="J71" s="48"/>
      <c r="K71" s="48"/>
      <c r="L71" s="48"/>
      <c r="M71" s="233"/>
    </row>
    <row r="72" spans="1:13" ht="34.5" customHeight="1" thickBot="1">
      <c r="A72" s="35"/>
      <c r="B72" s="784" t="s">
        <v>786</v>
      </c>
      <c r="C72" s="784"/>
      <c r="D72" s="35"/>
      <c r="E72" s="211" t="s">
        <v>643</v>
      </c>
      <c r="F72" s="781" t="s">
        <v>1677</v>
      </c>
      <c r="G72" s="781"/>
      <c r="H72" s="781"/>
      <c r="I72" s="781"/>
      <c r="J72" s="35"/>
      <c r="K72" s="784" t="s">
        <v>730</v>
      </c>
      <c r="L72" s="784"/>
      <c r="M72" s="35"/>
    </row>
    <row r="73" spans="1:13" ht="5.25" customHeight="1" thickTop="1" thickBot="1">
      <c r="A73" s="35"/>
      <c r="B73" s="790" t="s">
        <v>639</v>
      </c>
      <c r="C73" s="791"/>
      <c r="D73" s="43"/>
      <c r="E73" s="44"/>
      <c r="F73" s="44"/>
      <c r="G73" s="35"/>
      <c r="H73" s="785" t="s">
        <v>670</v>
      </c>
      <c r="I73" s="786"/>
      <c r="J73" s="45"/>
      <c r="K73" s="45"/>
      <c r="L73" s="45"/>
      <c r="M73" s="35"/>
    </row>
    <row r="74" spans="1:13" s="3" customFormat="1" ht="16.5" thickTop="1" thickBot="1">
      <c r="A74" s="46"/>
      <c r="B74" s="792"/>
      <c r="C74" s="793"/>
      <c r="D74" s="14"/>
      <c r="E74" s="12" t="s">
        <v>663</v>
      </c>
      <c r="F74" s="13">
        <f>COUNTA(D76:D115)</f>
        <v>18</v>
      </c>
      <c r="G74" s="46"/>
      <c r="H74" s="787"/>
      <c r="I74" s="788"/>
      <c r="J74" s="32"/>
      <c r="K74" s="33" t="s">
        <v>663</v>
      </c>
      <c r="L74" s="34">
        <f>COUNTA(J76:J115)</f>
        <v>22</v>
      </c>
      <c r="M74" s="46"/>
    </row>
    <row r="75" spans="1:13" s="3" customFormat="1">
      <c r="A75" s="46"/>
      <c r="B75" s="15" t="s">
        <v>644</v>
      </c>
      <c r="C75" s="16" t="s">
        <v>640</v>
      </c>
      <c r="D75" s="4" t="s">
        <v>641</v>
      </c>
      <c r="E75" s="4" t="s">
        <v>642</v>
      </c>
      <c r="F75" s="5" t="s">
        <v>662</v>
      </c>
      <c r="G75" s="46"/>
      <c r="H75" s="24" t="s">
        <v>644</v>
      </c>
      <c r="I75" s="23" t="s">
        <v>640</v>
      </c>
      <c r="J75" s="4" t="s">
        <v>641</v>
      </c>
      <c r="K75" s="4" t="s">
        <v>642</v>
      </c>
      <c r="L75" s="25" t="s">
        <v>662</v>
      </c>
      <c r="M75" s="46"/>
    </row>
    <row r="76" spans="1:13" s="3" customFormat="1">
      <c r="A76" s="46"/>
      <c r="B76" s="93" t="s">
        <v>648</v>
      </c>
      <c r="C76" s="94" t="s">
        <v>778</v>
      </c>
      <c r="D76" s="95" t="s">
        <v>2097</v>
      </c>
      <c r="E76" s="96" t="s">
        <v>770</v>
      </c>
      <c r="F76" s="285" t="s">
        <v>3139</v>
      </c>
      <c r="G76" s="46"/>
      <c r="H76" s="111" t="s">
        <v>648</v>
      </c>
      <c r="I76" s="94" t="s">
        <v>1451</v>
      </c>
      <c r="J76" s="95" t="s">
        <v>2934</v>
      </c>
      <c r="K76" s="96" t="s">
        <v>770</v>
      </c>
      <c r="L76" s="289" t="s">
        <v>2122</v>
      </c>
      <c r="M76" s="46"/>
    </row>
    <row r="77" spans="1:13" s="3" customFormat="1">
      <c r="A77" s="46"/>
      <c r="B77" s="98" t="s">
        <v>649</v>
      </c>
      <c r="C77" s="99" t="s">
        <v>671</v>
      </c>
      <c r="D77" s="100" t="s">
        <v>3131</v>
      </c>
      <c r="E77" s="101" t="s">
        <v>770</v>
      </c>
      <c r="F77" s="286" t="s">
        <v>390</v>
      </c>
      <c r="G77" s="46"/>
      <c r="H77" s="113" t="s">
        <v>649</v>
      </c>
      <c r="I77" s="99" t="s">
        <v>727</v>
      </c>
      <c r="J77" s="100" t="s">
        <v>826</v>
      </c>
      <c r="K77" s="101" t="s">
        <v>647</v>
      </c>
      <c r="L77" s="290" t="s">
        <v>457</v>
      </c>
      <c r="M77" s="46"/>
    </row>
    <row r="78" spans="1:13" s="3" customFormat="1">
      <c r="A78" s="46"/>
      <c r="B78" s="103" t="s">
        <v>650</v>
      </c>
      <c r="C78" s="104" t="s">
        <v>645</v>
      </c>
      <c r="D78" s="105" t="s">
        <v>2704</v>
      </c>
      <c r="E78" s="106" t="s">
        <v>770</v>
      </c>
      <c r="F78" s="287" t="s">
        <v>2380</v>
      </c>
      <c r="G78" s="46"/>
      <c r="H78" s="115" t="s">
        <v>650</v>
      </c>
      <c r="I78" s="104" t="s">
        <v>1150</v>
      </c>
      <c r="J78" s="105" t="s">
        <v>3142</v>
      </c>
      <c r="K78" s="106" t="s">
        <v>679</v>
      </c>
      <c r="L78" s="291" t="s">
        <v>460</v>
      </c>
      <c r="M78" s="46"/>
    </row>
    <row r="79" spans="1:13" s="3" customFormat="1">
      <c r="A79" s="46"/>
      <c r="B79" s="6" t="s">
        <v>651</v>
      </c>
      <c r="C79" s="7" t="s">
        <v>937</v>
      </c>
      <c r="D79" s="8" t="s">
        <v>2926</v>
      </c>
      <c r="E79" s="9" t="s">
        <v>770</v>
      </c>
      <c r="F79" s="288" t="s">
        <v>2107</v>
      </c>
      <c r="G79" s="46"/>
      <c r="H79" s="26" t="s">
        <v>651</v>
      </c>
      <c r="I79" s="7" t="s">
        <v>1070</v>
      </c>
      <c r="J79" s="8" t="s">
        <v>1015</v>
      </c>
      <c r="K79" s="9" t="s">
        <v>770</v>
      </c>
      <c r="L79" s="292" t="s">
        <v>461</v>
      </c>
      <c r="M79" s="46"/>
    </row>
    <row r="80" spans="1:13" s="3" customFormat="1">
      <c r="A80" s="46"/>
      <c r="B80" s="6" t="s">
        <v>652</v>
      </c>
      <c r="C80" s="7" t="s">
        <v>772</v>
      </c>
      <c r="D80" s="8" t="s">
        <v>3132</v>
      </c>
      <c r="E80" s="9" t="s">
        <v>679</v>
      </c>
      <c r="F80" s="288" t="s">
        <v>59</v>
      </c>
      <c r="G80" s="46"/>
      <c r="H80" s="26" t="s">
        <v>652</v>
      </c>
      <c r="I80" s="7" t="s">
        <v>1767</v>
      </c>
      <c r="J80" s="8" t="s">
        <v>745</v>
      </c>
      <c r="K80" s="9" t="s">
        <v>679</v>
      </c>
      <c r="L80" s="292" t="s">
        <v>3149</v>
      </c>
      <c r="M80" s="46"/>
    </row>
    <row r="81" spans="1:13" s="3" customFormat="1">
      <c r="A81" s="46"/>
      <c r="B81" s="6" t="s">
        <v>653</v>
      </c>
      <c r="C81" s="7" t="s">
        <v>1131</v>
      </c>
      <c r="D81" s="8" t="s">
        <v>13</v>
      </c>
      <c r="E81" s="9" t="s">
        <v>770</v>
      </c>
      <c r="F81" s="288" t="s">
        <v>82</v>
      </c>
      <c r="G81" s="46"/>
      <c r="H81" s="26" t="s">
        <v>653</v>
      </c>
      <c r="I81" s="7" t="s">
        <v>1001</v>
      </c>
      <c r="J81" s="8" t="s">
        <v>809</v>
      </c>
      <c r="K81" s="9" t="s">
        <v>687</v>
      </c>
      <c r="L81" s="292" t="s">
        <v>462</v>
      </c>
      <c r="M81" s="46"/>
    </row>
    <row r="82" spans="1:13" s="3" customFormat="1">
      <c r="A82" s="46"/>
      <c r="B82" s="6" t="s">
        <v>654</v>
      </c>
      <c r="C82" s="7" t="s">
        <v>2388</v>
      </c>
      <c r="D82" s="8" t="s">
        <v>2098</v>
      </c>
      <c r="E82" s="9" t="s">
        <v>770</v>
      </c>
      <c r="F82" s="288" t="s">
        <v>2710</v>
      </c>
      <c r="G82" s="46"/>
      <c r="H82" s="26" t="s">
        <v>654</v>
      </c>
      <c r="I82" s="7" t="s">
        <v>759</v>
      </c>
      <c r="J82" s="8" t="s">
        <v>2936</v>
      </c>
      <c r="K82" s="9" t="s">
        <v>770</v>
      </c>
      <c r="L82" s="292" t="s">
        <v>474</v>
      </c>
      <c r="M82" s="46"/>
    </row>
    <row r="83" spans="1:13" s="3" customFormat="1">
      <c r="A83" s="46"/>
      <c r="B83" s="6" t="s">
        <v>655</v>
      </c>
      <c r="C83" s="7" t="s">
        <v>1387</v>
      </c>
      <c r="D83" s="8" t="s">
        <v>3133</v>
      </c>
      <c r="E83" s="9" t="s">
        <v>687</v>
      </c>
      <c r="F83" s="288" t="s">
        <v>2096</v>
      </c>
      <c r="G83" s="46"/>
      <c r="H83" s="26" t="s">
        <v>655</v>
      </c>
      <c r="I83" s="7" t="s">
        <v>802</v>
      </c>
      <c r="J83" s="8" t="s">
        <v>688</v>
      </c>
      <c r="K83" s="9" t="s">
        <v>754</v>
      </c>
      <c r="L83" s="292" t="s">
        <v>430</v>
      </c>
      <c r="M83" s="46"/>
    </row>
    <row r="84" spans="1:13" s="3" customFormat="1">
      <c r="A84" s="46"/>
      <c r="B84" s="6" t="s">
        <v>656</v>
      </c>
      <c r="C84" s="7" t="s">
        <v>942</v>
      </c>
      <c r="D84" s="8" t="s">
        <v>1588</v>
      </c>
      <c r="E84" s="9" t="s">
        <v>675</v>
      </c>
      <c r="F84" s="288" t="s">
        <v>3140</v>
      </c>
      <c r="G84" s="46"/>
      <c r="H84" s="26" t="s">
        <v>656</v>
      </c>
      <c r="I84" s="7" t="s">
        <v>717</v>
      </c>
      <c r="J84" s="8" t="s">
        <v>3143</v>
      </c>
      <c r="K84" s="9" t="s">
        <v>647</v>
      </c>
      <c r="L84" s="292" t="s">
        <v>431</v>
      </c>
      <c r="M84" s="46"/>
    </row>
    <row r="85" spans="1:13" s="3" customFormat="1">
      <c r="A85" s="46"/>
      <c r="B85" s="6" t="s">
        <v>657</v>
      </c>
      <c r="C85" s="7" t="s">
        <v>705</v>
      </c>
      <c r="D85" s="8" t="s">
        <v>3134</v>
      </c>
      <c r="E85" s="9" t="s">
        <v>770</v>
      </c>
      <c r="F85" s="288" t="s">
        <v>380</v>
      </c>
      <c r="G85" s="46"/>
      <c r="H85" s="26" t="s">
        <v>657</v>
      </c>
      <c r="I85" s="7" t="s">
        <v>1001</v>
      </c>
      <c r="J85" s="8" t="s">
        <v>23</v>
      </c>
      <c r="K85" s="9" t="s">
        <v>647</v>
      </c>
      <c r="L85" s="292" t="s">
        <v>231</v>
      </c>
      <c r="M85" s="46"/>
    </row>
    <row r="86" spans="1:13" s="3" customFormat="1">
      <c r="A86" s="46"/>
      <c r="B86" s="6" t="s">
        <v>658</v>
      </c>
      <c r="C86" s="7" t="s">
        <v>708</v>
      </c>
      <c r="D86" s="8" t="s">
        <v>2384</v>
      </c>
      <c r="E86" s="9" t="s">
        <v>770</v>
      </c>
      <c r="F86" s="288" t="s">
        <v>365</v>
      </c>
      <c r="G86" s="46"/>
      <c r="H86" s="26" t="s">
        <v>658</v>
      </c>
      <c r="I86" s="7" t="s">
        <v>1264</v>
      </c>
      <c r="J86" s="8" t="s">
        <v>812</v>
      </c>
      <c r="K86" s="9" t="s">
        <v>675</v>
      </c>
      <c r="L86" s="292" t="s">
        <v>496</v>
      </c>
      <c r="M86" s="46"/>
    </row>
    <row r="87" spans="1:13" s="3" customFormat="1">
      <c r="A87" s="46"/>
      <c r="B87" s="6" t="s">
        <v>659</v>
      </c>
      <c r="C87" s="7" t="s">
        <v>1436</v>
      </c>
      <c r="D87" s="8" t="s">
        <v>2867</v>
      </c>
      <c r="E87" s="9" t="s">
        <v>647</v>
      </c>
      <c r="F87" s="288" t="s">
        <v>3141</v>
      </c>
      <c r="G87" s="46"/>
      <c r="H87" s="26" t="s">
        <v>659</v>
      </c>
      <c r="I87" s="7" t="s">
        <v>723</v>
      </c>
      <c r="J87" s="8" t="s">
        <v>3144</v>
      </c>
      <c r="K87" s="9" t="s">
        <v>687</v>
      </c>
      <c r="L87" s="292" t="s">
        <v>477</v>
      </c>
      <c r="M87" s="46"/>
    </row>
    <row r="88" spans="1:13" s="3" customFormat="1">
      <c r="A88" s="46"/>
      <c r="B88" s="6" t="s">
        <v>660</v>
      </c>
      <c r="C88" s="7" t="s">
        <v>1131</v>
      </c>
      <c r="D88" s="8" t="s">
        <v>1349</v>
      </c>
      <c r="E88" s="9" t="s">
        <v>647</v>
      </c>
      <c r="F88" s="288" t="s">
        <v>367</v>
      </c>
      <c r="G88" s="46"/>
      <c r="H88" s="26" t="s">
        <v>660</v>
      </c>
      <c r="I88" s="7" t="s">
        <v>685</v>
      </c>
      <c r="J88" s="8" t="s">
        <v>2917</v>
      </c>
      <c r="K88" s="9" t="s">
        <v>965</v>
      </c>
      <c r="L88" s="292" t="s">
        <v>435</v>
      </c>
      <c r="M88" s="46"/>
    </row>
    <row r="89" spans="1:13" s="3" customFormat="1">
      <c r="A89" s="46"/>
      <c r="B89" s="6" t="s">
        <v>661</v>
      </c>
      <c r="C89" s="7" t="s">
        <v>1128</v>
      </c>
      <c r="D89" s="8" t="s">
        <v>3135</v>
      </c>
      <c r="E89" s="9" t="s">
        <v>695</v>
      </c>
      <c r="F89" s="288" t="s">
        <v>2453</v>
      </c>
      <c r="G89" s="46"/>
      <c r="H89" s="26" t="s">
        <v>661</v>
      </c>
      <c r="I89" s="7" t="s">
        <v>3145</v>
      </c>
      <c r="J89" s="8" t="s">
        <v>3346</v>
      </c>
      <c r="K89" s="9" t="s">
        <v>948</v>
      </c>
      <c r="L89" s="292" t="s">
        <v>1774</v>
      </c>
      <c r="M89" s="46"/>
    </row>
    <row r="90" spans="1:13" s="3" customFormat="1">
      <c r="A90" s="46"/>
      <c r="B90" s="6" t="s">
        <v>664</v>
      </c>
      <c r="C90" s="7" t="s">
        <v>2388</v>
      </c>
      <c r="D90" s="8" t="s">
        <v>2100</v>
      </c>
      <c r="E90" s="9" t="s">
        <v>647</v>
      </c>
      <c r="F90" s="288" t="s">
        <v>44</v>
      </c>
      <c r="G90" s="46"/>
      <c r="H90" s="26" t="s">
        <v>664</v>
      </c>
      <c r="I90" s="7" t="s">
        <v>980</v>
      </c>
      <c r="J90" s="8" t="s">
        <v>1414</v>
      </c>
      <c r="K90" s="9" t="s">
        <v>1628</v>
      </c>
      <c r="L90" s="292" t="s">
        <v>486</v>
      </c>
      <c r="M90" s="46"/>
    </row>
    <row r="91" spans="1:13" s="3" customFormat="1">
      <c r="A91" s="46"/>
      <c r="B91" s="6" t="s">
        <v>665</v>
      </c>
      <c r="C91" s="7" t="s">
        <v>1547</v>
      </c>
      <c r="D91" s="8" t="s">
        <v>3136</v>
      </c>
      <c r="E91" s="9" t="s">
        <v>647</v>
      </c>
      <c r="F91" s="288" t="s">
        <v>2404</v>
      </c>
      <c r="G91" s="46"/>
      <c r="H91" s="26" t="s">
        <v>665</v>
      </c>
      <c r="I91" s="7" t="s">
        <v>3146</v>
      </c>
      <c r="J91" s="8" t="s">
        <v>809</v>
      </c>
      <c r="K91" s="9" t="s">
        <v>687</v>
      </c>
      <c r="L91" s="292" t="s">
        <v>487</v>
      </c>
      <c r="M91" s="46"/>
    </row>
    <row r="92" spans="1:13" s="3" customFormat="1">
      <c r="A92" s="46"/>
      <c r="B92" s="6" t="s">
        <v>666</v>
      </c>
      <c r="C92" s="7" t="s">
        <v>944</v>
      </c>
      <c r="D92" s="8" t="s">
        <v>3137</v>
      </c>
      <c r="E92" s="9" t="s">
        <v>647</v>
      </c>
      <c r="F92" s="288" t="s">
        <v>3119</v>
      </c>
      <c r="G92" s="46"/>
      <c r="H92" s="26" t="s">
        <v>666</v>
      </c>
      <c r="I92" s="7" t="s">
        <v>689</v>
      </c>
      <c r="J92" s="8" t="s">
        <v>858</v>
      </c>
      <c r="K92" s="9" t="s">
        <v>647</v>
      </c>
      <c r="L92" s="292" t="s">
        <v>439</v>
      </c>
      <c r="M92" s="46"/>
    </row>
    <row r="93" spans="1:13" s="3" customFormat="1">
      <c r="A93" s="46"/>
      <c r="B93" s="6" t="s">
        <v>667</v>
      </c>
      <c r="C93" s="7" t="s">
        <v>1494</v>
      </c>
      <c r="D93" s="8" t="s">
        <v>3138</v>
      </c>
      <c r="E93" s="9" t="s">
        <v>647</v>
      </c>
      <c r="F93" s="288" t="s">
        <v>2101</v>
      </c>
      <c r="G93" s="46"/>
      <c r="H93" s="26" t="s">
        <v>667</v>
      </c>
      <c r="I93" s="7" t="s">
        <v>2104</v>
      </c>
      <c r="J93" s="8" t="s">
        <v>2105</v>
      </c>
      <c r="K93" s="9" t="s">
        <v>647</v>
      </c>
      <c r="L93" s="292" t="s">
        <v>136</v>
      </c>
      <c r="M93" s="46"/>
    </row>
    <row r="94" spans="1:13" s="3" customFormat="1">
      <c r="A94" s="46"/>
      <c r="B94" s="6"/>
      <c r="C94" s="7"/>
      <c r="D94" s="8"/>
      <c r="E94" s="9"/>
      <c r="F94" s="288"/>
      <c r="G94" s="46"/>
      <c r="H94" s="26" t="s">
        <v>668</v>
      </c>
      <c r="I94" s="7" t="s">
        <v>802</v>
      </c>
      <c r="J94" s="8" t="s">
        <v>3147</v>
      </c>
      <c r="K94" s="9" t="s">
        <v>647</v>
      </c>
      <c r="L94" s="292" t="s">
        <v>2735</v>
      </c>
      <c r="M94" s="46"/>
    </row>
    <row r="95" spans="1:13" s="3" customFormat="1">
      <c r="A95" s="46"/>
      <c r="B95" s="6"/>
      <c r="C95" s="7"/>
      <c r="D95" s="8"/>
      <c r="E95" s="9"/>
      <c r="F95" s="288"/>
      <c r="G95" s="46"/>
      <c r="H95" s="26" t="s">
        <v>669</v>
      </c>
      <c r="I95" s="7" t="s">
        <v>1151</v>
      </c>
      <c r="J95" s="8" t="s">
        <v>2713</v>
      </c>
      <c r="K95" s="9" t="s">
        <v>647</v>
      </c>
      <c r="L95" s="292" t="s">
        <v>3150</v>
      </c>
      <c r="M95" s="46"/>
    </row>
    <row r="96" spans="1:13" s="3" customFormat="1">
      <c r="A96" s="46"/>
      <c r="B96" s="6"/>
      <c r="C96" s="7"/>
      <c r="D96" s="8"/>
      <c r="E96" s="9"/>
      <c r="F96" s="288"/>
      <c r="G96" s="46"/>
      <c r="H96" s="26" t="s">
        <v>918</v>
      </c>
      <c r="I96" s="7" t="s">
        <v>748</v>
      </c>
      <c r="J96" s="8" t="s">
        <v>3148</v>
      </c>
      <c r="K96" s="9" t="s">
        <v>679</v>
      </c>
      <c r="L96" s="292" t="s">
        <v>499</v>
      </c>
      <c r="M96" s="46"/>
    </row>
    <row r="97" spans="1:13" s="3" customFormat="1" ht="12.75" thickBot="1">
      <c r="A97" s="46"/>
      <c r="B97" s="6"/>
      <c r="C97" s="7"/>
      <c r="D97" s="8"/>
      <c r="E97" s="9"/>
      <c r="F97" s="288"/>
      <c r="G97" s="46"/>
      <c r="H97" s="26" t="s">
        <v>919</v>
      </c>
      <c r="I97" s="7" t="s">
        <v>1150</v>
      </c>
      <c r="J97" s="8" t="s">
        <v>1142</v>
      </c>
      <c r="K97" s="9" t="s">
        <v>647</v>
      </c>
      <c r="L97" s="292" t="s">
        <v>217</v>
      </c>
      <c r="M97" s="46"/>
    </row>
    <row r="98" spans="1:13" s="3" customFormat="1" hidden="1">
      <c r="A98" s="46"/>
      <c r="B98" s="6"/>
      <c r="C98" s="7"/>
      <c r="D98" s="8"/>
      <c r="E98" s="9"/>
      <c r="F98" s="288"/>
      <c r="G98" s="46"/>
      <c r="H98" s="26"/>
      <c r="I98" s="7"/>
      <c r="J98" s="8"/>
      <c r="K98" s="9"/>
      <c r="L98" s="292"/>
      <c r="M98" s="46"/>
    </row>
    <row r="99" spans="1:13" s="3" customFormat="1" hidden="1">
      <c r="A99" s="46"/>
      <c r="B99" s="6"/>
      <c r="C99" s="7"/>
      <c r="D99" s="8"/>
      <c r="E99" s="9"/>
      <c r="F99" s="288"/>
      <c r="G99" s="46"/>
      <c r="H99" s="26"/>
      <c r="I99" s="7"/>
      <c r="J99" s="8"/>
      <c r="K99" s="9"/>
      <c r="L99" s="292"/>
      <c r="M99" s="46"/>
    </row>
    <row r="100" spans="1:13" s="3" customFormat="1" hidden="1">
      <c r="A100" s="46"/>
      <c r="B100" s="6"/>
      <c r="C100" s="7"/>
      <c r="D100" s="8"/>
      <c r="E100" s="9"/>
      <c r="F100" s="288"/>
      <c r="G100" s="46"/>
      <c r="H100" s="26"/>
      <c r="I100" s="7"/>
      <c r="J100" s="8"/>
      <c r="K100" s="9"/>
      <c r="L100" s="292"/>
      <c r="M100" s="46"/>
    </row>
    <row r="101" spans="1:13" s="3" customFormat="1" hidden="1">
      <c r="A101" s="46"/>
      <c r="B101" s="6"/>
      <c r="C101" s="7"/>
      <c r="D101" s="8"/>
      <c r="E101" s="9"/>
      <c r="F101" s="288"/>
      <c r="G101" s="46"/>
      <c r="H101" s="26"/>
      <c r="I101" s="7"/>
      <c r="J101" s="8"/>
      <c r="K101" s="9"/>
      <c r="L101" s="292"/>
      <c r="M101" s="46"/>
    </row>
    <row r="102" spans="1:13" s="3" customFormat="1" hidden="1">
      <c r="A102" s="46"/>
      <c r="B102" s="6"/>
      <c r="C102" s="7"/>
      <c r="D102" s="8"/>
      <c r="E102" s="9"/>
      <c r="F102" s="288"/>
      <c r="G102" s="46"/>
      <c r="H102" s="26"/>
      <c r="I102" s="7"/>
      <c r="J102" s="8"/>
      <c r="K102" s="9"/>
      <c r="L102" s="292"/>
      <c r="M102" s="46"/>
    </row>
    <row r="103" spans="1:13" s="3" customFormat="1" hidden="1">
      <c r="A103" s="46"/>
      <c r="B103" s="6"/>
      <c r="C103" s="7"/>
      <c r="D103" s="8"/>
      <c r="E103" s="9"/>
      <c r="F103" s="288"/>
      <c r="G103" s="46"/>
      <c r="H103" s="26"/>
      <c r="I103" s="7"/>
      <c r="J103" s="8"/>
      <c r="K103" s="9"/>
      <c r="L103" s="292"/>
      <c r="M103" s="46"/>
    </row>
    <row r="104" spans="1:13" s="3" customFormat="1" ht="12.75" hidden="1" thickBot="1">
      <c r="A104" s="46"/>
      <c r="B104" s="6"/>
      <c r="C104" s="7"/>
      <c r="D104" s="8"/>
      <c r="E104" s="9"/>
      <c r="F104" s="288"/>
      <c r="G104" s="46"/>
      <c r="H104" s="26"/>
      <c r="I104" s="7"/>
      <c r="J104" s="8"/>
      <c r="K104" s="9"/>
      <c r="L104" s="292"/>
      <c r="M104" s="46"/>
    </row>
    <row r="105" spans="1:13" s="3" customFormat="1" ht="12.75" hidden="1" thickBot="1">
      <c r="A105" s="46"/>
      <c r="B105" s="6"/>
      <c r="C105" s="7"/>
      <c r="D105" s="8"/>
      <c r="E105" s="9"/>
      <c r="F105" s="288"/>
      <c r="G105" s="46"/>
      <c r="H105" s="26"/>
      <c r="I105" s="7"/>
      <c r="J105" s="8"/>
      <c r="K105" s="9"/>
      <c r="L105" s="292"/>
      <c r="M105" s="46"/>
    </row>
    <row r="106" spans="1:13" s="3" customFormat="1" ht="12.75" hidden="1" thickBot="1">
      <c r="A106" s="46"/>
      <c r="B106" s="6"/>
      <c r="C106" s="7"/>
      <c r="D106" s="8"/>
      <c r="E106" s="9"/>
      <c r="F106" s="288"/>
      <c r="G106" s="46"/>
      <c r="H106" s="26"/>
      <c r="I106" s="7"/>
      <c r="J106" s="8"/>
      <c r="K106" s="9"/>
      <c r="L106" s="292"/>
      <c r="M106" s="46"/>
    </row>
    <row r="107" spans="1:13" s="3" customFormat="1" ht="12.75" hidden="1" thickBot="1">
      <c r="A107" s="46"/>
      <c r="B107" s="6"/>
      <c r="C107" s="7"/>
      <c r="D107" s="8"/>
      <c r="E107" s="9"/>
      <c r="F107" s="288"/>
      <c r="G107" s="46"/>
      <c r="H107" s="26"/>
      <c r="I107" s="7"/>
      <c r="J107" s="8"/>
      <c r="K107" s="9"/>
      <c r="L107" s="292"/>
      <c r="M107" s="46"/>
    </row>
    <row r="108" spans="1:13" s="3" customFormat="1" ht="12.75" hidden="1" thickBot="1">
      <c r="A108" s="46"/>
      <c r="B108" s="6"/>
      <c r="C108" s="7"/>
      <c r="D108" s="8"/>
      <c r="E108" s="9"/>
      <c r="F108" s="288"/>
      <c r="G108" s="46"/>
      <c r="H108" s="26"/>
      <c r="I108" s="7"/>
      <c r="J108" s="8"/>
      <c r="K108" s="9"/>
      <c r="L108" s="292"/>
      <c r="M108" s="46"/>
    </row>
    <row r="109" spans="1:13" s="3" customFormat="1" ht="12.75" hidden="1" thickBot="1">
      <c r="A109" s="46"/>
      <c r="B109" s="6"/>
      <c r="C109" s="7"/>
      <c r="D109" s="8"/>
      <c r="E109" s="9"/>
      <c r="F109" s="288"/>
      <c r="G109" s="46"/>
      <c r="H109" s="26"/>
      <c r="I109" s="7"/>
      <c r="J109" s="8"/>
      <c r="K109" s="9"/>
      <c r="L109" s="292"/>
      <c r="M109" s="46"/>
    </row>
    <row r="110" spans="1:13" s="3" customFormat="1" ht="12.75" hidden="1" thickBot="1">
      <c r="A110" s="46"/>
      <c r="B110" s="6"/>
      <c r="C110" s="7"/>
      <c r="D110" s="8"/>
      <c r="E110" s="9"/>
      <c r="F110" s="288"/>
      <c r="G110" s="46"/>
      <c r="H110" s="26"/>
      <c r="I110" s="7"/>
      <c r="J110" s="357"/>
      <c r="K110" s="9"/>
      <c r="L110" s="292"/>
      <c r="M110" s="46"/>
    </row>
    <row r="111" spans="1:13" s="3" customFormat="1" ht="12.75" hidden="1" thickBot="1">
      <c r="A111" s="46"/>
      <c r="B111" s="6"/>
      <c r="C111" s="7"/>
      <c r="D111" s="8"/>
      <c r="E111" s="9"/>
      <c r="F111" s="288"/>
      <c r="G111" s="46"/>
      <c r="H111" s="26"/>
      <c r="I111" s="7"/>
      <c r="J111" s="357"/>
      <c r="K111" s="9"/>
      <c r="L111" s="292"/>
      <c r="M111" s="46"/>
    </row>
    <row r="112" spans="1:13" s="3" customFormat="1" ht="12.75" hidden="1" thickBot="1">
      <c r="A112" s="46"/>
      <c r="B112" s="6"/>
      <c r="C112" s="7"/>
      <c r="D112" s="8"/>
      <c r="E112" s="9"/>
      <c r="F112" s="244"/>
      <c r="G112" s="46"/>
      <c r="H112" s="26"/>
      <c r="I112" s="7"/>
      <c r="J112" s="7"/>
      <c r="K112" s="9"/>
      <c r="L112" s="255"/>
      <c r="M112" s="46"/>
    </row>
    <row r="113" spans="1:13" s="3" customFormat="1" ht="12.75" hidden="1" thickBot="1">
      <c r="A113" s="46"/>
      <c r="B113" s="6"/>
      <c r="C113" s="7"/>
      <c r="D113" s="8"/>
      <c r="E113" s="9"/>
      <c r="F113" s="244"/>
      <c r="G113" s="46"/>
      <c r="H113" s="26"/>
      <c r="I113" s="7"/>
      <c r="J113" s="7"/>
      <c r="K113" s="9"/>
      <c r="L113" s="255"/>
      <c r="M113" s="46"/>
    </row>
    <row r="114" spans="1:13" s="3" customFormat="1" ht="12.75" hidden="1" thickBot="1">
      <c r="A114" s="46"/>
      <c r="B114" s="6"/>
      <c r="C114" s="7"/>
      <c r="D114" s="8"/>
      <c r="E114" s="9"/>
      <c r="F114" s="244"/>
      <c r="G114" s="46"/>
      <c r="H114" s="26"/>
      <c r="I114" s="7"/>
      <c r="J114" s="7"/>
      <c r="K114" s="9"/>
      <c r="L114" s="255"/>
      <c r="M114" s="46"/>
    </row>
    <row r="115" spans="1:13" s="3" customFormat="1" ht="13.5" hidden="1" thickBot="1">
      <c r="A115" s="46"/>
      <c r="B115" s="19"/>
      <c r="C115" s="10"/>
      <c r="D115" s="22"/>
      <c r="E115" s="11"/>
      <c r="F115" s="245"/>
      <c r="G115" s="46"/>
      <c r="H115" s="26"/>
      <c r="I115" s="29"/>
      <c r="J115" s="29"/>
      <c r="K115" s="30"/>
      <c r="L115" s="256"/>
      <c r="M115" s="46"/>
    </row>
    <row r="116" spans="1:13" s="3" customFormat="1" ht="12.75" thickTop="1">
      <c r="A116" s="46"/>
      <c r="B116" s="47"/>
      <c r="C116" s="47"/>
      <c r="D116" s="47"/>
      <c r="E116" s="47"/>
      <c r="F116" s="47"/>
      <c r="G116" s="46"/>
      <c r="H116" s="48"/>
      <c r="I116" s="48"/>
      <c r="J116" s="48"/>
      <c r="K116" s="48"/>
      <c r="L116" s="48"/>
      <c r="M116" s="46"/>
    </row>
    <row r="117" spans="1:13" ht="34.5" customHeight="1" thickBot="1">
      <c r="A117" s="35"/>
      <c r="B117" s="784" t="s">
        <v>787</v>
      </c>
      <c r="C117" s="784"/>
      <c r="D117" s="35"/>
      <c r="E117" s="211" t="s">
        <v>730</v>
      </c>
      <c r="F117" s="781" t="s">
        <v>1678</v>
      </c>
      <c r="G117" s="781"/>
      <c r="H117" s="781"/>
      <c r="I117" s="781"/>
      <c r="J117" s="35"/>
      <c r="K117" s="784" t="s">
        <v>732</v>
      </c>
      <c r="L117" s="784"/>
      <c r="M117" s="35"/>
    </row>
    <row r="118" spans="1:13" ht="5.25" customHeight="1" thickTop="1" thickBot="1">
      <c r="A118" s="35"/>
      <c r="B118" s="790" t="s">
        <v>639</v>
      </c>
      <c r="C118" s="791"/>
      <c r="D118" s="43"/>
      <c r="E118" s="44"/>
      <c r="F118" s="44"/>
      <c r="G118" s="35"/>
      <c r="H118" s="785" t="s">
        <v>670</v>
      </c>
      <c r="I118" s="786"/>
      <c r="J118" s="45"/>
      <c r="K118" s="45"/>
      <c r="L118" s="45"/>
      <c r="M118" s="35"/>
    </row>
    <row r="119" spans="1:13" s="3" customFormat="1" ht="16.5" thickTop="1" thickBot="1">
      <c r="A119" s="46"/>
      <c r="B119" s="792"/>
      <c r="C119" s="793"/>
      <c r="D119" s="14"/>
      <c r="E119" s="12" t="s">
        <v>663</v>
      </c>
      <c r="F119" s="13">
        <f>COUNTA(D121:D159)</f>
        <v>15</v>
      </c>
      <c r="G119" s="46"/>
      <c r="H119" s="787"/>
      <c r="I119" s="788"/>
      <c r="J119" s="32"/>
      <c r="K119" s="33" t="s">
        <v>663</v>
      </c>
      <c r="L119" s="34">
        <f>COUNTA(J121:J159)</f>
        <v>21</v>
      </c>
      <c r="M119" s="46"/>
    </row>
    <row r="120" spans="1:13" s="3" customFormat="1">
      <c r="A120" s="46"/>
      <c r="B120" s="15" t="s">
        <v>644</v>
      </c>
      <c r="C120" s="16" t="s">
        <v>640</v>
      </c>
      <c r="D120" s="4" t="s">
        <v>641</v>
      </c>
      <c r="E120" s="4" t="s">
        <v>642</v>
      </c>
      <c r="F120" s="5" t="s">
        <v>662</v>
      </c>
      <c r="G120" s="46"/>
      <c r="H120" s="24" t="s">
        <v>644</v>
      </c>
      <c r="I120" s="23" t="s">
        <v>640</v>
      </c>
      <c r="J120" s="4" t="s">
        <v>641</v>
      </c>
      <c r="K120" s="4" t="s">
        <v>642</v>
      </c>
      <c r="L120" s="25" t="s">
        <v>662</v>
      </c>
      <c r="M120" s="46"/>
    </row>
    <row r="121" spans="1:13" s="3" customFormat="1">
      <c r="A121" s="46"/>
      <c r="B121" s="93" t="s">
        <v>648</v>
      </c>
      <c r="C121" s="94" t="s">
        <v>2948</v>
      </c>
      <c r="D121" s="95" t="s">
        <v>2949</v>
      </c>
      <c r="E121" s="96" t="s">
        <v>770</v>
      </c>
      <c r="F121" s="285" t="s">
        <v>3129</v>
      </c>
      <c r="G121" s="46"/>
      <c r="H121" s="111" t="s">
        <v>648</v>
      </c>
      <c r="I121" s="94" t="s">
        <v>1660</v>
      </c>
      <c r="J121" s="95" t="s">
        <v>3157</v>
      </c>
      <c r="K121" s="96" t="s">
        <v>770</v>
      </c>
      <c r="L121" s="289" t="s">
        <v>469</v>
      </c>
      <c r="M121" s="46"/>
    </row>
    <row r="122" spans="1:13" s="3" customFormat="1">
      <c r="A122" s="46"/>
      <c r="B122" s="98" t="s">
        <v>649</v>
      </c>
      <c r="C122" s="99" t="s">
        <v>645</v>
      </c>
      <c r="D122" s="100" t="s">
        <v>2719</v>
      </c>
      <c r="E122" s="101" t="s">
        <v>770</v>
      </c>
      <c r="F122" s="286" t="s">
        <v>415</v>
      </c>
      <c r="G122" s="46"/>
      <c r="H122" s="113" t="s">
        <v>649</v>
      </c>
      <c r="I122" s="99" t="s">
        <v>829</v>
      </c>
      <c r="J122" s="100" t="s">
        <v>1200</v>
      </c>
      <c r="K122" s="101" t="s">
        <v>948</v>
      </c>
      <c r="L122" s="290" t="s">
        <v>423</v>
      </c>
      <c r="M122" s="46"/>
    </row>
    <row r="123" spans="1:13" s="3" customFormat="1">
      <c r="A123" s="46"/>
      <c r="B123" s="103" t="s">
        <v>650</v>
      </c>
      <c r="C123" s="104" t="s">
        <v>1340</v>
      </c>
      <c r="D123" s="105" t="s">
        <v>2360</v>
      </c>
      <c r="E123" s="106" t="s">
        <v>687</v>
      </c>
      <c r="F123" s="287" t="s">
        <v>55</v>
      </c>
      <c r="G123" s="46"/>
      <c r="H123" s="115" t="s">
        <v>650</v>
      </c>
      <c r="I123" s="104" t="s">
        <v>802</v>
      </c>
      <c r="J123" s="105" t="s">
        <v>3158</v>
      </c>
      <c r="K123" s="106" t="s">
        <v>965</v>
      </c>
      <c r="L123" s="291" t="s">
        <v>474</v>
      </c>
      <c r="M123" s="46"/>
    </row>
    <row r="124" spans="1:13" s="3" customFormat="1">
      <c r="A124" s="46"/>
      <c r="B124" s="6" t="s">
        <v>651</v>
      </c>
      <c r="C124" s="7" t="s">
        <v>995</v>
      </c>
      <c r="D124" s="8" t="s">
        <v>2719</v>
      </c>
      <c r="E124" s="9" t="s">
        <v>770</v>
      </c>
      <c r="F124" s="288" t="s">
        <v>416</v>
      </c>
      <c r="G124" s="46"/>
      <c r="H124" s="26" t="s">
        <v>651</v>
      </c>
      <c r="I124" s="7" t="s">
        <v>727</v>
      </c>
      <c r="J124" s="8" t="s">
        <v>2965</v>
      </c>
      <c r="K124" s="9" t="s">
        <v>770</v>
      </c>
      <c r="L124" s="292" t="s">
        <v>430</v>
      </c>
      <c r="M124" s="46"/>
    </row>
    <row r="125" spans="1:13" s="3" customFormat="1">
      <c r="A125" s="46"/>
      <c r="B125" s="6" t="s">
        <v>652</v>
      </c>
      <c r="C125" s="7" t="s">
        <v>1125</v>
      </c>
      <c r="D125" s="8" t="s">
        <v>2724</v>
      </c>
      <c r="E125" s="9" t="s">
        <v>770</v>
      </c>
      <c r="F125" s="288" t="s">
        <v>3155</v>
      </c>
      <c r="G125" s="46"/>
      <c r="H125" s="26" t="s">
        <v>652</v>
      </c>
      <c r="I125" s="7" t="s">
        <v>685</v>
      </c>
      <c r="J125" s="8" t="s">
        <v>2119</v>
      </c>
      <c r="K125" s="9" t="s">
        <v>770</v>
      </c>
      <c r="L125" s="292" t="s">
        <v>2486</v>
      </c>
      <c r="M125" s="46"/>
    </row>
    <row r="126" spans="1:13" s="3" customFormat="1">
      <c r="A126" s="46"/>
      <c r="B126" s="6" t="s">
        <v>653</v>
      </c>
      <c r="C126" s="7" t="s">
        <v>3099</v>
      </c>
      <c r="D126" s="8" t="s">
        <v>3151</v>
      </c>
      <c r="E126" s="9" t="s">
        <v>965</v>
      </c>
      <c r="F126" s="288" t="s">
        <v>457</v>
      </c>
      <c r="G126" s="46"/>
      <c r="H126" s="26" t="s">
        <v>653</v>
      </c>
      <c r="I126" s="7" t="s">
        <v>723</v>
      </c>
      <c r="J126" s="8" t="s">
        <v>2929</v>
      </c>
      <c r="K126" s="9" t="s">
        <v>687</v>
      </c>
      <c r="L126" s="292" t="s">
        <v>432</v>
      </c>
      <c r="M126" s="46"/>
    </row>
    <row r="127" spans="1:13" s="3" customFormat="1">
      <c r="A127" s="46"/>
      <c r="B127" s="6" t="s">
        <v>654</v>
      </c>
      <c r="C127" s="7" t="s">
        <v>677</v>
      </c>
      <c r="D127" s="8" t="s">
        <v>116</v>
      </c>
      <c r="E127" s="9" t="s">
        <v>948</v>
      </c>
      <c r="F127" s="288" t="s">
        <v>419</v>
      </c>
      <c r="G127" s="46"/>
      <c r="H127" s="26" t="s">
        <v>654</v>
      </c>
      <c r="I127" s="7" t="s">
        <v>845</v>
      </c>
      <c r="J127" s="8" t="s">
        <v>1612</v>
      </c>
      <c r="K127" s="9" t="s">
        <v>679</v>
      </c>
      <c r="L127" s="292" t="s">
        <v>486</v>
      </c>
      <c r="M127" s="46"/>
    </row>
    <row r="128" spans="1:13" s="3" customFormat="1">
      <c r="A128" s="46"/>
      <c r="B128" s="6" t="s">
        <v>655</v>
      </c>
      <c r="C128" s="7" t="s">
        <v>714</v>
      </c>
      <c r="D128" s="8" t="s">
        <v>2925</v>
      </c>
      <c r="E128" s="60" t="s">
        <v>770</v>
      </c>
      <c r="F128" s="288" t="s">
        <v>461</v>
      </c>
      <c r="G128" s="46"/>
      <c r="H128" s="26" t="s">
        <v>655</v>
      </c>
      <c r="I128" s="7" t="s">
        <v>1272</v>
      </c>
      <c r="J128" s="8" t="s">
        <v>1192</v>
      </c>
      <c r="K128" s="9" t="s">
        <v>948</v>
      </c>
      <c r="L128" s="292" t="s">
        <v>487</v>
      </c>
      <c r="M128" s="46"/>
    </row>
    <row r="129" spans="1:13" s="3" customFormat="1">
      <c r="A129" s="46"/>
      <c r="B129" s="6" t="s">
        <v>656</v>
      </c>
      <c r="C129" s="7" t="s">
        <v>1113</v>
      </c>
      <c r="D129" s="8" t="s">
        <v>3152</v>
      </c>
      <c r="E129" s="60" t="s">
        <v>965</v>
      </c>
      <c r="F129" s="288" t="s">
        <v>463</v>
      </c>
      <c r="G129" s="46"/>
      <c r="H129" s="26" t="s">
        <v>656</v>
      </c>
      <c r="I129" s="7" t="s">
        <v>802</v>
      </c>
      <c r="J129" s="8" t="s">
        <v>31</v>
      </c>
      <c r="K129" s="9" t="s">
        <v>675</v>
      </c>
      <c r="L129" s="292" t="s">
        <v>133</v>
      </c>
      <c r="M129" s="46"/>
    </row>
    <row r="130" spans="1:13" s="3" customFormat="1">
      <c r="A130" s="46"/>
      <c r="B130" s="6" t="s">
        <v>657</v>
      </c>
      <c r="C130" s="7" t="s">
        <v>714</v>
      </c>
      <c r="D130" s="8" t="s">
        <v>2113</v>
      </c>
      <c r="E130" s="60" t="s">
        <v>770</v>
      </c>
      <c r="F130" s="288" t="s">
        <v>422</v>
      </c>
      <c r="G130" s="46"/>
      <c r="H130" s="26" t="s">
        <v>657</v>
      </c>
      <c r="I130" s="7" t="s">
        <v>854</v>
      </c>
      <c r="J130" s="8" t="s">
        <v>844</v>
      </c>
      <c r="K130" s="9" t="s">
        <v>675</v>
      </c>
      <c r="L130" s="292" t="s">
        <v>233</v>
      </c>
      <c r="M130" s="46"/>
    </row>
    <row r="131" spans="1:13" s="3" customFormat="1">
      <c r="A131" s="46"/>
      <c r="B131" s="6" t="s">
        <v>658</v>
      </c>
      <c r="C131" s="7" t="s">
        <v>1337</v>
      </c>
      <c r="D131" s="8" t="s">
        <v>3153</v>
      </c>
      <c r="E131" s="9" t="s">
        <v>965</v>
      </c>
      <c r="F131" s="288" t="s">
        <v>201</v>
      </c>
      <c r="G131" s="46"/>
      <c r="H131" s="26" t="s">
        <v>658</v>
      </c>
      <c r="I131" s="7" t="s">
        <v>980</v>
      </c>
      <c r="J131" s="8" t="s">
        <v>2569</v>
      </c>
      <c r="K131" s="9" t="s">
        <v>770</v>
      </c>
      <c r="L131" s="292" t="s">
        <v>481</v>
      </c>
      <c r="M131" s="46"/>
    </row>
    <row r="132" spans="1:13" s="3" customFormat="1">
      <c r="A132" s="46"/>
      <c r="B132" s="6" t="s">
        <v>659</v>
      </c>
      <c r="C132" s="7" t="s">
        <v>850</v>
      </c>
      <c r="D132" s="8" t="s">
        <v>3154</v>
      </c>
      <c r="E132" s="9" t="s">
        <v>965</v>
      </c>
      <c r="F132" s="288" t="s">
        <v>441</v>
      </c>
      <c r="G132" s="46"/>
      <c r="H132" s="26" t="s">
        <v>659</v>
      </c>
      <c r="I132" s="7" t="s">
        <v>759</v>
      </c>
      <c r="J132" s="8" t="s">
        <v>3159</v>
      </c>
      <c r="K132" s="9" t="s">
        <v>770</v>
      </c>
      <c r="L132" s="292" t="s">
        <v>201</v>
      </c>
      <c r="M132" s="46"/>
    </row>
    <row r="133" spans="1:13" s="3" customFormat="1">
      <c r="A133" s="46"/>
      <c r="B133" s="6" t="s">
        <v>660</v>
      </c>
      <c r="C133" s="7" t="s">
        <v>995</v>
      </c>
      <c r="D133" s="8" t="s">
        <v>707</v>
      </c>
      <c r="E133" s="9" t="s">
        <v>647</v>
      </c>
      <c r="F133" s="288" t="s">
        <v>57</v>
      </c>
      <c r="G133" s="46"/>
      <c r="H133" s="26" t="s">
        <v>660</v>
      </c>
      <c r="I133" s="7" t="s">
        <v>1375</v>
      </c>
      <c r="J133" s="8" t="s">
        <v>70</v>
      </c>
      <c r="K133" s="9" t="s">
        <v>948</v>
      </c>
      <c r="L133" s="292" t="s">
        <v>2762</v>
      </c>
      <c r="M133" s="46"/>
    </row>
    <row r="134" spans="1:13" s="3" customFormat="1">
      <c r="A134" s="46"/>
      <c r="B134" s="6" t="s">
        <v>661</v>
      </c>
      <c r="C134" s="7" t="s">
        <v>708</v>
      </c>
      <c r="D134" s="8" t="s">
        <v>1236</v>
      </c>
      <c r="E134" s="9" t="s">
        <v>647</v>
      </c>
      <c r="F134" s="288" t="s">
        <v>3156</v>
      </c>
      <c r="G134" s="46"/>
      <c r="H134" s="26" t="s">
        <v>661</v>
      </c>
      <c r="I134" s="7" t="s">
        <v>723</v>
      </c>
      <c r="J134" s="8" t="s">
        <v>1572</v>
      </c>
      <c r="K134" s="9" t="s">
        <v>965</v>
      </c>
      <c r="L134" s="292" t="s">
        <v>2735</v>
      </c>
      <c r="M134" s="46"/>
    </row>
    <row r="135" spans="1:13" s="3" customFormat="1">
      <c r="A135" s="46"/>
      <c r="B135" s="6" t="s">
        <v>664</v>
      </c>
      <c r="C135" s="7" t="s">
        <v>1125</v>
      </c>
      <c r="D135" s="8" t="s">
        <v>1136</v>
      </c>
      <c r="E135" s="60" t="s">
        <v>647</v>
      </c>
      <c r="F135" s="288" t="s">
        <v>2944</v>
      </c>
      <c r="G135" s="46"/>
      <c r="H135" s="26" t="s">
        <v>664</v>
      </c>
      <c r="I135" s="7" t="s">
        <v>810</v>
      </c>
      <c r="J135" s="8" t="s">
        <v>2969</v>
      </c>
      <c r="K135" s="9" t="s">
        <v>770</v>
      </c>
      <c r="L135" s="292" t="s">
        <v>139</v>
      </c>
      <c r="M135" s="46"/>
    </row>
    <row r="136" spans="1:13" s="3" customFormat="1">
      <c r="A136" s="46"/>
      <c r="B136" s="6" t="s">
        <v>665</v>
      </c>
      <c r="C136" s="7"/>
      <c r="D136" s="8"/>
      <c r="E136" s="60"/>
      <c r="F136" s="288"/>
      <c r="G136" s="46"/>
      <c r="H136" s="26" t="s">
        <v>665</v>
      </c>
      <c r="I136" s="7" t="s">
        <v>815</v>
      </c>
      <c r="J136" s="8" t="s">
        <v>2940</v>
      </c>
      <c r="K136" s="9" t="s">
        <v>770</v>
      </c>
      <c r="L136" s="292" t="s">
        <v>506</v>
      </c>
      <c r="M136" s="46"/>
    </row>
    <row r="137" spans="1:13" s="3" customFormat="1">
      <c r="A137" s="46"/>
      <c r="B137" s="6" t="s">
        <v>666</v>
      </c>
      <c r="C137" s="7"/>
      <c r="D137" s="8"/>
      <c r="E137" s="60"/>
      <c r="F137" s="288"/>
      <c r="G137" s="46"/>
      <c r="H137" s="26" t="s">
        <v>666</v>
      </c>
      <c r="I137" s="7" t="s">
        <v>1451</v>
      </c>
      <c r="J137" s="8" t="s">
        <v>814</v>
      </c>
      <c r="K137" s="9" t="s">
        <v>647</v>
      </c>
      <c r="L137" s="292" t="s">
        <v>1807</v>
      </c>
      <c r="M137" s="46"/>
    </row>
    <row r="138" spans="1:13" s="3" customFormat="1">
      <c r="A138" s="46"/>
      <c r="B138" s="6" t="s">
        <v>667</v>
      </c>
      <c r="C138" s="7"/>
      <c r="D138" s="8"/>
      <c r="E138" s="9"/>
      <c r="F138" s="288"/>
      <c r="G138" s="46"/>
      <c r="H138" s="26" t="s">
        <v>667</v>
      </c>
      <c r="I138" s="7" t="s">
        <v>835</v>
      </c>
      <c r="J138" s="8" t="s">
        <v>3160</v>
      </c>
      <c r="K138" s="9" t="s">
        <v>647</v>
      </c>
      <c r="L138" s="292" t="s">
        <v>3161</v>
      </c>
      <c r="M138" s="46"/>
    </row>
    <row r="139" spans="1:13" s="3" customFormat="1">
      <c r="A139" s="46"/>
      <c r="B139" s="6" t="s">
        <v>668</v>
      </c>
      <c r="C139" s="7"/>
      <c r="D139" s="8"/>
      <c r="E139" s="60"/>
      <c r="F139" s="288"/>
      <c r="G139" s="46"/>
      <c r="H139" s="26" t="s">
        <v>668</v>
      </c>
      <c r="I139" s="7" t="s">
        <v>723</v>
      </c>
      <c r="J139" s="8" t="s">
        <v>831</v>
      </c>
      <c r="K139" s="9" t="s">
        <v>647</v>
      </c>
      <c r="L139" s="292" t="s">
        <v>3162</v>
      </c>
      <c r="M139" s="46"/>
    </row>
    <row r="140" spans="1:13" s="3" customFormat="1">
      <c r="A140" s="46"/>
      <c r="B140" s="6" t="s">
        <v>669</v>
      </c>
      <c r="C140" s="58"/>
      <c r="D140" s="62"/>
      <c r="E140" s="60"/>
      <c r="F140" s="412"/>
      <c r="G140" s="46"/>
      <c r="H140" s="26" t="s">
        <v>669</v>
      </c>
      <c r="I140" s="58" t="s">
        <v>1451</v>
      </c>
      <c r="J140" s="62" t="s">
        <v>25</v>
      </c>
      <c r="K140" s="60" t="s">
        <v>647</v>
      </c>
      <c r="L140" s="292" t="s">
        <v>2121</v>
      </c>
      <c r="M140" s="46"/>
    </row>
    <row r="141" spans="1:13" s="3" customFormat="1" ht="12.75" thickBot="1">
      <c r="A141" s="46"/>
      <c r="B141" s="6" t="s">
        <v>918</v>
      </c>
      <c r="C141" s="58"/>
      <c r="D141" s="62"/>
      <c r="E141" s="60"/>
      <c r="F141" s="412"/>
      <c r="G141" s="46"/>
      <c r="H141" s="26" t="s">
        <v>918</v>
      </c>
      <c r="I141" s="58" t="s">
        <v>759</v>
      </c>
      <c r="J141" s="62" t="s">
        <v>3125</v>
      </c>
      <c r="K141" s="9" t="s">
        <v>3130</v>
      </c>
      <c r="L141" s="413" t="s">
        <v>3163</v>
      </c>
      <c r="M141" s="46"/>
    </row>
    <row r="142" spans="1:13" s="3" customFormat="1" hidden="1">
      <c r="A142" s="46"/>
      <c r="B142" s="6" t="s">
        <v>919</v>
      </c>
      <c r="C142" s="58"/>
      <c r="D142" s="62"/>
      <c r="E142" s="60"/>
      <c r="F142" s="412"/>
      <c r="G142" s="46"/>
      <c r="H142" s="26" t="s">
        <v>919</v>
      </c>
      <c r="I142" s="58"/>
      <c r="J142" s="62"/>
      <c r="K142" s="9"/>
      <c r="L142" s="413"/>
      <c r="M142" s="46"/>
    </row>
    <row r="143" spans="1:13" s="3" customFormat="1" hidden="1">
      <c r="A143" s="46"/>
      <c r="B143" s="6" t="s">
        <v>920</v>
      </c>
      <c r="C143" s="58"/>
      <c r="D143" s="62"/>
      <c r="E143" s="60"/>
      <c r="F143" s="412"/>
      <c r="G143" s="46"/>
      <c r="H143" s="26" t="s">
        <v>920</v>
      </c>
      <c r="I143" s="58"/>
      <c r="J143" s="62"/>
      <c r="K143" s="9"/>
      <c r="L143" s="413"/>
      <c r="M143" s="46"/>
    </row>
    <row r="144" spans="1:13" s="3" customFormat="1" hidden="1">
      <c r="A144" s="46"/>
      <c r="B144" s="6"/>
      <c r="C144" s="58"/>
      <c r="D144" s="62"/>
      <c r="E144" s="9"/>
      <c r="F144" s="412"/>
      <c r="G144" s="46"/>
      <c r="H144" s="26" t="s">
        <v>921</v>
      </c>
      <c r="I144" s="58"/>
      <c r="J144" s="62"/>
      <c r="K144" s="9"/>
      <c r="L144" s="413"/>
      <c r="M144" s="46"/>
    </row>
    <row r="145" spans="1:13" s="3" customFormat="1" hidden="1">
      <c r="A145" s="46"/>
      <c r="B145" s="6"/>
      <c r="C145" s="58"/>
      <c r="D145" s="62"/>
      <c r="E145" s="9"/>
      <c r="F145" s="412"/>
      <c r="G145" s="46"/>
      <c r="H145" s="26" t="s">
        <v>922</v>
      </c>
      <c r="I145" s="58"/>
      <c r="J145" s="62"/>
      <c r="K145" s="9"/>
      <c r="L145" s="413"/>
      <c r="M145" s="46"/>
    </row>
    <row r="146" spans="1:13" s="3" customFormat="1" hidden="1">
      <c r="A146" s="46"/>
      <c r="B146" s="6"/>
      <c r="C146" s="58"/>
      <c r="D146" s="62"/>
      <c r="E146" s="9"/>
      <c r="F146" s="412"/>
      <c r="G146" s="46"/>
      <c r="H146" s="26" t="s">
        <v>1153</v>
      </c>
      <c r="I146" s="58"/>
      <c r="J146" s="62"/>
      <c r="K146" s="60"/>
      <c r="L146" s="413"/>
      <c r="M146" s="46"/>
    </row>
    <row r="147" spans="1:13" s="3" customFormat="1" hidden="1">
      <c r="A147" s="46"/>
      <c r="B147" s="6"/>
      <c r="C147" s="58"/>
      <c r="D147" s="62"/>
      <c r="E147" s="60"/>
      <c r="F147" s="412"/>
      <c r="G147" s="46"/>
      <c r="H147" s="26" t="s">
        <v>1154</v>
      </c>
      <c r="I147" s="58"/>
      <c r="J147" s="62"/>
      <c r="K147" s="60"/>
      <c r="L147" s="413"/>
      <c r="M147" s="46"/>
    </row>
    <row r="148" spans="1:13" s="3" customFormat="1" hidden="1">
      <c r="A148" s="46"/>
      <c r="B148" s="6"/>
      <c r="C148" s="58"/>
      <c r="D148" s="62"/>
      <c r="E148" s="60"/>
      <c r="F148" s="412"/>
      <c r="G148" s="46"/>
      <c r="H148" s="26" t="s">
        <v>1155</v>
      </c>
      <c r="I148" s="58"/>
      <c r="J148" s="62"/>
      <c r="K148" s="9"/>
      <c r="L148" s="413"/>
      <c r="M148" s="46"/>
    </row>
    <row r="149" spans="1:13" s="3" customFormat="1" hidden="1">
      <c r="A149" s="46"/>
      <c r="B149" s="6"/>
      <c r="C149" s="58"/>
      <c r="D149" s="62"/>
      <c r="E149" s="60"/>
      <c r="F149" s="412"/>
      <c r="G149" s="46"/>
      <c r="H149" s="26" t="s">
        <v>1156</v>
      </c>
      <c r="I149" s="58"/>
      <c r="J149" s="62"/>
      <c r="K149" s="60"/>
      <c r="L149" s="413"/>
      <c r="M149" s="46"/>
    </row>
    <row r="150" spans="1:13" s="3" customFormat="1" ht="13.5" hidden="1" thickBot="1">
      <c r="A150" s="46"/>
      <c r="B150" s="6"/>
      <c r="C150" s="58"/>
      <c r="D150" s="259"/>
      <c r="E150" s="60"/>
      <c r="F150" s="246"/>
      <c r="G150" s="46"/>
      <c r="H150" s="26" t="s">
        <v>1157</v>
      </c>
      <c r="I150" s="58"/>
      <c r="J150" s="62"/>
      <c r="K150" s="9"/>
      <c r="L150" s="413"/>
      <c r="M150" s="46"/>
    </row>
    <row r="151" spans="1:13" s="3" customFormat="1" ht="13.5" hidden="1" thickBot="1">
      <c r="A151" s="46"/>
      <c r="B151" s="6"/>
      <c r="C151" s="58"/>
      <c r="D151" s="259"/>
      <c r="E151" s="60"/>
      <c r="F151" s="246"/>
      <c r="G151" s="46"/>
      <c r="H151" s="26"/>
      <c r="I151" s="58"/>
      <c r="J151" s="62"/>
      <c r="K151" s="9"/>
      <c r="L151" s="257"/>
      <c r="M151" s="46"/>
    </row>
    <row r="152" spans="1:13" s="3" customFormat="1" ht="13.5" hidden="1" thickBot="1">
      <c r="A152" s="46"/>
      <c r="B152" s="6"/>
      <c r="C152" s="58"/>
      <c r="D152" s="259"/>
      <c r="E152" s="60"/>
      <c r="F152" s="246"/>
      <c r="G152" s="46"/>
      <c r="H152" s="26"/>
      <c r="I152" s="58"/>
      <c r="J152" s="62"/>
      <c r="K152" s="9"/>
      <c r="L152" s="257"/>
      <c r="M152" s="46"/>
    </row>
    <row r="153" spans="1:13" s="3" customFormat="1" ht="13.5" hidden="1" thickBot="1">
      <c r="A153" s="46"/>
      <c r="B153" s="6"/>
      <c r="C153" s="58"/>
      <c r="D153" s="259"/>
      <c r="E153" s="60"/>
      <c r="F153" s="246"/>
      <c r="G153" s="46"/>
      <c r="H153" s="26"/>
      <c r="I153" s="58"/>
      <c r="J153" s="62"/>
      <c r="K153" s="60"/>
      <c r="L153" s="257"/>
      <c r="M153" s="46"/>
    </row>
    <row r="154" spans="1:13" s="3" customFormat="1" ht="13.5" hidden="1" thickBot="1">
      <c r="A154" s="46"/>
      <c r="B154" s="6"/>
      <c r="C154" s="58"/>
      <c r="D154" s="259"/>
      <c r="E154" s="60"/>
      <c r="F154" s="246"/>
      <c r="G154" s="46"/>
      <c r="H154" s="26"/>
      <c r="I154" s="58"/>
      <c r="J154" s="62"/>
      <c r="K154" s="9"/>
      <c r="L154" s="257"/>
      <c r="M154" s="46"/>
    </row>
    <row r="155" spans="1:13" s="3" customFormat="1" ht="13.5" hidden="1" thickBot="1">
      <c r="A155" s="46"/>
      <c r="B155" s="6"/>
      <c r="C155" s="58"/>
      <c r="D155" s="259"/>
      <c r="E155" s="60"/>
      <c r="F155" s="246"/>
      <c r="G155" s="46"/>
      <c r="H155" s="26"/>
      <c r="I155" s="58"/>
      <c r="J155" s="62"/>
      <c r="K155" s="9"/>
      <c r="L155" s="257"/>
      <c r="M155" s="46"/>
    </row>
    <row r="156" spans="1:13" s="3" customFormat="1" ht="13.5" hidden="1" thickBot="1">
      <c r="A156" s="46"/>
      <c r="B156" s="6"/>
      <c r="C156" s="58"/>
      <c r="D156" s="259"/>
      <c r="E156" s="60"/>
      <c r="F156" s="246"/>
      <c r="G156" s="46"/>
      <c r="H156" s="26"/>
      <c r="I156" s="58"/>
      <c r="J156" s="62"/>
      <c r="K156" s="60"/>
      <c r="L156" s="257"/>
      <c r="M156" s="46"/>
    </row>
    <row r="157" spans="1:13" s="3" customFormat="1" ht="13.5" hidden="1" thickBot="1">
      <c r="A157" s="46"/>
      <c r="B157" s="6"/>
      <c r="C157" s="58"/>
      <c r="D157" s="259"/>
      <c r="E157" s="60"/>
      <c r="F157" s="246"/>
      <c r="G157" s="46"/>
      <c r="H157" s="26"/>
      <c r="I157" s="58"/>
      <c r="J157" s="62"/>
      <c r="K157" s="60"/>
      <c r="L157" s="257"/>
      <c r="M157" s="46"/>
    </row>
    <row r="158" spans="1:13" s="3" customFormat="1" ht="13.5" hidden="1" thickBot="1">
      <c r="A158" s="46"/>
      <c r="B158" s="6"/>
      <c r="C158" s="58"/>
      <c r="D158" s="259"/>
      <c r="E158" s="60"/>
      <c r="F158" s="246"/>
      <c r="G158" s="46"/>
      <c r="H158" s="26"/>
      <c r="I158" s="58"/>
      <c r="J158" s="62"/>
      <c r="K158" s="9"/>
      <c r="L158" s="257"/>
      <c r="M158" s="46"/>
    </row>
    <row r="159" spans="1:13" s="3" customFormat="1" ht="13.5" hidden="1" thickBot="1">
      <c r="A159" s="46"/>
      <c r="B159" s="6"/>
      <c r="C159" s="58"/>
      <c r="D159" s="259"/>
      <c r="E159" s="60"/>
      <c r="F159" s="246"/>
      <c r="G159" s="46"/>
      <c r="H159" s="26"/>
      <c r="I159" s="58"/>
      <c r="J159" s="62"/>
      <c r="K159" s="60"/>
      <c r="L159" s="257"/>
      <c r="M159" s="46"/>
    </row>
    <row r="160" spans="1:13" s="3" customFormat="1" ht="12.75" thickTop="1">
      <c r="A160" s="46"/>
      <c r="B160" s="47"/>
      <c r="C160" s="47"/>
      <c r="D160" s="47"/>
      <c r="E160" s="47"/>
      <c r="F160" s="47"/>
      <c r="G160" s="46"/>
      <c r="H160" s="48"/>
      <c r="I160" s="48"/>
      <c r="J160" s="48"/>
      <c r="K160" s="48"/>
      <c r="L160" s="48"/>
      <c r="M160" s="46"/>
    </row>
    <row r="161" spans="1:13" ht="34.5" customHeight="1" thickBot="1">
      <c r="A161" s="35"/>
      <c r="B161" s="784" t="s">
        <v>788</v>
      </c>
      <c r="C161" s="784"/>
      <c r="D161" s="35"/>
      <c r="E161" s="211" t="s">
        <v>732</v>
      </c>
      <c r="F161" s="781" t="s">
        <v>1679</v>
      </c>
      <c r="G161" s="781"/>
      <c r="H161" s="781"/>
      <c r="I161" s="781"/>
      <c r="J161" s="35"/>
      <c r="K161" s="784" t="s">
        <v>917</v>
      </c>
      <c r="L161" s="784"/>
      <c r="M161" s="35"/>
    </row>
    <row r="162" spans="1:13" ht="5.25" customHeight="1" thickTop="1" thickBot="1">
      <c r="A162" s="35"/>
      <c r="B162" s="790" t="s">
        <v>639</v>
      </c>
      <c r="C162" s="791"/>
      <c r="D162" s="43"/>
      <c r="E162" s="44"/>
      <c r="F162" s="44"/>
      <c r="G162" s="35"/>
      <c r="H162" s="785" t="s">
        <v>670</v>
      </c>
      <c r="I162" s="786"/>
      <c r="J162" s="45"/>
      <c r="K162" s="45"/>
      <c r="L162" s="45"/>
      <c r="M162" s="35"/>
    </row>
    <row r="163" spans="1:13" s="3" customFormat="1" ht="16.5" thickTop="1" thickBot="1">
      <c r="A163" s="46"/>
      <c r="B163" s="792"/>
      <c r="C163" s="793"/>
      <c r="D163" s="14"/>
      <c r="E163" s="12" t="s">
        <v>663</v>
      </c>
      <c r="F163" s="13">
        <f>COUNTA(D165:D187)</f>
        <v>18</v>
      </c>
      <c r="G163" s="46"/>
      <c r="H163" s="787"/>
      <c r="I163" s="788"/>
      <c r="J163" s="32"/>
      <c r="K163" s="33" t="s">
        <v>663</v>
      </c>
      <c r="L163" s="34">
        <f>COUNTA(J165:J187)</f>
        <v>23</v>
      </c>
      <c r="M163" s="46"/>
    </row>
    <row r="164" spans="1:13" s="3" customFormat="1">
      <c r="A164" s="46"/>
      <c r="B164" s="15" t="s">
        <v>644</v>
      </c>
      <c r="C164" s="16" t="s">
        <v>640</v>
      </c>
      <c r="D164" s="4" t="s">
        <v>641</v>
      </c>
      <c r="E164" s="4" t="s">
        <v>642</v>
      </c>
      <c r="F164" s="5" t="s">
        <v>662</v>
      </c>
      <c r="G164" s="46"/>
      <c r="H164" s="24" t="s">
        <v>644</v>
      </c>
      <c r="I164" s="23" t="s">
        <v>640</v>
      </c>
      <c r="J164" s="4" t="s">
        <v>641</v>
      </c>
      <c r="K164" s="4" t="s">
        <v>642</v>
      </c>
      <c r="L164" s="25" t="s">
        <v>662</v>
      </c>
      <c r="M164" s="46"/>
    </row>
    <row r="165" spans="1:13" s="3" customFormat="1">
      <c r="A165" s="46"/>
      <c r="B165" s="93" t="s">
        <v>648</v>
      </c>
      <c r="C165" s="94" t="s">
        <v>986</v>
      </c>
      <c r="D165" s="95" t="s">
        <v>2945</v>
      </c>
      <c r="E165" s="96" t="s">
        <v>679</v>
      </c>
      <c r="F165" s="285" t="s">
        <v>474</v>
      </c>
      <c r="G165" s="46"/>
      <c r="H165" s="111" t="s">
        <v>648</v>
      </c>
      <c r="I165" s="94" t="s">
        <v>727</v>
      </c>
      <c r="J165" s="95" t="s">
        <v>2754</v>
      </c>
      <c r="K165" s="96" t="s">
        <v>770</v>
      </c>
      <c r="L165" s="289" t="s">
        <v>3187</v>
      </c>
      <c r="M165" s="46"/>
    </row>
    <row r="166" spans="1:13" s="3" customFormat="1">
      <c r="A166" s="46"/>
      <c r="B166" s="98" t="s">
        <v>649</v>
      </c>
      <c r="C166" s="99" t="s">
        <v>645</v>
      </c>
      <c r="D166" s="100" t="s">
        <v>2387</v>
      </c>
      <c r="E166" s="101" t="s">
        <v>770</v>
      </c>
      <c r="F166" s="286" t="s">
        <v>435</v>
      </c>
      <c r="G166" s="46"/>
      <c r="H166" s="113" t="s">
        <v>649</v>
      </c>
      <c r="I166" s="99" t="s">
        <v>845</v>
      </c>
      <c r="J166" s="100" t="s">
        <v>2751</v>
      </c>
      <c r="K166" s="101" t="s">
        <v>770</v>
      </c>
      <c r="L166" s="290" t="s">
        <v>3188</v>
      </c>
      <c r="M166" s="46"/>
    </row>
    <row r="167" spans="1:13" s="3" customFormat="1">
      <c r="A167" s="46"/>
      <c r="B167" s="103" t="s">
        <v>650</v>
      </c>
      <c r="C167" s="104" t="s">
        <v>772</v>
      </c>
      <c r="D167" s="105" t="s">
        <v>3164</v>
      </c>
      <c r="E167" s="106" t="s">
        <v>770</v>
      </c>
      <c r="F167" s="287" t="s">
        <v>1774</v>
      </c>
      <c r="G167" s="46"/>
      <c r="H167" s="115" t="s">
        <v>650</v>
      </c>
      <c r="I167" s="104" t="s">
        <v>759</v>
      </c>
      <c r="J167" s="105" t="s">
        <v>3176</v>
      </c>
      <c r="K167" s="106" t="s">
        <v>679</v>
      </c>
      <c r="L167" s="291" t="s">
        <v>3189</v>
      </c>
      <c r="M167" s="46"/>
    </row>
    <row r="168" spans="1:13" s="3" customFormat="1">
      <c r="A168" s="46"/>
      <c r="B168" s="6" t="s">
        <v>651</v>
      </c>
      <c r="C168" s="7" t="s">
        <v>714</v>
      </c>
      <c r="D168" s="8" t="s">
        <v>3165</v>
      </c>
      <c r="E168" s="9" t="s">
        <v>965</v>
      </c>
      <c r="F168" s="288" t="s">
        <v>487</v>
      </c>
      <c r="G168" s="46"/>
      <c r="H168" s="26" t="s">
        <v>651</v>
      </c>
      <c r="I168" s="7" t="s">
        <v>1804</v>
      </c>
      <c r="J168" s="8" t="s">
        <v>170</v>
      </c>
      <c r="K168" s="9" t="s">
        <v>948</v>
      </c>
      <c r="L168" s="292" t="s">
        <v>514</v>
      </c>
      <c r="M168" s="46"/>
    </row>
    <row r="169" spans="1:13" s="3" customFormat="1">
      <c r="A169" s="46"/>
      <c r="B169" s="6" t="s">
        <v>652</v>
      </c>
      <c r="C169" s="7" t="s">
        <v>1434</v>
      </c>
      <c r="D169" s="8" t="s">
        <v>43</v>
      </c>
      <c r="E169" s="9" t="s">
        <v>965</v>
      </c>
      <c r="F169" s="288" t="s">
        <v>481</v>
      </c>
      <c r="G169" s="46"/>
      <c r="H169" s="26" t="s">
        <v>652</v>
      </c>
      <c r="I169" s="7" t="s">
        <v>728</v>
      </c>
      <c r="J169" s="8" t="s">
        <v>2962</v>
      </c>
      <c r="K169" s="9" t="s">
        <v>770</v>
      </c>
      <c r="L169" s="292" t="s">
        <v>2150</v>
      </c>
      <c r="M169" s="46"/>
    </row>
    <row r="170" spans="1:13" s="3" customFormat="1">
      <c r="A170" s="46"/>
      <c r="B170" s="6" t="s">
        <v>653</v>
      </c>
      <c r="C170" s="7" t="s">
        <v>645</v>
      </c>
      <c r="D170" s="8" t="s">
        <v>3166</v>
      </c>
      <c r="E170" s="9" t="s">
        <v>965</v>
      </c>
      <c r="F170" s="288" t="s">
        <v>201</v>
      </c>
      <c r="G170" s="46"/>
      <c r="H170" s="26" t="s">
        <v>653</v>
      </c>
      <c r="I170" s="7" t="s">
        <v>748</v>
      </c>
      <c r="J170" s="8" t="s">
        <v>3177</v>
      </c>
      <c r="K170" s="9" t="s">
        <v>770</v>
      </c>
      <c r="L170" s="292" t="s">
        <v>2591</v>
      </c>
      <c r="M170" s="46"/>
    </row>
    <row r="171" spans="1:13" s="3" customFormat="1">
      <c r="A171" s="46"/>
      <c r="B171" s="6" t="s">
        <v>654</v>
      </c>
      <c r="C171" s="7" t="s">
        <v>2388</v>
      </c>
      <c r="D171" s="8" t="s">
        <v>1130</v>
      </c>
      <c r="E171" s="9" t="s">
        <v>965</v>
      </c>
      <c r="F171" s="288" t="s">
        <v>1802</v>
      </c>
      <c r="G171" s="46"/>
      <c r="H171" s="26" t="s">
        <v>654</v>
      </c>
      <c r="I171" s="7" t="s">
        <v>810</v>
      </c>
      <c r="J171" s="8" t="s">
        <v>855</v>
      </c>
      <c r="K171" s="9" t="s">
        <v>675</v>
      </c>
      <c r="L171" s="292" t="s">
        <v>3190</v>
      </c>
      <c r="M171" s="46"/>
    </row>
    <row r="172" spans="1:13" s="3" customFormat="1">
      <c r="A172" s="46"/>
      <c r="B172" s="6" t="s">
        <v>655</v>
      </c>
      <c r="C172" s="7" t="s">
        <v>412</v>
      </c>
      <c r="D172" s="8" t="s">
        <v>509</v>
      </c>
      <c r="E172" s="9" t="s">
        <v>948</v>
      </c>
      <c r="F172" s="288" t="s">
        <v>2735</v>
      </c>
      <c r="G172" s="46"/>
      <c r="H172" s="26" t="s">
        <v>655</v>
      </c>
      <c r="I172" s="7" t="s">
        <v>723</v>
      </c>
      <c r="J172" s="8" t="s">
        <v>3178</v>
      </c>
      <c r="K172" s="9" t="s">
        <v>679</v>
      </c>
      <c r="L172" s="292" t="s">
        <v>3191</v>
      </c>
      <c r="M172" s="46"/>
    </row>
    <row r="173" spans="1:13" s="3" customFormat="1">
      <c r="A173" s="46"/>
      <c r="B173" s="6" t="s">
        <v>656</v>
      </c>
      <c r="C173" s="7" t="s">
        <v>1340</v>
      </c>
      <c r="D173" s="8" t="s">
        <v>3167</v>
      </c>
      <c r="E173" s="9" t="s">
        <v>965</v>
      </c>
      <c r="F173" s="288" t="s">
        <v>235</v>
      </c>
      <c r="G173" s="46"/>
      <c r="H173" s="26" t="s">
        <v>656</v>
      </c>
      <c r="I173" s="7" t="s">
        <v>1144</v>
      </c>
      <c r="J173" s="8" t="s">
        <v>2961</v>
      </c>
      <c r="K173" s="9" t="s">
        <v>948</v>
      </c>
      <c r="L173" s="292" t="s">
        <v>1831</v>
      </c>
      <c r="M173" s="46"/>
    </row>
    <row r="174" spans="1:13" s="3" customFormat="1">
      <c r="A174" s="46"/>
      <c r="B174" s="6" t="s">
        <v>657</v>
      </c>
      <c r="C174" s="7" t="s">
        <v>772</v>
      </c>
      <c r="D174" s="8" t="s">
        <v>2954</v>
      </c>
      <c r="E174" s="9" t="s">
        <v>770</v>
      </c>
      <c r="F174" s="288" t="s">
        <v>508</v>
      </c>
      <c r="G174" s="46"/>
      <c r="H174" s="26" t="s">
        <v>657</v>
      </c>
      <c r="I174" s="7" t="s">
        <v>685</v>
      </c>
      <c r="J174" s="8" t="s">
        <v>2967</v>
      </c>
      <c r="K174" s="9" t="s">
        <v>770</v>
      </c>
      <c r="L174" s="292" t="s">
        <v>518</v>
      </c>
      <c r="M174" s="46"/>
    </row>
    <row r="175" spans="1:13" s="3" customFormat="1">
      <c r="A175" s="46"/>
      <c r="B175" s="6" t="s">
        <v>658</v>
      </c>
      <c r="C175" s="7" t="s">
        <v>706</v>
      </c>
      <c r="D175" s="8" t="s">
        <v>781</v>
      </c>
      <c r="E175" s="9" t="s">
        <v>675</v>
      </c>
      <c r="F175" s="288" t="s">
        <v>140</v>
      </c>
      <c r="G175" s="46"/>
      <c r="H175" s="26" t="s">
        <v>658</v>
      </c>
      <c r="I175" s="7" t="s">
        <v>829</v>
      </c>
      <c r="J175" s="8" t="s">
        <v>1332</v>
      </c>
      <c r="K175" s="9" t="s">
        <v>647</v>
      </c>
      <c r="L175" s="292" t="s">
        <v>3192</v>
      </c>
      <c r="M175" s="46"/>
    </row>
    <row r="176" spans="1:13" s="3" customFormat="1" ht="12" customHeight="1">
      <c r="A176" s="46"/>
      <c r="B176" s="6" t="s">
        <v>659</v>
      </c>
      <c r="C176" s="7" t="s">
        <v>3168</v>
      </c>
      <c r="D176" s="8" t="s">
        <v>3167</v>
      </c>
      <c r="E176" s="9" t="s">
        <v>965</v>
      </c>
      <c r="F176" s="288" t="s">
        <v>512</v>
      </c>
      <c r="G176" s="46"/>
      <c r="H176" s="26" t="s">
        <v>659</v>
      </c>
      <c r="I176" s="7" t="s">
        <v>802</v>
      </c>
      <c r="J176" s="8" t="s">
        <v>3125</v>
      </c>
      <c r="K176" s="9" t="s">
        <v>3130</v>
      </c>
      <c r="L176" s="292" t="s">
        <v>3193</v>
      </c>
      <c r="M176" s="46"/>
    </row>
    <row r="177" spans="1:13" s="3" customFormat="1">
      <c r="A177" s="46"/>
      <c r="B177" s="6" t="s">
        <v>660</v>
      </c>
      <c r="C177" s="7" t="s">
        <v>645</v>
      </c>
      <c r="D177" s="8" t="s">
        <v>3169</v>
      </c>
      <c r="E177" s="9" t="s">
        <v>965</v>
      </c>
      <c r="F177" s="288" t="s">
        <v>3174</v>
      </c>
      <c r="G177" s="46"/>
      <c r="H177" s="26" t="s">
        <v>660</v>
      </c>
      <c r="I177" s="7" t="s">
        <v>810</v>
      </c>
      <c r="J177" s="8" t="s">
        <v>3179</v>
      </c>
      <c r="K177" s="9" t="s">
        <v>3130</v>
      </c>
      <c r="L177" s="292" t="s">
        <v>1832</v>
      </c>
      <c r="M177" s="46"/>
    </row>
    <row r="178" spans="1:13" s="3" customFormat="1">
      <c r="A178" s="46"/>
      <c r="B178" s="6" t="s">
        <v>661</v>
      </c>
      <c r="C178" s="7" t="s">
        <v>1131</v>
      </c>
      <c r="D178" s="8" t="s">
        <v>3170</v>
      </c>
      <c r="E178" s="9" t="s">
        <v>965</v>
      </c>
      <c r="F178" s="288" t="s">
        <v>446</v>
      </c>
      <c r="G178" s="46"/>
      <c r="H178" s="26" t="s">
        <v>661</v>
      </c>
      <c r="I178" s="7" t="s">
        <v>727</v>
      </c>
      <c r="J178" s="8" t="s">
        <v>357</v>
      </c>
      <c r="K178" s="9" t="s">
        <v>684</v>
      </c>
      <c r="L178" s="292" t="s">
        <v>531</v>
      </c>
      <c r="M178" s="46"/>
    </row>
    <row r="179" spans="1:13" s="3" customFormat="1">
      <c r="A179" s="46"/>
      <c r="B179" s="6" t="s">
        <v>664</v>
      </c>
      <c r="C179" s="7" t="s">
        <v>645</v>
      </c>
      <c r="D179" s="8" t="s">
        <v>3171</v>
      </c>
      <c r="E179" s="9" t="s">
        <v>965</v>
      </c>
      <c r="F179" s="288" t="s">
        <v>447</v>
      </c>
      <c r="G179" s="46"/>
      <c r="H179" s="26" t="s">
        <v>664</v>
      </c>
      <c r="I179" s="7" t="s">
        <v>727</v>
      </c>
      <c r="J179" s="8" t="s">
        <v>3180</v>
      </c>
      <c r="K179" s="9" t="s">
        <v>965</v>
      </c>
      <c r="L179" s="292" t="s">
        <v>3194</v>
      </c>
      <c r="M179" s="46"/>
    </row>
    <row r="180" spans="1:13" s="3" customFormat="1">
      <c r="A180" s="46"/>
      <c r="B180" s="6" t="s">
        <v>665</v>
      </c>
      <c r="C180" s="7" t="s">
        <v>705</v>
      </c>
      <c r="D180" s="8" t="s">
        <v>3172</v>
      </c>
      <c r="E180" s="9" t="s">
        <v>965</v>
      </c>
      <c r="F180" s="288" t="s">
        <v>1809</v>
      </c>
      <c r="G180" s="46"/>
      <c r="H180" s="26" t="s">
        <v>665</v>
      </c>
      <c r="I180" s="7" t="s">
        <v>728</v>
      </c>
      <c r="J180" s="8" t="s">
        <v>2976</v>
      </c>
      <c r="K180" s="9" t="s">
        <v>770</v>
      </c>
      <c r="L180" s="292" t="s">
        <v>1834</v>
      </c>
      <c r="M180" s="46"/>
    </row>
    <row r="181" spans="1:13" s="3" customFormat="1">
      <c r="A181" s="46"/>
      <c r="B181" s="6" t="s">
        <v>666</v>
      </c>
      <c r="C181" s="7" t="s">
        <v>1337</v>
      </c>
      <c r="D181" s="8" t="s">
        <v>3171</v>
      </c>
      <c r="E181" s="9" t="s">
        <v>965</v>
      </c>
      <c r="F181" s="288" t="s">
        <v>2944</v>
      </c>
      <c r="G181" s="46"/>
      <c r="H181" s="26" t="s">
        <v>666</v>
      </c>
      <c r="I181" s="7" t="s">
        <v>802</v>
      </c>
      <c r="J181" s="8" t="s">
        <v>3181</v>
      </c>
      <c r="K181" s="9" t="s">
        <v>900</v>
      </c>
      <c r="L181" s="292" t="s">
        <v>2980</v>
      </c>
      <c r="M181" s="46"/>
    </row>
    <row r="182" spans="1:13" s="3" customFormat="1">
      <c r="A182" s="46"/>
      <c r="B182" s="6" t="s">
        <v>667</v>
      </c>
      <c r="C182" s="7" t="s">
        <v>1547</v>
      </c>
      <c r="D182" s="8" t="s">
        <v>3173</v>
      </c>
      <c r="E182" s="9" t="s">
        <v>965</v>
      </c>
      <c r="F182" s="288" t="s">
        <v>3175</v>
      </c>
      <c r="G182" s="46"/>
      <c r="H182" s="26" t="s">
        <v>667</v>
      </c>
      <c r="I182" s="7" t="s">
        <v>685</v>
      </c>
      <c r="J182" s="357" t="s">
        <v>353</v>
      </c>
      <c r="K182" s="9" t="s">
        <v>770</v>
      </c>
      <c r="L182" s="292" t="s">
        <v>3195</v>
      </c>
      <c r="M182" s="46"/>
    </row>
    <row r="183" spans="1:13" s="3" customFormat="1" ht="12.75">
      <c r="A183" s="46"/>
      <c r="B183" s="6"/>
      <c r="C183" s="7"/>
      <c r="D183" s="435"/>
      <c r="E183" s="9"/>
      <c r="F183" s="288"/>
      <c r="G183" s="46"/>
      <c r="H183" s="26" t="s">
        <v>668</v>
      </c>
      <c r="I183" s="7" t="s">
        <v>1451</v>
      </c>
      <c r="J183" s="357" t="s">
        <v>3182</v>
      </c>
      <c r="K183" s="9" t="s">
        <v>965</v>
      </c>
      <c r="L183" s="292" t="s">
        <v>3196</v>
      </c>
      <c r="M183" s="46"/>
    </row>
    <row r="184" spans="1:13" s="3" customFormat="1" ht="12.75">
      <c r="A184" s="46"/>
      <c r="B184" s="6"/>
      <c r="C184" s="7"/>
      <c r="D184" s="435"/>
      <c r="E184" s="9"/>
      <c r="F184" s="288"/>
      <c r="G184" s="46"/>
      <c r="H184" s="26" t="s">
        <v>669</v>
      </c>
      <c r="I184" s="7" t="s">
        <v>685</v>
      </c>
      <c r="J184" s="357" t="s">
        <v>3183</v>
      </c>
      <c r="K184" s="9" t="s">
        <v>965</v>
      </c>
      <c r="L184" s="292" t="s">
        <v>3197</v>
      </c>
      <c r="M184" s="46"/>
    </row>
    <row r="185" spans="1:13" s="3" customFormat="1" ht="12.75">
      <c r="A185" s="46"/>
      <c r="B185" s="6"/>
      <c r="C185" s="7"/>
      <c r="D185" s="435"/>
      <c r="E185" s="9"/>
      <c r="F185" s="288"/>
      <c r="G185" s="46"/>
      <c r="H185" s="26" t="s">
        <v>918</v>
      </c>
      <c r="I185" s="7" t="s">
        <v>682</v>
      </c>
      <c r="J185" s="357" t="s">
        <v>3184</v>
      </c>
      <c r="K185" s="9" t="s">
        <v>965</v>
      </c>
      <c r="L185" s="292" t="s">
        <v>3198</v>
      </c>
      <c r="M185" s="46"/>
    </row>
    <row r="186" spans="1:13" s="3" customFormat="1" ht="12.75">
      <c r="A186" s="46"/>
      <c r="B186" s="6"/>
      <c r="C186" s="7"/>
      <c r="D186" s="21"/>
      <c r="E186" s="9"/>
      <c r="F186" s="244"/>
      <c r="G186" s="46"/>
      <c r="H186" s="26" t="s">
        <v>919</v>
      </c>
      <c r="I186" s="7" t="s">
        <v>689</v>
      </c>
      <c r="J186" s="357" t="s">
        <v>3185</v>
      </c>
      <c r="K186" s="9" t="s">
        <v>965</v>
      </c>
      <c r="L186" s="255" t="s">
        <v>3199</v>
      </c>
      <c r="M186" s="46"/>
    </row>
    <row r="187" spans="1:13" s="3" customFormat="1" ht="13.5" thickBot="1">
      <c r="A187" s="46"/>
      <c r="B187" s="19"/>
      <c r="C187" s="10"/>
      <c r="D187" s="22"/>
      <c r="E187" s="11"/>
      <c r="F187" s="245"/>
      <c r="G187" s="46"/>
      <c r="H187" s="28" t="s">
        <v>920</v>
      </c>
      <c r="I187" s="29" t="s">
        <v>689</v>
      </c>
      <c r="J187" s="561" t="s">
        <v>3186</v>
      </c>
      <c r="K187" s="30" t="s">
        <v>965</v>
      </c>
      <c r="L187" s="256" t="s">
        <v>3200</v>
      </c>
      <c r="M187" s="46"/>
    </row>
    <row r="188" spans="1:13" s="3" customFormat="1" ht="12.75" thickTop="1">
      <c r="A188" s="46"/>
      <c r="B188" s="47"/>
      <c r="C188" s="47"/>
      <c r="D188" s="47"/>
      <c r="E188" s="47"/>
      <c r="F188" s="47"/>
      <c r="G188" s="46"/>
      <c r="H188" s="48"/>
      <c r="I188" s="48"/>
      <c r="J188" s="48"/>
      <c r="K188" s="48"/>
      <c r="L188" s="48"/>
      <c r="M188" s="46"/>
    </row>
    <row r="189" spans="1:13" ht="34.5" customHeight="1" thickBot="1">
      <c r="B189" s="784" t="s">
        <v>5</v>
      </c>
      <c r="C189" s="784"/>
      <c r="D189" s="35"/>
      <c r="E189" s="211" t="s">
        <v>917</v>
      </c>
      <c r="F189" s="781" t="s">
        <v>734</v>
      </c>
      <c r="G189" s="781"/>
      <c r="H189" s="781"/>
      <c r="I189" s="781"/>
      <c r="J189" s="35"/>
      <c r="K189" s="784" t="s">
        <v>744</v>
      </c>
      <c r="L189" s="784"/>
      <c r="M189" s="35"/>
    </row>
    <row r="190" spans="1:13" ht="5.25" customHeight="1" thickTop="1" thickBot="1">
      <c r="B190" s="790" t="s">
        <v>1653</v>
      </c>
      <c r="C190" s="791"/>
      <c r="D190" s="43"/>
      <c r="E190" s="44"/>
      <c r="F190" s="44"/>
      <c r="G190" s="35"/>
      <c r="H190" s="785" t="s">
        <v>1654</v>
      </c>
      <c r="I190" s="786"/>
      <c r="J190" s="45"/>
      <c r="K190" s="45"/>
      <c r="L190" s="45"/>
      <c r="M190" s="35"/>
    </row>
    <row r="191" spans="1:13" ht="16.5" thickTop="1" thickBot="1">
      <c r="B191" s="792"/>
      <c r="C191" s="793"/>
      <c r="D191" s="14"/>
      <c r="E191" s="12" t="s">
        <v>663</v>
      </c>
      <c r="F191" s="13">
        <f>COUNTA(D193:D212)</f>
        <v>7</v>
      </c>
      <c r="G191" s="46"/>
      <c r="H191" s="787"/>
      <c r="I191" s="788"/>
      <c r="J191" s="32"/>
      <c r="K191" s="33" t="s">
        <v>663</v>
      </c>
      <c r="L191" s="34">
        <f>COUNTA(J193:J212)</f>
        <v>8</v>
      </c>
      <c r="M191" s="35"/>
    </row>
    <row r="192" spans="1:13">
      <c r="B192" s="15" t="s">
        <v>644</v>
      </c>
      <c r="C192" s="16" t="s">
        <v>640</v>
      </c>
      <c r="D192" s="4" t="s">
        <v>641</v>
      </c>
      <c r="E192" s="4" t="s">
        <v>642</v>
      </c>
      <c r="F192" s="5" t="s">
        <v>662</v>
      </c>
      <c r="G192" s="46"/>
      <c r="H192" s="24" t="s">
        <v>644</v>
      </c>
      <c r="I192" s="23" t="s">
        <v>640</v>
      </c>
      <c r="J192" s="4" t="s">
        <v>641</v>
      </c>
      <c r="K192" s="4" t="s">
        <v>642</v>
      </c>
      <c r="L192" s="25" t="s">
        <v>662</v>
      </c>
      <c r="M192" s="35"/>
    </row>
    <row r="193" spans="2:13">
      <c r="B193" s="93" t="s">
        <v>648</v>
      </c>
      <c r="C193" s="94" t="s">
        <v>705</v>
      </c>
      <c r="D193" s="95" t="s">
        <v>2384</v>
      </c>
      <c r="E193" s="96" t="s">
        <v>770</v>
      </c>
      <c r="F193" s="285" t="s">
        <v>530</v>
      </c>
      <c r="G193" s="46"/>
      <c r="H193" s="111" t="s">
        <v>648</v>
      </c>
      <c r="I193" s="94" t="s">
        <v>748</v>
      </c>
      <c r="J193" s="95" t="s">
        <v>3207</v>
      </c>
      <c r="K193" s="96" t="s">
        <v>965</v>
      </c>
      <c r="L193" s="289" t="s">
        <v>3209</v>
      </c>
      <c r="M193" s="35"/>
    </row>
    <row r="194" spans="2:13">
      <c r="B194" s="98" t="s">
        <v>649</v>
      </c>
      <c r="C194" s="99" t="s">
        <v>992</v>
      </c>
      <c r="D194" s="100" t="s">
        <v>2382</v>
      </c>
      <c r="E194" s="101" t="s">
        <v>770</v>
      </c>
      <c r="F194" s="286" t="s">
        <v>520</v>
      </c>
      <c r="G194" s="46"/>
      <c r="H194" s="113" t="s">
        <v>649</v>
      </c>
      <c r="I194" s="99" t="s">
        <v>759</v>
      </c>
      <c r="J194" s="100" t="s">
        <v>1308</v>
      </c>
      <c r="K194" s="101" t="s">
        <v>770</v>
      </c>
      <c r="L194" s="290" t="s">
        <v>3210</v>
      </c>
      <c r="M194" s="35"/>
    </row>
    <row r="195" spans="2:13">
      <c r="B195" s="103" t="s">
        <v>650</v>
      </c>
      <c r="C195" s="104" t="s">
        <v>1348</v>
      </c>
      <c r="D195" s="105" t="s">
        <v>1430</v>
      </c>
      <c r="E195" s="106" t="s">
        <v>770</v>
      </c>
      <c r="F195" s="287" t="s">
        <v>3202</v>
      </c>
      <c r="G195" s="46"/>
      <c r="H195" s="115" t="s">
        <v>650</v>
      </c>
      <c r="I195" s="104" t="s">
        <v>2130</v>
      </c>
      <c r="J195" s="105" t="s">
        <v>2131</v>
      </c>
      <c r="K195" s="106" t="s">
        <v>948</v>
      </c>
      <c r="L195" s="291" t="s">
        <v>3211</v>
      </c>
      <c r="M195" s="35"/>
    </row>
    <row r="196" spans="2:13">
      <c r="B196" s="6" t="s">
        <v>651</v>
      </c>
      <c r="C196" s="7" t="s">
        <v>847</v>
      </c>
      <c r="D196" s="8" t="s">
        <v>1796</v>
      </c>
      <c r="E196" s="9" t="s">
        <v>770</v>
      </c>
      <c r="F196" s="288" t="s">
        <v>3203</v>
      </c>
      <c r="G196" s="46"/>
      <c r="H196" s="26" t="s">
        <v>651</v>
      </c>
      <c r="I196" s="7" t="s">
        <v>815</v>
      </c>
      <c r="J196" s="8" t="s">
        <v>830</v>
      </c>
      <c r="K196" s="9" t="s">
        <v>687</v>
      </c>
      <c r="L196" s="292" t="s">
        <v>3212</v>
      </c>
      <c r="M196" s="35"/>
    </row>
    <row r="197" spans="2:13">
      <c r="B197" s="6" t="s">
        <v>652</v>
      </c>
      <c r="C197" s="7" t="s">
        <v>2381</v>
      </c>
      <c r="D197" s="8" t="s">
        <v>1513</v>
      </c>
      <c r="E197" s="9" t="s">
        <v>770</v>
      </c>
      <c r="F197" s="288" t="s">
        <v>3204</v>
      </c>
      <c r="G197" s="46"/>
      <c r="H197" s="26" t="s">
        <v>652</v>
      </c>
      <c r="I197" s="7" t="s">
        <v>810</v>
      </c>
      <c r="J197" s="8" t="s">
        <v>2470</v>
      </c>
      <c r="K197" s="9" t="s">
        <v>770</v>
      </c>
      <c r="L197" s="292" t="s">
        <v>3213</v>
      </c>
      <c r="M197" s="35"/>
    </row>
    <row r="198" spans="2:13">
      <c r="B198" s="6" t="s">
        <v>653</v>
      </c>
      <c r="C198" s="7" t="s">
        <v>995</v>
      </c>
      <c r="D198" s="8" t="s">
        <v>2439</v>
      </c>
      <c r="E198" s="9" t="s">
        <v>770</v>
      </c>
      <c r="F198" s="288" t="s">
        <v>3205</v>
      </c>
      <c r="G198" s="46"/>
      <c r="H198" s="26" t="s">
        <v>653</v>
      </c>
      <c r="I198" s="7" t="s">
        <v>805</v>
      </c>
      <c r="J198" s="8" t="s">
        <v>2972</v>
      </c>
      <c r="K198" s="9" t="s">
        <v>770</v>
      </c>
      <c r="L198" s="292" t="s">
        <v>3214</v>
      </c>
      <c r="M198" s="35"/>
    </row>
    <row r="199" spans="2:13">
      <c r="B199" s="6" t="s">
        <v>654</v>
      </c>
      <c r="C199" s="7" t="s">
        <v>2506</v>
      </c>
      <c r="D199" s="8" t="s">
        <v>3201</v>
      </c>
      <c r="E199" s="9" t="s">
        <v>770</v>
      </c>
      <c r="F199" s="288" t="s">
        <v>3206</v>
      </c>
      <c r="G199" s="46"/>
      <c r="H199" s="26" t="s">
        <v>654</v>
      </c>
      <c r="I199" s="7" t="s">
        <v>815</v>
      </c>
      <c r="J199" s="8" t="s">
        <v>3208</v>
      </c>
      <c r="K199" s="9" t="s">
        <v>948</v>
      </c>
      <c r="L199" s="292" t="s">
        <v>3215</v>
      </c>
      <c r="M199" s="35"/>
    </row>
    <row r="200" spans="2:13" ht="13.5" thickBot="1">
      <c r="B200" s="6"/>
      <c r="C200" s="7"/>
      <c r="D200" s="20"/>
      <c r="E200" s="9"/>
      <c r="F200" s="288"/>
      <c r="G200" s="46"/>
      <c r="H200" s="26" t="s">
        <v>655</v>
      </c>
      <c r="I200" s="7" t="s">
        <v>835</v>
      </c>
      <c r="J200" s="8" t="s">
        <v>2992</v>
      </c>
      <c r="K200" s="9" t="s">
        <v>770</v>
      </c>
      <c r="L200" s="292" t="s">
        <v>3216</v>
      </c>
      <c r="M200" s="35"/>
    </row>
    <row r="201" spans="2:13" ht="13.5" hidden="1" thickBot="1">
      <c r="B201" s="6"/>
      <c r="C201" s="7"/>
      <c r="D201" s="20"/>
      <c r="E201" s="9"/>
      <c r="F201" s="288"/>
      <c r="G201" s="46"/>
      <c r="H201" s="26"/>
      <c r="I201" s="7"/>
      <c r="J201" s="8"/>
      <c r="K201" s="9"/>
      <c r="L201" s="292"/>
      <c r="M201" s="35"/>
    </row>
    <row r="202" spans="2:13" ht="13.5" hidden="1" thickBot="1">
      <c r="B202" s="6"/>
      <c r="C202" s="7"/>
      <c r="D202" s="20"/>
      <c r="E202" s="9"/>
      <c r="F202" s="288"/>
      <c r="G202" s="46"/>
      <c r="H202" s="26"/>
      <c r="I202" s="7"/>
      <c r="J202" s="8"/>
      <c r="K202" s="9"/>
      <c r="L202" s="292"/>
      <c r="M202" s="35"/>
    </row>
    <row r="203" spans="2:13" ht="13.5" hidden="1" thickBot="1">
      <c r="B203" s="6"/>
      <c r="C203" s="7"/>
      <c r="D203" s="20"/>
      <c r="E203" s="9"/>
      <c r="F203" s="288"/>
      <c r="G203" s="46"/>
      <c r="H203" s="26"/>
      <c r="I203" s="7"/>
      <c r="J203" s="8"/>
      <c r="K203" s="9"/>
      <c r="L203" s="292"/>
      <c r="M203" s="35"/>
    </row>
    <row r="204" spans="2:13" ht="13.5" hidden="1" thickBot="1">
      <c r="B204" s="6"/>
      <c r="C204" s="7"/>
      <c r="D204" s="20"/>
      <c r="E204" s="9"/>
      <c r="F204" s="288"/>
      <c r="G204" s="46"/>
      <c r="H204" s="26"/>
      <c r="I204" s="7"/>
      <c r="J204" s="8"/>
      <c r="K204" s="9"/>
      <c r="L204" s="292"/>
      <c r="M204" s="35"/>
    </row>
    <row r="205" spans="2:13" ht="13.5" hidden="1" customHeight="1">
      <c r="B205" s="6"/>
      <c r="C205" s="7"/>
      <c r="D205" s="20"/>
      <c r="E205" s="9"/>
      <c r="F205" s="244"/>
      <c r="G205" s="46"/>
      <c r="H205" s="26"/>
      <c r="I205" s="7"/>
      <c r="J205" s="8"/>
      <c r="K205" s="9"/>
      <c r="L205" s="255"/>
      <c r="M205" s="35"/>
    </row>
    <row r="206" spans="2:13" ht="13.5" hidden="1" thickBot="1">
      <c r="B206" s="6"/>
      <c r="C206" s="7"/>
      <c r="D206" s="20"/>
      <c r="E206" s="9"/>
      <c r="F206" s="244"/>
      <c r="G206" s="46"/>
      <c r="H206" s="26"/>
      <c r="I206" s="7"/>
      <c r="J206" s="8"/>
      <c r="K206" s="9"/>
      <c r="L206" s="255"/>
      <c r="M206" s="35"/>
    </row>
    <row r="207" spans="2:13" ht="13.5" hidden="1" thickBot="1">
      <c r="B207" s="6"/>
      <c r="C207" s="7"/>
      <c r="D207" s="21"/>
      <c r="E207" s="9"/>
      <c r="F207" s="244"/>
      <c r="G207" s="46"/>
      <c r="H207" s="26"/>
      <c r="I207" s="7"/>
      <c r="J207" s="7"/>
      <c r="K207" s="9"/>
      <c r="L207" s="255"/>
      <c r="M207" s="35"/>
    </row>
    <row r="208" spans="2:13" ht="13.5" hidden="1" thickBot="1">
      <c r="B208" s="6"/>
      <c r="C208" s="7"/>
      <c r="D208" s="21"/>
      <c r="E208" s="9"/>
      <c r="F208" s="244"/>
      <c r="G208" s="46"/>
      <c r="H208" s="26"/>
      <c r="I208" s="7"/>
      <c r="J208" s="7"/>
      <c r="K208" s="9"/>
      <c r="L208" s="255"/>
      <c r="M208" s="35"/>
    </row>
    <row r="209" spans="1:13" ht="13.5" hidden="1" thickBot="1">
      <c r="B209" s="6"/>
      <c r="C209" s="7"/>
      <c r="D209" s="21"/>
      <c r="E209" s="9"/>
      <c r="F209" s="244"/>
      <c r="G209" s="46"/>
      <c r="H209" s="26"/>
      <c r="I209" s="7"/>
      <c r="J209" s="7"/>
      <c r="K209" s="9"/>
      <c r="L209" s="255"/>
      <c r="M209" s="35"/>
    </row>
    <row r="210" spans="1:13" ht="13.5" hidden="1" thickBot="1">
      <c r="B210" s="6"/>
      <c r="C210" s="7"/>
      <c r="D210" s="21"/>
      <c r="E210" s="9"/>
      <c r="F210" s="244"/>
      <c r="G210" s="46"/>
      <c r="H210" s="26"/>
      <c r="I210" s="7"/>
      <c r="J210" s="7"/>
      <c r="K210" s="9"/>
      <c r="L210" s="255"/>
      <c r="M210" s="35"/>
    </row>
    <row r="211" spans="1:13" ht="13.5" hidden="1" thickBot="1">
      <c r="B211" s="6"/>
      <c r="C211" s="7"/>
      <c r="D211" s="21"/>
      <c r="E211" s="9"/>
      <c r="F211" s="244"/>
      <c r="G211" s="46"/>
      <c r="H211" s="26"/>
      <c r="I211" s="7"/>
      <c r="J211" s="7"/>
      <c r="K211" s="9"/>
      <c r="L211" s="255"/>
      <c r="M211" s="35"/>
    </row>
    <row r="212" spans="1:13" ht="13.5" hidden="1" thickBot="1">
      <c r="B212" s="19"/>
      <c r="C212" s="10"/>
      <c r="D212" s="22"/>
      <c r="E212" s="11"/>
      <c r="F212" s="245"/>
      <c r="G212" s="46"/>
      <c r="H212" s="28"/>
      <c r="I212" s="29"/>
      <c r="J212" s="29"/>
      <c r="K212" s="30"/>
      <c r="L212" s="256"/>
      <c r="M212" s="35"/>
    </row>
    <row r="213" spans="1:13" ht="12.75" thickTop="1">
      <c r="B213" s="47"/>
      <c r="C213" s="47"/>
      <c r="D213" s="47"/>
      <c r="E213" s="47"/>
      <c r="F213" s="47"/>
      <c r="G213" s="46"/>
      <c r="H213" s="48"/>
      <c r="I213" s="48"/>
      <c r="J213" s="48"/>
      <c r="K213" s="48"/>
      <c r="L213" s="48"/>
      <c r="M213" s="35"/>
    </row>
    <row r="214" spans="1:13" s="3" customFormat="1" ht="34.5" customHeight="1" thickBot="1">
      <c r="A214" s="35"/>
      <c r="B214" s="784" t="s">
        <v>789</v>
      </c>
      <c r="C214" s="784"/>
      <c r="D214" s="35"/>
      <c r="E214" s="211" t="s">
        <v>744</v>
      </c>
      <c r="F214" s="781" t="s">
        <v>1680</v>
      </c>
      <c r="G214" s="781"/>
      <c r="H214" s="781"/>
      <c r="I214" s="781"/>
      <c r="J214" s="35"/>
      <c r="K214" s="784" t="s">
        <v>744</v>
      </c>
      <c r="L214" s="784"/>
      <c r="M214" s="46"/>
    </row>
    <row r="215" spans="1:13" s="3" customFormat="1" ht="5.25" customHeight="1" thickTop="1" thickBot="1">
      <c r="A215" s="35"/>
      <c r="B215" s="790" t="s">
        <v>735</v>
      </c>
      <c r="C215" s="791"/>
      <c r="D215" s="43"/>
      <c r="E215" s="44"/>
      <c r="F215" s="44"/>
      <c r="G215" s="35"/>
      <c r="H215" s="785" t="s">
        <v>736</v>
      </c>
      <c r="I215" s="786"/>
      <c r="J215" s="45"/>
      <c r="K215" s="45"/>
      <c r="L215" s="45"/>
      <c r="M215" s="46"/>
    </row>
    <row r="216" spans="1:13" s="3" customFormat="1" ht="16.5" thickTop="1" thickBot="1">
      <c r="A216" s="46"/>
      <c r="B216" s="792"/>
      <c r="C216" s="793"/>
      <c r="D216" s="14"/>
      <c r="E216" s="12" t="s">
        <v>663</v>
      </c>
      <c r="F216" s="13">
        <f>COUNTA(D218:D237)</f>
        <v>1</v>
      </c>
      <c r="G216" s="46"/>
      <c r="H216" s="787"/>
      <c r="I216" s="788"/>
      <c r="J216" s="32"/>
      <c r="K216" s="33" t="s">
        <v>663</v>
      </c>
      <c r="L216" s="34">
        <f>COUNTA(J218:J237)</f>
        <v>3</v>
      </c>
      <c r="M216" s="46"/>
    </row>
    <row r="217" spans="1:13" s="3" customFormat="1">
      <c r="A217" s="46"/>
      <c r="B217" s="15" t="s">
        <v>644</v>
      </c>
      <c r="C217" s="16" t="s">
        <v>640</v>
      </c>
      <c r="D217" s="4" t="s">
        <v>641</v>
      </c>
      <c r="E217" s="4" t="s">
        <v>642</v>
      </c>
      <c r="F217" s="5" t="s">
        <v>662</v>
      </c>
      <c r="G217" s="46"/>
      <c r="H217" s="24" t="s">
        <v>644</v>
      </c>
      <c r="I217" s="23" t="s">
        <v>640</v>
      </c>
      <c r="J217" s="4" t="s">
        <v>641</v>
      </c>
      <c r="K217" s="4" t="s">
        <v>642</v>
      </c>
      <c r="L217" s="25" t="s">
        <v>662</v>
      </c>
      <c r="M217" s="46"/>
    </row>
    <row r="218" spans="1:13" s="3" customFormat="1">
      <c r="A218" s="46"/>
      <c r="B218" s="93" t="s">
        <v>648</v>
      </c>
      <c r="C218" s="94" t="s">
        <v>1113</v>
      </c>
      <c r="D218" s="95" t="s">
        <v>1782</v>
      </c>
      <c r="E218" s="96" t="s">
        <v>675</v>
      </c>
      <c r="F218" s="285" t="s">
        <v>3217</v>
      </c>
      <c r="G218" s="46"/>
      <c r="H218" s="111" t="s">
        <v>648</v>
      </c>
      <c r="I218" s="94" t="s">
        <v>685</v>
      </c>
      <c r="J218" s="95" t="s">
        <v>2754</v>
      </c>
      <c r="K218" s="96" t="s">
        <v>770</v>
      </c>
      <c r="L218" s="289" t="s">
        <v>3218</v>
      </c>
      <c r="M218" s="46"/>
    </row>
    <row r="219" spans="1:13" s="3" customFormat="1">
      <c r="A219" s="46"/>
      <c r="B219" s="98"/>
      <c r="C219" s="99"/>
      <c r="D219" s="100"/>
      <c r="E219" s="101"/>
      <c r="F219" s="286"/>
      <c r="G219" s="46"/>
      <c r="H219" s="113" t="s">
        <v>649</v>
      </c>
      <c r="I219" s="99" t="s">
        <v>723</v>
      </c>
      <c r="J219" s="100" t="s">
        <v>1172</v>
      </c>
      <c r="K219" s="101" t="s">
        <v>675</v>
      </c>
      <c r="L219" s="290" t="s">
        <v>3219</v>
      </c>
      <c r="M219" s="46"/>
    </row>
    <row r="220" spans="1:13" s="3" customFormat="1" ht="12.75" thickBot="1">
      <c r="A220" s="46"/>
      <c r="B220" s="103"/>
      <c r="C220" s="104"/>
      <c r="D220" s="105"/>
      <c r="E220" s="106"/>
      <c r="F220" s="287"/>
      <c r="G220" s="46"/>
      <c r="H220" s="115" t="s">
        <v>650</v>
      </c>
      <c r="I220" s="104" t="s">
        <v>717</v>
      </c>
      <c r="J220" s="105" t="s">
        <v>2569</v>
      </c>
      <c r="K220" s="106" t="s">
        <v>770</v>
      </c>
      <c r="L220" s="291" t="s">
        <v>540</v>
      </c>
      <c r="M220" s="46"/>
    </row>
    <row r="221" spans="1:13" s="3" customFormat="1" hidden="1">
      <c r="A221" s="46"/>
      <c r="B221" s="6"/>
      <c r="C221" s="7"/>
      <c r="D221" s="8"/>
      <c r="E221" s="9"/>
      <c r="F221" s="288"/>
      <c r="G221" s="46"/>
      <c r="H221" s="26"/>
      <c r="I221" s="7"/>
      <c r="J221" s="8"/>
      <c r="K221" s="9"/>
      <c r="L221" s="292"/>
      <c r="M221" s="46"/>
    </row>
    <row r="222" spans="1:13" s="3" customFormat="1" hidden="1">
      <c r="A222" s="46"/>
      <c r="B222" s="6"/>
      <c r="C222" s="7"/>
      <c r="D222" s="8"/>
      <c r="E222" s="9"/>
      <c r="F222" s="288"/>
      <c r="G222" s="46"/>
      <c r="H222" s="26"/>
      <c r="I222" s="7"/>
      <c r="J222" s="8"/>
      <c r="K222" s="9"/>
      <c r="L222" s="292"/>
      <c r="M222" s="46"/>
    </row>
    <row r="223" spans="1:13" s="3" customFormat="1" hidden="1">
      <c r="A223" s="46"/>
      <c r="B223" s="6"/>
      <c r="C223" s="7"/>
      <c r="D223" s="8"/>
      <c r="E223" s="9"/>
      <c r="F223" s="288"/>
      <c r="G223" s="46"/>
      <c r="H223" s="26"/>
      <c r="I223" s="7"/>
      <c r="J223" s="8"/>
      <c r="K223" s="9"/>
      <c r="L223" s="292"/>
      <c r="M223" s="46"/>
    </row>
    <row r="224" spans="1:13" s="3" customFormat="1" ht="12.75" hidden="1" thickBot="1">
      <c r="A224" s="46"/>
      <c r="B224" s="6"/>
      <c r="C224" s="7"/>
      <c r="D224" s="8"/>
      <c r="E224" s="9"/>
      <c r="F224" s="288"/>
      <c r="G224" s="46"/>
      <c r="H224" s="26"/>
      <c r="I224" s="7"/>
      <c r="J224" s="8"/>
      <c r="K224" s="9"/>
      <c r="L224" s="255"/>
      <c r="M224" s="46"/>
    </row>
    <row r="225" spans="1:13" s="3" customFormat="1" ht="13.5" hidden="1" thickBot="1">
      <c r="A225" s="46"/>
      <c r="B225" s="6"/>
      <c r="C225" s="7"/>
      <c r="D225" s="20"/>
      <c r="E225" s="9"/>
      <c r="F225" s="244"/>
      <c r="G225" s="46"/>
      <c r="H225" s="26"/>
      <c r="I225" s="7"/>
      <c r="J225" s="8"/>
      <c r="K225" s="9"/>
      <c r="L225" s="255"/>
      <c r="M225" s="46"/>
    </row>
    <row r="226" spans="1:13" s="3" customFormat="1" ht="13.5" hidden="1" thickBot="1">
      <c r="A226" s="46"/>
      <c r="B226" s="6"/>
      <c r="C226" s="7"/>
      <c r="D226" s="20"/>
      <c r="E226" s="9"/>
      <c r="F226" s="244"/>
      <c r="G226" s="46"/>
      <c r="H226" s="26"/>
      <c r="I226" s="7"/>
      <c r="J226" s="8"/>
      <c r="K226" s="9"/>
      <c r="L226" s="255"/>
      <c r="M226" s="46"/>
    </row>
    <row r="227" spans="1:13" s="3" customFormat="1" ht="13.5" hidden="1" thickBot="1">
      <c r="A227" s="46"/>
      <c r="B227" s="6"/>
      <c r="C227" s="7"/>
      <c r="D227" s="20"/>
      <c r="E227" s="9"/>
      <c r="F227" s="244"/>
      <c r="G227" s="46"/>
      <c r="H227" s="26"/>
      <c r="I227" s="7"/>
      <c r="J227" s="8"/>
      <c r="K227" s="9"/>
      <c r="L227" s="255"/>
      <c r="M227" s="46"/>
    </row>
    <row r="228" spans="1:13" s="3" customFormat="1" ht="13.5" hidden="1" thickBot="1">
      <c r="A228" s="46"/>
      <c r="B228" s="6"/>
      <c r="C228" s="7"/>
      <c r="D228" s="20"/>
      <c r="E228" s="9"/>
      <c r="F228" s="244"/>
      <c r="G228" s="46"/>
      <c r="H228" s="26"/>
      <c r="I228" s="7"/>
      <c r="J228" s="8"/>
      <c r="K228" s="9"/>
      <c r="L228" s="255"/>
      <c r="M228" s="46"/>
    </row>
    <row r="229" spans="1:13" s="3" customFormat="1" ht="13.5" hidden="1" thickBot="1">
      <c r="A229" s="46"/>
      <c r="B229" s="6"/>
      <c r="C229" s="7"/>
      <c r="D229" s="20"/>
      <c r="E229" s="9"/>
      <c r="F229" s="244"/>
      <c r="G229" s="46"/>
      <c r="H229" s="26"/>
      <c r="I229" s="7"/>
      <c r="J229" s="8"/>
      <c r="K229" s="9"/>
      <c r="L229" s="255"/>
      <c r="M229" s="46"/>
    </row>
    <row r="230" spans="1:13" s="3" customFormat="1" ht="13.5" hidden="1" thickBot="1">
      <c r="A230" s="46"/>
      <c r="B230" s="6"/>
      <c r="C230" s="7"/>
      <c r="D230" s="20"/>
      <c r="E230" s="9"/>
      <c r="F230" s="244"/>
      <c r="G230" s="46"/>
      <c r="H230" s="26"/>
      <c r="I230" s="7"/>
      <c r="J230" s="8"/>
      <c r="K230" s="9"/>
      <c r="L230" s="255"/>
      <c r="M230" s="46"/>
    </row>
    <row r="231" spans="1:13" s="3" customFormat="1" ht="13.5" hidden="1" thickBot="1">
      <c r="A231" s="46"/>
      <c r="B231" s="6"/>
      <c r="C231" s="7"/>
      <c r="D231" s="20"/>
      <c r="E231" s="9"/>
      <c r="F231" s="244"/>
      <c r="G231" s="46"/>
      <c r="H231" s="26"/>
      <c r="I231" s="7"/>
      <c r="J231" s="8"/>
      <c r="K231" s="9"/>
      <c r="L231" s="255"/>
      <c r="M231" s="46"/>
    </row>
    <row r="232" spans="1:13" s="3" customFormat="1" ht="13.5" hidden="1" thickBot="1">
      <c r="A232" s="46"/>
      <c r="B232" s="6"/>
      <c r="C232" s="7"/>
      <c r="D232" s="21"/>
      <c r="E232" s="9"/>
      <c r="F232" s="244"/>
      <c r="G232" s="46"/>
      <c r="H232" s="26"/>
      <c r="I232" s="7"/>
      <c r="J232" s="7"/>
      <c r="K232" s="9"/>
      <c r="L232" s="255"/>
      <c r="M232" s="46"/>
    </row>
    <row r="233" spans="1:13" s="3" customFormat="1" ht="13.5" hidden="1" thickBot="1">
      <c r="A233" s="46"/>
      <c r="B233" s="6"/>
      <c r="C233" s="7"/>
      <c r="D233" s="21"/>
      <c r="E233" s="9"/>
      <c r="F233" s="244"/>
      <c r="G233" s="46"/>
      <c r="H233" s="26"/>
      <c r="I233" s="7"/>
      <c r="J233" s="7"/>
      <c r="K233" s="9"/>
      <c r="L233" s="255"/>
      <c r="M233" s="46"/>
    </row>
    <row r="234" spans="1:13" s="3" customFormat="1" ht="13.5" hidden="1" thickBot="1">
      <c r="A234" s="46"/>
      <c r="B234" s="6"/>
      <c r="C234" s="7"/>
      <c r="D234" s="21"/>
      <c r="E234" s="9"/>
      <c r="F234" s="244"/>
      <c r="G234" s="46"/>
      <c r="H234" s="26"/>
      <c r="I234" s="7"/>
      <c r="J234" s="7"/>
      <c r="K234" s="9"/>
      <c r="L234" s="255"/>
      <c r="M234" s="46"/>
    </row>
    <row r="235" spans="1:13" s="3" customFormat="1" ht="13.5" hidden="1" thickBot="1">
      <c r="A235" s="46"/>
      <c r="B235" s="6"/>
      <c r="C235" s="7"/>
      <c r="D235" s="21"/>
      <c r="E235" s="9"/>
      <c r="F235" s="244"/>
      <c r="G235" s="46"/>
      <c r="H235" s="26"/>
      <c r="I235" s="7"/>
      <c r="J235" s="7"/>
      <c r="K235" s="9"/>
      <c r="L235" s="255"/>
      <c r="M235" s="46"/>
    </row>
    <row r="236" spans="1:13" s="3" customFormat="1" ht="13.5" hidden="1" thickBot="1">
      <c r="A236" s="46"/>
      <c r="B236" s="6"/>
      <c r="C236" s="7"/>
      <c r="D236" s="21"/>
      <c r="E236" s="9"/>
      <c r="F236" s="244"/>
      <c r="G236" s="46"/>
      <c r="H236" s="26"/>
      <c r="I236" s="7"/>
      <c r="J236" s="7"/>
      <c r="K236" s="9"/>
      <c r="L236" s="255"/>
      <c r="M236" s="46"/>
    </row>
    <row r="237" spans="1:13" s="3" customFormat="1" ht="13.5" hidden="1" thickBot="1">
      <c r="A237" s="46"/>
      <c r="B237" s="19"/>
      <c r="C237" s="10"/>
      <c r="D237" s="22"/>
      <c r="E237" s="11"/>
      <c r="F237" s="245"/>
      <c r="G237" s="46"/>
      <c r="H237" s="28"/>
      <c r="I237" s="29"/>
      <c r="J237" s="29"/>
      <c r="K237" s="30"/>
      <c r="L237" s="256"/>
      <c r="M237" s="46"/>
    </row>
    <row r="238" spans="1:13" s="3" customFormat="1" ht="12.75" thickTop="1">
      <c r="A238" s="46"/>
      <c r="B238" s="47"/>
      <c r="C238" s="47"/>
      <c r="D238" s="47"/>
      <c r="E238" s="47"/>
      <c r="F238" s="47"/>
      <c r="G238" s="46"/>
      <c r="H238" s="48"/>
      <c r="I238" s="48"/>
      <c r="J238" s="48"/>
      <c r="K238" s="48"/>
      <c r="L238" s="48"/>
      <c r="M238" s="46"/>
    </row>
    <row r="239" spans="1:13" s="3" customFormat="1" ht="34.5" customHeight="1" thickBot="1">
      <c r="A239" s="35"/>
      <c r="B239" s="213" t="s">
        <v>790</v>
      </c>
      <c r="C239" s="211"/>
      <c r="D239" s="35"/>
      <c r="E239" s="211" t="s">
        <v>743</v>
      </c>
      <c r="F239" s="781" t="s">
        <v>1681</v>
      </c>
      <c r="G239" s="781"/>
      <c r="H239" s="781"/>
      <c r="I239" s="781"/>
      <c r="J239" s="35"/>
      <c r="K239" s="211" t="s">
        <v>741</v>
      </c>
      <c r="L239" s="211"/>
      <c r="M239" s="46"/>
    </row>
    <row r="240" spans="1:13" s="3" customFormat="1" ht="5.25" customHeight="1" thickTop="1" thickBot="1">
      <c r="A240" s="35"/>
      <c r="B240" s="810" t="s">
        <v>737</v>
      </c>
      <c r="C240" s="811"/>
      <c r="D240" s="43"/>
      <c r="E240" s="44"/>
      <c r="F240" s="44"/>
      <c r="G240" s="35"/>
      <c r="H240" s="814" t="s">
        <v>738</v>
      </c>
      <c r="I240" s="815"/>
      <c r="J240" s="45"/>
      <c r="K240" s="45"/>
      <c r="L240" s="45"/>
      <c r="M240" s="46"/>
    </row>
    <row r="241" spans="1:13" s="3" customFormat="1" ht="16.5" thickTop="1" thickBot="1">
      <c r="A241" s="46"/>
      <c r="B241" s="812"/>
      <c r="C241" s="813"/>
      <c r="D241" s="14"/>
      <c r="E241" s="12" t="s">
        <v>663</v>
      </c>
      <c r="F241" s="13">
        <f>COUNTA(D243:D262)</f>
        <v>3</v>
      </c>
      <c r="G241" s="46"/>
      <c r="H241" s="816"/>
      <c r="I241" s="817"/>
      <c r="J241" s="32"/>
      <c r="K241" s="33" t="s">
        <v>663</v>
      </c>
      <c r="L241" s="34">
        <f>COUNTA(J243:J262)</f>
        <v>12</v>
      </c>
      <c r="M241" s="46"/>
    </row>
    <row r="242" spans="1:13" s="3" customFormat="1">
      <c r="A242" s="46"/>
      <c r="B242" s="15" t="s">
        <v>644</v>
      </c>
      <c r="C242" s="16" t="s">
        <v>640</v>
      </c>
      <c r="D242" s="4" t="s">
        <v>641</v>
      </c>
      <c r="E242" s="4" t="s">
        <v>1617</v>
      </c>
      <c r="F242" s="5" t="s">
        <v>662</v>
      </c>
      <c r="G242" s="46"/>
      <c r="H242" s="24" t="s">
        <v>644</v>
      </c>
      <c r="I242" s="23" t="s">
        <v>640</v>
      </c>
      <c r="J242" s="4" t="s">
        <v>641</v>
      </c>
      <c r="K242" s="4" t="s">
        <v>1617</v>
      </c>
      <c r="L242" s="25" t="s">
        <v>662</v>
      </c>
      <c r="M242" s="46"/>
    </row>
    <row r="243" spans="1:13" s="3" customFormat="1">
      <c r="A243" s="46"/>
      <c r="B243" s="93" t="s">
        <v>648</v>
      </c>
      <c r="C243" s="94" t="s">
        <v>714</v>
      </c>
      <c r="D243" s="95" t="s">
        <v>2360</v>
      </c>
      <c r="E243" s="96" t="s">
        <v>687</v>
      </c>
      <c r="F243" s="285" t="s">
        <v>2797</v>
      </c>
      <c r="G243" s="46"/>
      <c r="H243" s="111" t="s">
        <v>648</v>
      </c>
      <c r="I243" s="94" t="s">
        <v>748</v>
      </c>
      <c r="J243" s="95" t="s">
        <v>1631</v>
      </c>
      <c r="K243" s="96" t="s">
        <v>770</v>
      </c>
      <c r="L243" s="289" t="s">
        <v>3225</v>
      </c>
      <c r="M243" s="46"/>
    </row>
    <row r="244" spans="1:13" s="3" customFormat="1">
      <c r="A244" s="46"/>
      <c r="B244" s="98" t="s">
        <v>649</v>
      </c>
      <c r="C244" s="99" t="s">
        <v>1131</v>
      </c>
      <c r="D244" s="100" t="s">
        <v>3220</v>
      </c>
      <c r="E244" s="101" t="s">
        <v>770</v>
      </c>
      <c r="F244" s="286" t="s">
        <v>3221</v>
      </c>
      <c r="G244" s="46"/>
      <c r="H244" s="113" t="s">
        <v>649</v>
      </c>
      <c r="I244" s="99" t="s">
        <v>1086</v>
      </c>
      <c r="J244" s="100" t="s">
        <v>844</v>
      </c>
      <c r="K244" s="101" t="s">
        <v>687</v>
      </c>
      <c r="L244" s="290" t="s">
        <v>3226</v>
      </c>
      <c r="M244" s="46"/>
    </row>
    <row r="245" spans="1:13" s="3" customFormat="1">
      <c r="A245" s="46"/>
      <c r="B245" s="103" t="s">
        <v>650</v>
      </c>
      <c r="C245" s="104" t="s">
        <v>698</v>
      </c>
      <c r="D245" s="105" t="s">
        <v>1236</v>
      </c>
      <c r="E245" s="106" t="s">
        <v>947</v>
      </c>
      <c r="F245" s="287" t="s">
        <v>3222</v>
      </c>
      <c r="G245" s="46"/>
      <c r="H245" s="115" t="s">
        <v>650</v>
      </c>
      <c r="I245" s="104" t="s">
        <v>1086</v>
      </c>
      <c r="J245" s="105" t="s">
        <v>1609</v>
      </c>
      <c r="K245" s="106" t="s">
        <v>770</v>
      </c>
      <c r="L245" s="291" t="s">
        <v>3227</v>
      </c>
      <c r="M245" s="46"/>
    </row>
    <row r="246" spans="1:13" s="3" customFormat="1">
      <c r="A246" s="46"/>
      <c r="B246" s="6"/>
      <c r="C246" s="7"/>
      <c r="D246" s="8"/>
      <c r="E246" s="9"/>
      <c r="F246" s="288"/>
      <c r="G246" s="46"/>
      <c r="H246" s="26" t="s">
        <v>651</v>
      </c>
      <c r="I246" s="7" t="s">
        <v>1144</v>
      </c>
      <c r="J246" s="8" t="s">
        <v>1142</v>
      </c>
      <c r="K246" s="9" t="s">
        <v>3034</v>
      </c>
      <c r="L246" s="292" t="s">
        <v>3228</v>
      </c>
      <c r="M246" s="46"/>
    </row>
    <row r="247" spans="1:13" s="3" customFormat="1">
      <c r="A247" s="46"/>
      <c r="B247" s="6"/>
      <c r="C247" s="7"/>
      <c r="D247" s="8"/>
      <c r="E247" s="9"/>
      <c r="F247" s="288"/>
      <c r="G247" s="46"/>
      <c r="H247" s="26" t="s">
        <v>652</v>
      </c>
      <c r="I247" s="7" t="s">
        <v>802</v>
      </c>
      <c r="J247" s="8" t="s">
        <v>3223</v>
      </c>
      <c r="K247" s="9" t="s">
        <v>956</v>
      </c>
      <c r="L247" s="292" t="s">
        <v>3229</v>
      </c>
      <c r="M247" s="46"/>
    </row>
    <row r="248" spans="1:13" s="3" customFormat="1">
      <c r="A248" s="46"/>
      <c r="B248" s="6"/>
      <c r="C248" s="7"/>
      <c r="D248" s="8"/>
      <c r="E248" s="9"/>
      <c r="F248" s="288"/>
      <c r="G248" s="46"/>
      <c r="H248" s="26" t="s">
        <v>653</v>
      </c>
      <c r="I248" s="7" t="s">
        <v>810</v>
      </c>
      <c r="J248" s="8" t="s">
        <v>811</v>
      </c>
      <c r="K248" s="9" t="s">
        <v>647</v>
      </c>
      <c r="L248" s="292" t="s">
        <v>3230</v>
      </c>
      <c r="M248" s="46"/>
    </row>
    <row r="249" spans="1:13" s="3" customFormat="1">
      <c r="A249" s="46"/>
      <c r="B249" s="6"/>
      <c r="C249" s="7"/>
      <c r="D249" s="8"/>
      <c r="E249" s="9"/>
      <c r="F249" s="288"/>
      <c r="G249" s="46"/>
      <c r="H249" s="26" t="s">
        <v>654</v>
      </c>
      <c r="I249" s="7" t="s">
        <v>1174</v>
      </c>
      <c r="J249" s="8" t="s">
        <v>1087</v>
      </c>
      <c r="K249" s="9" t="s">
        <v>770</v>
      </c>
      <c r="L249" s="292" t="s">
        <v>3231</v>
      </c>
      <c r="M249" s="46"/>
    </row>
    <row r="250" spans="1:13" s="3" customFormat="1" ht="12.75">
      <c r="A250" s="46"/>
      <c r="B250" s="6"/>
      <c r="C250" s="7"/>
      <c r="D250" s="20"/>
      <c r="E250" s="9"/>
      <c r="F250" s="244"/>
      <c r="G250" s="46"/>
      <c r="H250" s="26" t="s">
        <v>655</v>
      </c>
      <c r="I250" s="7" t="s">
        <v>723</v>
      </c>
      <c r="J250" s="8" t="s">
        <v>1459</v>
      </c>
      <c r="K250" s="9" t="s">
        <v>900</v>
      </c>
      <c r="L250" s="292" t="s">
        <v>3232</v>
      </c>
      <c r="M250" s="46"/>
    </row>
    <row r="251" spans="1:13" s="3" customFormat="1" ht="12.75">
      <c r="A251" s="46"/>
      <c r="B251" s="6"/>
      <c r="C251" s="7"/>
      <c r="D251" s="20"/>
      <c r="E251" s="9"/>
      <c r="F251" s="244"/>
      <c r="G251" s="46"/>
      <c r="H251" s="26" t="s">
        <v>656</v>
      </c>
      <c r="I251" s="7" t="s">
        <v>1077</v>
      </c>
      <c r="J251" s="8" t="s">
        <v>3224</v>
      </c>
      <c r="K251" s="9" t="s">
        <v>770</v>
      </c>
      <c r="L251" s="292" t="s">
        <v>3233</v>
      </c>
      <c r="M251" s="46"/>
    </row>
    <row r="252" spans="1:13" s="3" customFormat="1" ht="12.75">
      <c r="A252" s="46"/>
      <c r="B252" s="6"/>
      <c r="C252" s="7"/>
      <c r="D252" s="20"/>
      <c r="E252" s="9"/>
      <c r="F252" s="244"/>
      <c r="G252" s="46"/>
      <c r="H252" s="26" t="s">
        <v>657</v>
      </c>
      <c r="I252" s="7" t="s">
        <v>802</v>
      </c>
      <c r="J252" s="8" t="s">
        <v>808</v>
      </c>
      <c r="K252" s="9" t="s">
        <v>679</v>
      </c>
      <c r="L252" s="292" t="s">
        <v>3234</v>
      </c>
      <c r="M252" s="46"/>
    </row>
    <row r="253" spans="1:13" s="3" customFormat="1" ht="12.75">
      <c r="A253" s="46"/>
      <c r="B253" s="6"/>
      <c r="C253" s="7"/>
      <c r="D253" s="20"/>
      <c r="E253" s="9"/>
      <c r="F253" s="244"/>
      <c r="G253" s="46"/>
      <c r="H253" s="26" t="s">
        <v>658</v>
      </c>
      <c r="I253" s="7" t="s">
        <v>759</v>
      </c>
      <c r="J253" s="8" t="s">
        <v>763</v>
      </c>
      <c r="K253" s="9" t="s">
        <v>647</v>
      </c>
      <c r="L253" s="292" t="s">
        <v>3235</v>
      </c>
      <c r="M253" s="46"/>
    </row>
    <row r="254" spans="1:13" s="3" customFormat="1" ht="13.5" thickBot="1">
      <c r="A254" s="46"/>
      <c r="B254" s="6"/>
      <c r="C254" s="7"/>
      <c r="D254" s="20"/>
      <c r="E254" s="9"/>
      <c r="F254" s="244"/>
      <c r="G254" s="46"/>
      <c r="H254" s="26" t="s">
        <v>659</v>
      </c>
      <c r="I254" s="7" t="s">
        <v>725</v>
      </c>
      <c r="J254" s="8" t="s">
        <v>828</v>
      </c>
      <c r="K254" s="9" t="s">
        <v>647</v>
      </c>
      <c r="L254" s="292" t="s">
        <v>3236</v>
      </c>
      <c r="M254" s="46"/>
    </row>
    <row r="255" spans="1:13" s="3" customFormat="1" ht="12.75" hidden="1">
      <c r="A255" s="46"/>
      <c r="B255" s="6"/>
      <c r="C255" s="7"/>
      <c r="D255" s="20"/>
      <c r="E255" s="9"/>
      <c r="F255" s="244"/>
      <c r="G255" s="46"/>
      <c r="H255" s="26"/>
      <c r="I255" s="7"/>
      <c r="J255" s="8"/>
      <c r="K255" s="9"/>
      <c r="L255" s="292"/>
      <c r="M255" s="46"/>
    </row>
    <row r="256" spans="1:13" s="3" customFormat="1" ht="13.5" hidden="1" thickBot="1">
      <c r="A256" s="46"/>
      <c r="B256" s="6"/>
      <c r="C256" s="7"/>
      <c r="D256" s="20"/>
      <c r="E256" s="9"/>
      <c r="F256" s="244"/>
      <c r="G256" s="46"/>
      <c r="H256" s="26"/>
      <c r="I256" s="7"/>
      <c r="J256" s="8"/>
      <c r="K256" s="9"/>
      <c r="L256" s="292"/>
      <c r="M256" s="46"/>
    </row>
    <row r="257" spans="1:13" s="3" customFormat="1" ht="13.5" hidden="1" thickBot="1">
      <c r="A257" s="46"/>
      <c r="B257" s="6"/>
      <c r="C257" s="7"/>
      <c r="D257" s="21"/>
      <c r="E257" s="9"/>
      <c r="F257" s="244"/>
      <c r="G257" s="46"/>
      <c r="H257" s="26"/>
      <c r="I257" s="7"/>
      <c r="J257" s="8"/>
      <c r="K257" s="9"/>
      <c r="L257" s="255"/>
      <c r="M257" s="46"/>
    </row>
    <row r="258" spans="1:13" s="3" customFormat="1" ht="13.5" hidden="1" thickBot="1">
      <c r="A258" s="46"/>
      <c r="B258" s="6"/>
      <c r="C258" s="7"/>
      <c r="D258" s="21"/>
      <c r="E258" s="9"/>
      <c r="F258" s="244"/>
      <c r="G258" s="46"/>
      <c r="H258" s="26"/>
      <c r="I258" s="7"/>
      <c r="J258" s="7"/>
      <c r="K258" s="9"/>
      <c r="L258" s="255"/>
      <c r="M258" s="46"/>
    </row>
    <row r="259" spans="1:13" s="3" customFormat="1" ht="13.5" hidden="1" thickBot="1">
      <c r="A259" s="46"/>
      <c r="B259" s="6"/>
      <c r="C259" s="7"/>
      <c r="D259" s="21"/>
      <c r="E259" s="9"/>
      <c r="F259" s="244"/>
      <c r="G259" s="46"/>
      <c r="H259" s="26"/>
      <c r="I259" s="7"/>
      <c r="J259" s="7"/>
      <c r="K259" s="9"/>
      <c r="L259" s="255"/>
      <c r="M259" s="46"/>
    </row>
    <row r="260" spans="1:13" s="3" customFormat="1" ht="13.5" hidden="1" thickBot="1">
      <c r="A260" s="46"/>
      <c r="B260" s="6"/>
      <c r="C260" s="7"/>
      <c r="D260" s="21"/>
      <c r="E260" s="9"/>
      <c r="F260" s="244"/>
      <c r="G260" s="46"/>
      <c r="H260" s="26"/>
      <c r="I260" s="7"/>
      <c r="J260" s="7"/>
      <c r="K260" s="9"/>
      <c r="L260" s="255"/>
      <c r="M260" s="46"/>
    </row>
    <row r="261" spans="1:13" s="3" customFormat="1" ht="13.5" hidden="1" thickBot="1">
      <c r="A261" s="46"/>
      <c r="B261" s="6"/>
      <c r="C261" s="7"/>
      <c r="D261" s="21"/>
      <c r="E261" s="9"/>
      <c r="F261" s="244"/>
      <c r="G261" s="46"/>
      <c r="H261" s="26"/>
      <c r="I261" s="7"/>
      <c r="J261" s="7"/>
      <c r="K261" s="9"/>
      <c r="L261" s="255"/>
      <c r="M261" s="46"/>
    </row>
    <row r="262" spans="1:13" s="3" customFormat="1" ht="13.5" hidden="1" thickBot="1">
      <c r="A262" s="46"/>
      <c r="B262" s="19"/>
      <c r="C262" s="10"/>
      <c r="D262" s="22"/>
      <c r="E262" s="11"/>
      <c r="F262" s="245"/>
      <c r="G262" s="46"/>
      <c r="H262" s="28"/>
      <c r="I262" s="29"/>
      <c r="J262" s="29"/>
      <c r="K262" s="30"/>
      <c r="L262" s="256"/>
      <c r="M262" s="46"/>
    </row>
    <row r="263" spans="1:13" s="3" customFormat="1" ht="12.75" thickTop="1">
      <c r="A263" s="46"/>
      <c r="B263" s="47"/>
      <c r="C263" s="47"/>
      <c r="D263" s="47"/>
      <c r="E263" s="47"/>
      <c r="F263" s="47"/>
      <c r="G263" s="46"/>
      <c r="H263" s="48"/>
      <c r="I263" s="48"/>
      <c r="J263" s="48"/>
      <c r="K263" s="48"/>
      <c r="L263" s="48"/>
      <c r="M263" s="46"/>
    </row>
    <row r="264" spans="1:13" s="3" customFormat="1" ht="34.5" customHeight="1" thickBot="1">
      <c r="A264" s="35"/>
      <c r="B264" s="213" t="s">
        <v>791</v>
      </c>
      <c r="C264" s="211"/>
      <c r="D264" s="35"/>
      <c r="E264" s="211" t="s">
        <v>743</v>
      </c>
      <c r="F264" s="781" t="s">
        <v>740</v>
      </c>
      <c r="G264" s="781"/>
      <c r="H264" s="781"/>
      <c r="I264" s="781"/>
      <c r="K264" s="211" t="s">
        <v>741</v>
      </c>
      <c r="L264" s="211"/>
      <c r="M264" s="46"/>
    </row>
    <row r="265" spans="1:13" s="3" customFormat="1" ht="5.25" customHeight="1" thickTop="1" thickBot="1">
      <c r="A265" s="35"/>
      <c r="B265" s="810" t="s">
        <v>1646</v>
      </c>
      <c r="C265" s="811"/>
      <c r="D265" s="43"/>
      <c r="E265" s="44"/>
      <c r="F265" s="44"/>
      <c r="G265" s="35"/>
      <c r="H265" s="814" t="s">
        <v>739</v>
      </c>
      <c r="I265" s="815"/>
      <c r="J265" s="45"/>
      <c r="K265" s="45"/>
      <c r="L265" s="45"/>
      <c r="M265" s="46"/>
    </row>
    <row r="266" spans="1:13" s="3" customFormat="1" ht="16.5" thickTop="1" thickBot="1">
      <c r="A266" s="46"/>
      <c r="B266" s="812"/>
      <c r="C266" s="813"/>
      <c r="D266" s="14"/>
      <c r="E266" s="12" t="s">
        <v>663</v>
      </c>
      <c r="F266" s="13">
        <f>COUNTA(D268:D287)</f>
        <v>3</v>
      </c>
      <c r="G266" s="46"/>
      <c r="H266" s="816"/>
      <c r="I266" s="817"/>
      <c r="J266" s="32"/>
      <c r="K266" s="33" t="s">
        <v>663</v>
      </c>
      <c r="L266" s="34">
        <f>COUNTA(J268:J287)</f>
        <v>8</v>
      </c>
      <c r="M266" s="46"/>
    </row>
    <row r="267" spans="1:13" s="3" customFormat="1">
      <c r="A267" s="46"/>
      <c r="B267" s="15" t="s">
        <v>644</v>
      </c>
      <c r="C267" s="16" t="s">
        <v>640</v>
      </c>
      <c r="D267" s="4" t="s">
        <v>641</v>
      </c>
      <c r="E267" s="4" t="s">
        <v>1617</v>
      </c>
      <c r="F267" s="5" t="s">
        <v>662</v>
      </c>
      <c r="G267" s="46"/>
      <c r="H267" s="24" t="s">
        <v>644</v>
      </c>
      <c r="I267" s="23" t="s">
        <v>640</v>
      </c>
      <c r="J267" s="4" t="s">
        <v>641</v>
      </c>
      <c r="K267" s="4" t="s">
        <v>1617</v>
      </c>
      <c r="L267" s="25" t="s">
        <v>662</v>
      </c>
      <c r="M267" s="46"/>
    </row>
    <row r="268" spans="1:13" s="3" customFormat="1">
      <c r="A268" s="46"/>
      <c r="B268" s="93" t="s">
        <v>648</v>
      </c>
      <c r="C268" s="94" t="s">
        <v>698</v>
      </c>
      <c r="D268" s="95" t="s">
        <v>3237</v>
      </c>
      <c r="E268" s="96" t="s">
        <v>770</v>
      </c>
      <c r="F268" s="285" t="s">
        <v>3239</v>
      </c>
      <c r="G268" s="46"/>
      <c r="H268" s="111" t="s">
        <v>648</v>
      </c>
      <c r="I268" s="94" t="s">
        <v>999</v>
      </c>
      <c r="J268" s="95" t="s">
        <v>578</v>
      </c>
      <c r="K268" s="96" t="s">
        <v>770</v>
      </c>
      <c r="L268" s="289" t="s">
        <v>309</v>
      </c>
      <c r="M268" s="46"/>
    </row>
    <row r="269" spans="1:13" s="3" customFormat="1">
      <c r="A269" s="46"/>
      <c r="B269" s="98" t="s">
        <v>649</v>
      </c>
      <c r="C269" s="99" t="s">
        <v>1649</v>
      </c>
      <c r="D269" s="100" t="s">
        <v>1650</v>
      </c>
      <c r="E269" s="101" t="s">
        <v>770</v>
      </c>
      <c r="F269" s="286" t="s">
        <v>3240</v>
      </c>
      <c r="G269" s="46"/>
      <c r="H269" s="113" t="s">
        <v>649</v>
      </c>
      <c r="I269" s="99" t="s">
        <v>810</v>
      </c>
      <c r="J269" s="100" t="s">
        <v>2628</v>
      </c>
      <c r="K269" s="101" t="s">
        <v>770</v>
      </c>
      <c r="L269" s="290" t="s">
        <v>3254</v>
      </c>
      <c r="M269" s="46"/>
    </row>
    <row r="270" spans="1:13" s="3" customFormat="1">
      <c r="A270" s="46"/>
      <c r="B270" s="103" t="s">
        <v>650</v>
      </c>
      <c r="C270" s="104" t="s">
        <v>2143</v>
      </c>
      <c r="D270" s="105" t="s">
        <v>3238</v>
      </c>
      <c r="E270" s="106" t="s">
        <v>900</v>
      </c>
      <c r="F270" s="287" t="s">
        <v>3241</v>
      </c>
      <c r="G270" s="46"/>
      <c r="H270" s="115" t="s">
        <v>650</v>
      </c>
      <c r="I270" s="104" t="s">
        <v>1086</v>
      </c>
      <c r="J270" s="105" t="s">
        <v>3249</v>
      </c>
      <c r="K270" s="106" t="s">
        <v>3287</v>
      </c>
      <c r="L270" s="291" t="s">
        <v>3255</v>
      </c>
      <c r="M270" s="46"/>
    </row>
    <row r="271" spans="1:13" s="3" customFormat="1">
      <c r="A271" s="46"/>
      <c r="B271" s="6"/>
      <c r="C271" s="7"/>
      <c r="D271" s="8"/>
      <c r="E271" s="9"/>
      <c r="F271" s="288"/>
      <c r="G271" s="46"/>
      <c r="H271" s="26" t="s">
        <v>651</v>
      </c>
      <c r="I271" s="7" t="s">
        <v>761</v>
      </c>
      <c r="J271" s="8" t="s">
        <v>762</v>
      </c>
      <c r="K271" s="9" t="s">
        <v>770</v>
      </c>
      <c r="L271" s="292" t="s">
        <v>3256</v>
      </c>
      <c r="M271" s="46"/>
    </row>
    <row r="272" spans="1:13" s="3" customFormat="1">
      <c r="A272" s="46"/>
      <c r="B272" s="6"/>
      <c r="C272" s="7"/>
      <c r="D272" s="8"/>
      <c r="E272" s="9"/>
      <c r="F272" s="288"/>
      <c r="G272" s="46"/>
      <c r="H272" s="26" t="s">
        <v>652</v>
      </c>
      <c r="I272" s="7" t="s">
        <v>845</v>
      </c>
      <c r="J272" s="8" t="s">
        <v>3250</v>
      </c>
      <c r="K272" s="9" t="s">
        <v>679</v>
      </c>
      <c r="L272" s="292" t="s">
        <v>3257</v>
      </c>
      <c r="M272" s="46"/>
    </row>
    <row r="273" spans="1:13" s="3" customFormat="1" ht="12.75">
      <c r="A273" s="46"/>
      <c r="B273" s="6"/>
      <c r="C273" s="7"/>
      <c r="D273" s="20"/>
      <c r="E273" s="9"/>
      <c r="F273" s="288"/>
      <c r="G273" s="46"/>
      <c r="H273" s="26" t="s">
        <v>653</v>
      </c>
      <c r="I273" s="7" t="s">
        <v>685</v>
      </c>
      <c r="J273" s="8" t="s">
        <v>3251</v>
      </c>
      <c r="K273" s="9" t="s">
        <v>3261</v>
      </c>
      <c r="L273" s="292" t="s">
        <v>3258</v>
      </c>
      <c r="M273" s="46"/>
    </row>
    <row r="274" spans="1:13" s="3" customFormat="1" ht="12.75">
      <c r="A274" s="46"/>
      <c r="B274" s="6"/>
      <c r="C274" s="7"/>
      <c r="D274" s="20"/>
      <c r="E274" s="9"/>
      <c r="F274" s="288"/>
      <c r="G274" s="46"/>
      <c r="H274" s="26" t="s">
        <v>654</v>
      </c>
      <c r="I274" s="7" t="s">
        <v>1070</v>
      </c>
      <c r="J274" s="8" t="s">
        <v>3252</v>
      </c>
      <c r="K274" s="9" t="s">
        <v>770</v>
      </c>
      <c r="L274" s="292" t="s">
        <v>3259</v>
      </c>
      <c r="M274" s="46"/>
    </row>
    <row r="275" spans="1:13" s="3" customFormat="1" ht="13.5" thickBot="1">
      <c r="A275" s="46"/>
      <c r="B275" s="6"/>
      <c r="C275" s="7"/>
      <c r="D275" s="20"/>
      <c r="E275" s="9"/>
      <c r="F275" s="244"/>
      <c r="G275" s="46"/>
      <c r="H275" s="26" t="s">
        <v>655</v>
      </c>
      <c r="I275" s="7" t="s">
        <v>725</v>
      </c>
      <c r="J275" s="8" t="s">
        <v>3253</v>
      </c>
      <c r="K275" s="9" t="s">
        <v>675</v>
      </c>
      <c r="L275" s="292" t="s">
        <v>3260</v>
      </c>
      <c r="M275" s="46"/>
    </row>
    <row r="276" spans="1:13" s="3" customFormat="1" ht="12.75" hidden="1">
      <c r="A276" s="46"/>
      <c r="B276" s="6"/>
      <c r="C276" s="7"/>
      <c r="D276" s="20"/>
      <c r="E276" s="9"/>
      <c r="F276" s="244"/>
      <c r="G276" s="46"/>
      <c r="H276" s="26"/>
      <c r="I276" s="7"/>
      <c r="J276" s="8"/>
      <c r="K276" s="9"/>
      <c r="L276" s="292"/>
      <c r="M276" s="46"/>
    </row>
    <row r="277" spans="1:13" s="3" customFormat="1" ht="12.75" hidden="1">
      <c r="A277" s="46"/>
      <c r="B277" s="6"/>
      <c r="C277" s="7"/>
      <c r="D277" s="20"/>
      <c r="E277" s="9"/>
      <c r="F277" s="244"/>
      <c r="G277" s="46"/>
      <c r="H277" s="26"/>
      <c r="I277" s="7"/>
      <c r="J277" s="8"/>
      <c r="K277" s="9"/>
      <c r="L277" s="292"/>
      <c r="M277" s="46"/>
    </row>
    <row r="278" spans="1:13" s="3" customFormat="1" ht="12.75" hidden="1">
      <c r="A278" s="46"/>
      <c r="B278" s="6"/>
      <c r="C278" s="7"/>
      <c r="D278" s="20"/>
      <c r="E278" s="9"/>
      <c r="F278" s="244"/>
      <c r="G278" s="46"/>
      <c r="H278" s="26"/>
      <c r="I278" s="7"/>
      <c r="J278" s="8"/>
      <c r="K278" s="9"/>
      <c r="L278" s="292"/>
      <c r="M278" s="46"/>
    </row>
    <row r="279" spans="1:13" s="3" customFormat="1" ht="12.75" hidden="1">
      <c r="A279" s="46"/>
      <c r="B279" s="6"/>
      <c r="C279" s="7"/>
      <c r="D279" s="20"/>
      <c r="E279" s="9"/>
      <c r="F279" s="244"/>
      <c r="G279" s="46"/>
      <c r="H279" s="26"/>
      <c r="I279" s="7"/>
      <c r="J279" s="8"/>
      <c r="K279" s="9"/>
      <c r="L279" s="292"/>
      <c r="M279" s="46"/>
    </row>
    <row r="280" spans="1:13" s="3" customFormat="1" ht="12.75" hidden="1">
      <c r="A280" s="46"/>
      <c r="B280" s="6"/>
      <c r="C280" s="7"/>
      <c r="D280" s="20"/>
      <c r="E280" s="9"/>
      <c r="F280" s="244"/>
      <c r="G280" s="46"/>
      <c r="H280" s="26"/>
      <c r="I280" s="7"/>
      <c r="J280" s="8"/>
      <c r="K280" s="9"/>
      <c r="L280" s="292"/>
      <c r="M280" s="46"/>
    </row>
    <row r="281" spans="1:13" s="3" customFormat="1" ht="13.5" hidden="1" thickBot="1">
      <c r="A281" s="46"/>
      <c r="B281" s="6"/>
      <c r="C281" s="7"/>
      <c r="D281" s="20"/>
      <c r="E281" s="9"/>
      <c r="F281" s="244"/>
      <c r="G281" s="46"/>
      <c r="H281" s="26"/>
      <c r="I281" s="7"/>
      <c r="J281" s="8"/>
      <c r="K281" s="9"/>
      <c r="L281" s="292"/>
      <c r="M281" s="46"/>
    </row>
    <row r="282" spans="1:13" s="3" customFormat="1" ht="13.5" hidden="1" thickBot="1">
      <c r="A282" s="46"/>
      <c r="B282" s="6"/>
      <c r="C282" s="7"/>
      <c r="D282" s="21"/>
      <c r="E282" s="9"/>
      <c r="F282" s="244"/>
      <c r="G282" s="46"/>
      <c r="H282" s="26"/>
      <c r="I282" s="7"/>
      <c r="J282" s="7"/>
      <c r="K282" s="9"/>
      <c r="L282" s="255"/>
      <c r="M282" s="46"/>
    </row>
    <row r="283" spans="1:13" s="3" customFormat="1" ht="13.5" hidden="1" thickBot="1">
      <c r="A283" s="46"/>
      <c r="B283" s="6"/>
      <c r="C283" s="7"/>
      <c r="D283" s="21"/>
      <c r="E283" s="9"/>
      <c r="F283" s="244"/>
      <c r="G283" s="46"/>
      <c r="H283" s="26"/>
      <c r="I283" s="7"/>
      <c r="J283" s="7"/>
      <c r="K283" s="9"/>
      <c r="L283" s="255"/>
      <c r="M283" s="46"/>
    </row>
    <row r="284" spans="1:13" s="3" customFormat="1" ht="13.5" hidden="1" thickBot="1">
      <c r="A284" s="46"/>
      <c r="B284" s="6"/>
      <c r="C284" s="7"/>
      <c r="D284" s="21"/>
      <c r="E284" s="9"/>
      <c r="F284" s="244"/>
      <c r="G284" s="46"/>
      <c r="H284" s="26"/>
      <c r="I284" s="7"/>
      <c r="J284" s="7"/>
      <c r="K284" s="9"/>
      <c r="L284" s="255"/>
      <c r="M284" s="46"/>
    </row>
    <row r="285" spans="1:13" s="3" customFormat="1" ht="13.5" hidden="1" thickBot="1">
      <c r="A285" s="46"/>
      <c r="B285" s="6"/>
      <c r="C285" s="7"/>
      <c r="D285" s="21"/>
      <c r="E285" s="9"/>
      <c r="F285" s="244"/>
      <c r="G285" s="46"/>
      <c r="H285" s="26"/>
      <c r="I285" s="7"/>
      <c r="J285" s="7"/>
      <c r="K285" s="9"/>
      <c r="L285" s="255"/>
      <c r="M285" s="46"/>
    </row>
    <row r="286" spans="1:13" s="3" customFormat="1" ht="13.5" hidden="1" thickBot="1">
      <c r="A286" s="46"/>
      <c r="B286" s="6"/>
      <c r="C286" s="7"/>
      <c r="D286" s="21"/>
      <c r="E286" s="9"/>
      <c r="F286" s="244"/>
      <c r="G286" s="46"/>
      <c r="H286" s="26"/>
      <c r="I286" s="7"/>
      <c r="J286" s="7"/>
      <c r="K286" s="9"/>
      <c r="L286" s="255"/>
      <c r="M286" s="46"/>
    </row>
    <row r="287" spans="1:13" s="3" customFormat="1" ht="13.5" hidden="1" thickBot="1">
      <c r="A287" s="46"/>
      <c r="B287" s="19"/>
      <c r="C287" s="10"/>
      <c r="D287" s="22"/>
      <c r="E287" s="11"/>
      <c r="F287" s="245"/>
      <c r="G287" s="46"/>
      <c r="H287" s="28"/>
      <c r="I287" s="29"/>
      <c r="J287" s="29"/>
      <c r="K287" s="30"/>
      <c r="L287" s="256"/>
      <c r="M287" s="46"/>
    </row>
    <row r="288" spans="1:13" s="3" customFormat="1" ht="12.75" thickTop="1">
      <c r="A288" s="46"/>
      <c r="B288" s="47"/>
      <c r="C288" s="47"/>
      <c r="D288" s="47"/>
      <c r="E288" s="47"/>
      <c r="F288" s="47"/>
      <c r="G288" s="46"/>
      <c r="H288" s="48"/>
      <c r="I288" s="48"/>
      <c r="J288" s="48"/>
      <c r="K288" s="48"/>
      <c r="L288" s="48"/>
      <c r="M288" s="46"/>
    </row>
    <row r="289" spans="1:13" s="3" customFormat="1" ht="34.5" customHeight="1" thickBot="1">
      <c r="A289" s="35"/>
      <c r="B289" s="213" t="s">
        <v>931</v>
      </c>
      <c r="C289" s="211"/>
      <c r="D289" s="211" t="s">
        <v>741</v>
      </c>
      <c r="E289" s="781" t="s">
        <v>933</v>
      </c>
      <c r="F289" s="781"/>
      <c r="G289" s="42"/>
      <c r="H289" s="211" t="s">
        <v>792</v>
      </c>
      <c r="I289" s="211"/>
      <c r="J289" s="211" t="s">
        <v>741</v>
      </c>
      <c r="K289" s="781" t="s">
        <v>932</v>
      </c>
      <c r="L289" s="781"/>
      <c r="M289" s="46"/>
    </row>
    <row r="290" spans="1:13" s="3" customFormat="1" ht="5.25" customHeight="1" thickTop="1" thickBot="1">
      <c r="A290" s="35"/>
      <c r="B290" s="818" t="s">
        <v>923</v>
      </c>
      <c r="C290" s="819"/>
      <c r="D290" s="45"/>
      <c r="E290" s="45"/>
      <c r="F290" s="45"/>
      <c r="G290" s="35"/>
      <c r="H290" s="814" t="s">
        <v>739</v>
      </c>
      <c r="I290" s="815"/>
      <c r="J290" s="45"/>
      <c r="K290" s="45"/>
      <c r="L290" s="45"/>
      <c r="M290" s="46"/>
    </row>
    <row r="291" spans="1:13" s="3" customFormat="1" ht="16.5" thickTop="1" thickBot="1">
      <c r="A291" s="46"/>
      <c r="B291" s="820"/>
      <c r="C291" s="821"/>
      <c r="D291" s="64"/>
      <c r="E291" s="65" t="s">
        <v>663</v>
      </c>
      <c r="F291" s="66">
        <f>COUNTA(D293:D312)</f>
        <v>4</v>
      </c>
      <c r="G291" s="46"/>
      <c r="H291" s="816"/>
      <c r="I291" s="817"/>
      <c r="J291" s="32"/>
      <c r="K291" s="33" t="s">
        <v>663</v>
      </c>
      <c r="L291" s="34">
        <f>COUNTA(J293:J312)</f>
        <v>6</v>
      </c>
      <c r="M291" s="46"/>
    </row>
    <row r="292" spans="1:13" s="3" customFormat="1">
      <c r="A292" s="46"/>
      <c r="B292" s="67" t="s">
        <v>644</v>
      </c>
      <c r="C292" s="4" t="s">
        <v>640</v>
      </c>
      <c r="D292" s="4" t="s">
        <v>641</v>
      </c>
      <c r="E292" s="4" t="s">
        <v>1617</v>
      </c>
      <c r="F292" s="68" t="s">
        <v>662</v>
      </c>
      <c r="G292" s="46"/>
      <c r="H292" s="24" t="s">
        <v>644</v>
      </c>
      <c r="I292" s="23" t="s">
        <v>640</v>
      </c>
      <c r="J292" s="4" t="s">
        <v>641</v>
      </c>
      <c r="K292" s="4" t="s">
        <v>1617</v>
      </c>
      <c r="L292" s="25" t="s">
        <v>662</v>
      </c>
      <c r="M292" s="46"/>
    </row>
    <row r="293" spans="1:13" s="3" customFormat="1">
      <c r="A293" s="46"/>
      <c r="B293" s="108" t="s">
        <v>648</v>
      </c>
      <c r="C293" s="94" t="s">
        <v>1105</v>
      </c>
      <c r="D293" s="95" t="s">
        <v>1106</v>
      </c>
      <c r="E293" s="96" t="s">
        <v>770</v>
      </c>
      <c r="F293" s="293" t="s">
        <v>3270</v>
      </c>
      <c r="G293" s="46"/>
      <c r="H293" s="111" t="s">
        <v>648</v>
      </c>
      <c r="I293" s="94" t="s">
        <v>807</v>
      </c>
      <c r="J293" s="95" t="s">
        <v>814</v>
      </c>
      <c r="K293" s="96" t="s">
        <v>695</v>
      </c>
      <c r="L293" s="289" t="s">
        <v>3264</v>
      </c>
      <c r="M293" s="46"/>
    </row>
    <row r="294" spans="1:13" s="3" customFormat="1">
      <c r="A294" s="46"/>
      <c r="B294" s="109" t="s">
        <v>649</v>
      </c>
      <c r="C294" s="99" t="s">
        <v>1468</v>
      </c>
      <c r="D294" s="100" t="s">
        <v>1697</v>
      </c>
      <c r="E294" s="101" t="s">
        <v>684</v>
      </c>
      <c r="F294" s="294" t="s">
        <v>3271</v>
      </c>
      <c r="G294" s="46"/>
      <c r="H294" s="113" t="s">
        <v>649</v>
      </c>
      <c r="I294" s="99" t="s">
        <v>717</v>
      </c>
      <c r="J294" s="100" t="s">
        <v>716</v>
      </c>
      <c r="K294" s="101" t="s">
        <v>687</v>
      </c>
      <c r="L294" s="290" t="s">
        <v>3265</v>
      </c>
      <c r="M294" s="46"/>
    </row>
    <row r="295" spans="1:13" s="3" customFormat="1">
      <c r="A295" s="46"/>
      <c r="B295" s="110" t="s">
        <v>650</v>
      </c>
      <c r="C295" s="104" t="s">
        <v>601</v>
      </c>
      <c r="D295" s="105" t="s">
        <v>1325</v>
      </c>
      <c r="E295" s="106" t="s">
        <v>770</v>
      </c>
      <c r="F295" s="295" t="s">
        <v>3272</v>
      </c>
      <c r="G295" s="46"/>
      <c r="H295" s="115" t="s">
        <v>650</v>
      </c>
      <c r="I295" s="104" t="s">
        <v>883</v>
      </c>
      <c r="J295" s="105" t="s">
        <v>1088</v>
      </c>
      <c r="K295" s="106" t="s">
        <v>770</v>
      </c>
      <c r="L295" s="291" t="s">
        <v>3266</v>
      </c>
      <c r="M295" s="46"/>
    </row>
    <row r="296" spans="1:13" s="3" customFormat="1">
      <c r="A296" s="46"/>
      <c r="B296" s="69" t="s">
        <v>651</v>
      </c>
      <c r="C296" s="7" t="s">
        <v>914</v>
      </c>
      <c r="D296" s="8" t="s">
        <v>915</v>
      </c>
      <c r="E296" s="9" t="s">
        <v>851</v>
      </c>
      <c r="F296" s="296" t="s">
        <v>3273</v>
      </c>
      <c r="G296" s="46"/>
      <c r="H296" s="26" t="s">
        <v>651</v>
      </c>
      <c r="I296" s="7" t="s">
        <v>1660</v>
      </c>
      <c r="J296" s="8" t="s">
        <v>3262</v>
      </c>
      <c r="K296" s="9" t="s">
        <v>968</v>
      </c>
      <c r="L296" s="292" t="s">
        <v>3267</v>
      </c>
      <c r="M296" s="46"/>
    </row>
    <row r="297" spans="1:13" s="3" customFormat="1">
      <c r="A297" s="46"/>
      <c r="B297" s="69"/>
      <c r="C297" s="7"/>
      <c r="D297" s="8"/>
      <c r="E297" s="9"/>
      <c r="F297" s="296"/>
      <c r="G297" s="46"/>
      <c r="H297" s="26" t="s">
        <v>652</v>
      </c>
      <c r="I297" s="7" t="s">
        <v>748</v>
      </c>
      <c r="J297" s="8" t="s">
        <v>912</v>
      </c>
      <c r="K297" s="9" t="s">
        <v>687</v>
      </c>
      <c r="L297" s="292" t="s">
        <v>3268</v>
      </c>
      <c r="M297" s="46"/>
    </row>
    <row r="298" spans="1:13" s="3" customFormat="1" ht="13.5" thickBot="1">
      <c r="A298" s="46"/>
      <c r="B298" s="69"/>
      <c r="C298" s="7"/>
      <c r="D298" s="20"/>
      <c r="E298" s="9"/>
      <c r="F298" s="296"/>
      <c r="G298" s="46"/>
      <c r="H298" s="26" t="s">
        <v>653</v>
      </c>
      <c r="I298" s="7" t="s">
        <v>878</v>
      </c>
      <c r="J298" s="8" t="s">
        <v>3263</v>
      </c>
      <c r="K298" s="9" t="s">
        <v>3274</v>
      </c>
      <c r="L298" s="292" t="s">
        <v>3269</v>
      </c>
      <c r="M298" s="46"/>
    </row>
    <row r="299" spans="1:13" s="3" customFormat="1" ht="13.5" hidden="1" thickBot="1">
      <c r="A299" s="46"/>
      <c r="B299" s="69"/>
      <c r="C299" s="7"/>
      <c r="D299" s="20"/>
      <c r="E299" s="9"/>
      <c r="F299" s="296"/>
      <c r="G299" s="46"/>
      <c r="H299" s="26"/>
      <c r="I299" s="7"/>
      <c r="J299" s="8"/>
      <c r="K299" s="9"/>
      <c r="L299" s="292"/>
      <c r="M299" s="46"/>
    </row>
    <row r="300" spans="1:13" s="3" customFormat="1" ht="13.5" hidden="1" thickBot="1">
      <c r="A300" s="46"/>
      <c r="B300" s="69"/>
      <c r="C300" s="7"/>
      <c r="D300" s="20"/>
      <c r="E300" s="9"/>
      <c r="F300" s="296"/>
      <c r="G300" s="46"/>
      <c r="H300" s="26"/>
      <c r="I300" s="7"/>
      <c r="J300" s="8"/>
      <c r="K300" s="9"/>
      <c r="L300" s="292"/>
      <c r="M300" s="533"/>
    </row>
    <row r="301" spans="1:13" s="3" customFormat="1" ht="13.5" hidden="1" thickBot="1">
      <c r="A301" s="46"/>
      <c r="B301" s="69"/>
      <c r="C301" s="7"/>
      <c r="D301" s="20"/>
      <c r="E301" s="9"/>
      <c r="F301" s="296"/>
      <c r="G301" s="46"/>
      <c r="H301" s="26"/>
      <c r="I301" s="7"/>
      <c r="J301" s="8"/>
      <c r="K301" s="9"/>
      <c r="L301" s="292"/>
      <c r="M301" s="533"/>
    </row>
    <row r="302" spans="1:13" s="3" customFormat="1" ht="13.5" hidden="1" thickBot="1">
      <c r="A302" s="46"/>
      <c r="B302" s="69"/>
      <c r="C302" s="7"/>
      <c r="D302" s="20"/>
      <c r="E302" s="9"/>
      <c r="F302" s="250"/>
      <c r="G302" s="46"/>
      <c r="H302" s="26"/>
      <c r="I302" s="7"/>
      <c r="J302" s="8"/>
      <c r="K302" s="9"/>
      <c r="L302" s="255"/>
      <c r="M302" s="533"/>
    </row>
    <row r="303" spans="1:13" s="3" customFormat="1" ht="13.5" hidden="1" thickBot="1">
      <c r="A303" s="46"/>
      <c r="B303" s="69"/>
      <c r="C303" s="7"/>
      <c r="D303" s="20"/>
      <c r="E303" s="9"/>
      <c r="F303" s="250"/>
      <c r="G303" s="46"/>
      <c r="H303" s="26"/>
      <c r="I303" s="7"/>
      <c r="J303" s="8"/>
      <c r="K303" s="9"/>
      <c r="L303" s="255"/>
      <c r="M303" s="533"/>
    </row>
    <row r="304" spans="1:13" s="3" customFormat="1" ht="13.5" hidden="1" thickBot="1">
      <c r="A304" s="46"/>
      <c r="B304" s="69"/>
      <c r="C304" s="7"/>
      <c r="D304" s="20"/>
      <c r="E304" s="9"/>
      <c r="F304" s="250"/>
      <c r="G304" s="46"/>
      <c r="H304" s="26"/>
      <c r="I304" s="7"/>
      <c r="J304" s="8"/>
      <c r="K304" s="9"/>
      <c r="L304" s="255"/>
      <c r="M304" s="533"/>
    </row>
    <row r="305" spans="1:13" s="3" customFormat="1" ht="13.5" hidden="1" thickBot="1">
      <c r="A305" s="46"/>
      <c r="B305" s="69"/>
      <c r="C305" s="7"/>
      <c r="D305" s="20"/>
      <c r="E305" s="9"/>
      <c r="F305" s="250"/>
      <c r="G305" s="46"/>
      <c r="H305" s="26"/>
      <c r="I305" s="7"/>
      <c r="J305" s="8"/>
      <c r="K305" s="9"/>
      <c r="L305" s="255"/>
      <c r="M305" s="533"/>
    </row>
    <row r="306" spans="1:13" s="3" customFormat="1" ht="13.5" hidden="1" thickBot="1">
      <c r="A306" s="46"/>
      <c r="B306" s="69"/>
      <c r="C306" s="7"/>
      <c r="D306" s="20"/>
      <c r="E306" s="9"/>
      <c r="F306" s="250"/>
      <c r="G306" s="46"/>
      <c r="H306" s="26"/>
      <c r="I306" s="7"/>
      <c r="J306" s="8"/>
      <c r="K306" s="9"/>
      <c r="L306" s="255"/>
      <c r="M306" s="533"/>
    </row>
    <row r="307" spans="1:13" s="3" customFormat="1" ht="13.5" hidden="1" thickBot="1">
      <c r="A307" s="46"/>
      <c r="B307" s="69"/>
      <c r="C307" s="7"/>
      <c r="D307" s="21"/>
      <c r="E307" s="9"/>
      <c r="F307" s="250"/>
      <c r="G307" s="46"/>
      <c r="H307" s="26"/>
      <c r="I307" s="7"/>
      <c r="J307" s="7"/>
      <c r="K307" s="9"/>
      <c r="L307" s="255"/>
      <c r="M307" s="533"/>
    </row>
    <row r="308" spans="1:13" s="3" customFormat="1" ht="13.5" hidden="1" thickBot="1">
      <c r="A308" s="46"/>
      <c r="B308" s="69"/>
      <c r="C308" s="7"/>
      <c r="D308" s="21"/>
      <c r="E308" s="9"/>
      <c r="F308" s="250"/>
      <c r="G308" s="46"/>
      <c r="H308" s="26"/>
      <c r="I308" s="7"/>
      <c r="J308" s="7"/>
      <c r="K308" s="9"/>
      <c r="L308" s="255"/>
      <c r="M308" s="533"/>
    </row>
    <row r="309" spans="1:13" s="3" customFormat="1" ht="13.5" hidden="1" thickBot="1">
      <c r="A309" s="46"/>
      <c r="B309" s="69"/>
      <c r="C309" s="7"/>
      <c r="D309" s="21"/>
      <c r="E309" s="9"/>
      <c r="F309" s="250"/>
      <c r="G309" s="46"/>
      <c r="H309" s="26"/>
      <c r="I309" s="7"/>
      <c r="J309" s="7"/>
      <c r="K309" s="9"/>
      <c r="L309" s="255"/>
      <c r="M309" s="533"/>
    </row>
    <row r="310" spans="1:13" s="3" customFormat="1" ht="13.5" hidden="1" thickBot="1">
      <c r="A310" s="46"/>
      <c r="B310" s="69"/>
      <c r="C310" s="7"/>
      <c r="D310" s="21"/>
      <c r="E310" s="9"/>
      <c r="F310" s="250"/>
      <c r="G310" s="46"/>
      <c r="H310" s="26"/>
      <c r="I310" s="7"/>
      <c r="J310" s="7"/>
      <c r="K310" s="9"/>
      <c r="L310" s="255"/>
      <c r="M310" s="533"/>
    </row>
    <row r="311" spans="1:13" s="3" customFormat="1" ht="13.5" hidden="1" thickBot="1">
      <c r="A311" s="46"/>
      <c r="B311" s="69"/>
      <c r="C311" s="7"/>
      <c r="D311" s="21"/>
      <c r="E311" s="9"/>
      <c r="F311" s="250"/>
      <c r="G311" s="46"/>
      <c r="H311" s="26"/>
      <c r="I311" s="7"/>
      <c r="J311" s="7"/>
      <c r="K311" s="9"/>
      <c r="L311" s="255"/>
      <c r="M311" s="533"/>
    </row>
    <row r="312" spans="1:13" s="3" customFormat="1" ht="13.5" hidden="1" thickBot="1">
      <c r="A312" s="46"/>
      <c r="B312" s="71"/>
      <c r="C312" s="72"/>
      <c r="D312" s="73"/>
      <c r="E312" s="74"/>
      <c r="F312" s="251"/>
      <c r="G312" s="46"/>
      <c r="H312" s="28"/>
      <c r="I312" s="29"/>
      <c r="J312" s="29"/>
      <c r="K312" s="30"/>
      <c r="L312" s="256"/>
      <c r="M312" s="533"/>
    </row>
    <row r="313" spans="1:13" s="3" customFormat="1" ht="12.75" thickTop="1">
      <c r="A313" s="46"/>
      <c r="B313" s="76"/>
      <c r="C313" s="76"/>
      <c r="D313" s="76"/>
      <c r="E313" s="76"/>
      <c r="F313" s="76"/>
      <c r="G313" s="46"/>
      <c r="H313" s="48"/>
      <c r="I313" s="48"/>
      <c r="J313" s="48"/>
      <c r="K313" s="48"/>
      <c r="L313" s="48"/>
      <c r="M313" s="533"/>
    </row>
    <row r="314" spans="1:13" s="3" customFormat="1" ht="12.75" hidden="1" thickTop="1">
      <c r="B314" s="278"/>
      <c r="C314" s="278"/>
      <c r="D314" s="278"/>
      <c r="E314" s="278"/>
      <c r="F314" s="278"/>
      <c r="H314" s="48"/>
      <c r="I314" s="48"/>
      <c r="J314" s="48"/>
      <c r="K314" s="48"/>
      <c r="L314" s="48"/>
      <c r="M314" s="533"/>
    </row>
    <row r="315" spans="1:13" s="3" customFormat="1" ht="21" thickBot="1">
      <c r="B315" s="213" t="s">
        <v>2861</v>
      </c>
      <c r="C315" s="211"/>
      <c r="D315" s="211" t="s">
        <v>741</v>
      </c>
      <c r="E315" s="781" t="s">
        <v>2856</v>
      </c>
      <c r="F315" s="781"/>
      <c r="G315" s="46"/>
      <c r="H315" s="211" t="s">
        <v>2624</v>
      </c>
      <c r="I315" s="211"/>
      <c r="J315" s="211" t="s">
        <v>743</v>
      </c>
      <c r="K315" s="781" t="s">
        <v>2625</v>
      </c>
      <c r="L315" s="781"/>
      <c r="M315" s="533"/>
    </row>
    <row r="316" spans="1:13" s="3" customFormat="1" ht="13.5" thickTop="1" thickBot="1">
      <c r="B316" s="818" t="s">
        <v>923</v>
      </c>
      <c r="C316" s="819"/>
      <c r="D316" s="45"/>
      <c r="E316" s="45"/>
      <c r="F316" s="45"/>
      <c r="G316" s="46"/>
      <c r="H316" s="814" t="s">
        <v>2625</v>
      </c>
      <c r="I316" s="815"/>
      <c r="J316" s="45"/>
      <c r="K316" s="45"/>
      <c r="L316" s="45"/>
      <c r="M316" s="533"/>
    </row>
    <row r="317" spans="1:13" s="3" customFormat="1" ht="16.5" thickTop="1" thickBot="1">
      <c r="B317" s="820"/>
      <c r="C317" s="821"/>
      <c r="D317" s="64"/>
      <c r="E317" s="65" t="s">
        <v>663</v>
      </c>
      <c r="F317" s="66">
        <f>COUNTA(D319:D338)</f>
        <v>1</v>
      </c>
      <c r="G317" s="46"/>
      <c r="H317" s="816"/>
      <c r="I317" s="817"/>
      <c r="J317" s="32"/>
      <c r="K317" s="33" t="s">
        <v>663</v>
      </c>
      <c r="L317" s="34">
        <f>COUNTA(J319:J326)</f>
        <v>5</v>
      </c>
      <c r="M317" s="533"/>
    </row>
    <row r="318" spans="1:13" s="3" customFormat="1">
      <c r="B318" s="67" t="s">
        <v>644</v>
      </c>
      <c r="C318" s="4" t="s">
        <v>640</v>
      </c>
      <c r="D318" s="4" t="s">
        <v>641</v>
      </c>
      <c r="E318" s="4" t="s">
        <v>1617</v>
      </c>
      <c r="F318" s="68" t="s">
        <v>662</v>
      </c>
      <c r="G318" s="46"/>
      <c r="H318" s="24" t="s">
        <v>644</v>
      </c>
      <c r="I318" s="23" t="s">
        <v>640</v>
      </c>
      <c r="J318" s="4" t="s">
        <v>641</v>
      </c>
      <c r="K318" s="4" t="s">
        <v>1617</v>
      </c>
      <c r="L318" s="25" t="s">
        <v>662</v>
      </c>
      <c r="M318" s="533"/>
    </row>
    <row r="319" spans="1:13" s="3" customFormat="1">
      <c r="B319" s="108" t="s">
        <v>648</v>
      </c>
      <c r="C319" s="94" t="s">
        <v>761</v>
      </c>
      <c r="D319" s="95" t="s">
        <v>1111</v>
      </c>
      <c r="E319" s="96" t="s">
        <v>965</v>
      </c>
      <c r="F319" s="293" t="s">
        <v>3248</v>
      </c>
      <c r="G319" s="46"/>
      <c r="H319" s="111" t="s">
        <v>648</v>
      </c>
      <c r="I319" s="94" t="s">
        <v>757</v>
      </c>
      <c r="J319" s="95" t="s">
        <v>745</v>
      </c>
      <c r="K319" s="96" t="s">
        <v>647</v>
      </c>
      <c r="L319" s="289" t="s">
        <v>3243</v>
      </c>
      <c r="M319" s="533"/>
    </row>
    <row r="320" spans="1:13" s="3" customFormat="1">
      <c r="B320" s="109"/>
      <c r="C320" s="99"/>
      <c r="D320" s="100"/>
      <c r="E320" s="101"/>
      <c r="F320" s="294"/>
      <c r="G320" s="46"/>
      <c r="H320" s="113" t="s">
        <v>649</v>
      </c>
      <c r="I320" s="99" t="s">
        <v>759</v>
      </c>
      <c r="J320" s="100" t="s">
        <v>3242</v>
      </c>
      <c r="K320" s="101" t="s">
        <v>3244</v>
      </c>
      <c r="L320" s="290" t="s">
        <v>560</v>
      </c>
      <c r="M320" s="533"/>
    </row>
    <row r="321" spans="2:13" s="3" customFormat="1">
      <c r="B321" s="110"/>
      <c r="C321" s="104"/>
      <c r="D321" s="105"/>
      <c r="E321" s="106"/>
      <c r="F321" s="295"/>
      <c r="H321" s="115" t="s">
        <v>650</v>
      </c>
      <c r="I321" s="104" t="s">
        <v>878</v>
      </c>
      <c r="J321" s="105" t="s">
        <v>3125</v>
      </c>
      <c r="K321" s="106" t="s">
        <v>3130</v>
      </c>
      <c r="L321" s="291" t="s">
        <v>3245</v>
      </c>
      <c r="M321" s="533"/>
    </row>
    <row r="322" spans="2:13" s="3" customFormat="1">
      <c r="B322" s="69"/>
      <c r="C322" s="7"/>
      <c r="D322" s="8"/>
      <c r="E322" s="9"/>
      <c r="F322" s="296"/>
      <c r="H322" s="26" t="s">
        <v>651</v>
      </c>
      <c r="I322" s="7" t="s">
        <v>698</v>
      </c>
      <c r="J322" s="8" t="s">
        <v>711</v>
      </c>
      <c r="K322" s="9" t="s">
        <v>647</v>
      </c>
      <c r="L322" s="255" t="s">
        <v>3246</v>
      </c>
    </row>
    <row r="323" spans="2:13" s="3" customFormat="1" ht="13.5" thickBot="1">
      <c r="B323" s="71"/>
      <c r="C323" s="72"/>
      <c r="D323" s="380"/>
      <c r="E323" s="74"/>
      <c r="F323" s="560"/>
      <c r="H323" s="28" t="s">
        <v>652</v>
      </c>
      <c r="I323" s="29" t="s">
        <v>3044</v>
      </c>
      <c r="J323" s="92" t="s">
        <v>941</v>
      </c>
      <c r="K323" s="30" t="s">
        <v>647</v>
      </c>
      <c r="L323" s="256" t="s">
        <v>3247</v>
      </c>
    </row>
    <row r="324" spans="2:13" s="3" customFormat="1" ht="13.5" hidden="1" thickTop="1">
      <c r="B324" s="378"/>
      <c r="C324" s="366"/>
      <c r="D324" s="367"/>
      <c r="E324" s="368"/>
      <c r="F324" s="559"/>
      <c r="H324" s="381"/>
      <c r="I324" s="366"/>
      <c r="J324" s="371"/>
      <c r="K324" s="368"/>
      <c r="L324" s="382"/>
    </row>
    <row r="325" spans="2:13" s="3" customFormat="1" ht="13.5" hidden="1" thickBot="1">
      <c r="B325" s="69"/>
      <c r="C325" s="7"/>
      <c r="D325" s="20"/>
      <c r="E325" s="9"/>
      <c r="F325" s="296"/>
      <c r="H325" s="26"/>
      <c r="I325" s="7"/>
      <c r="J325" s="8"/>
      <c r="K325" s="9"/>
      <c r="L325" s="255"/>
    </row>
    <row r="326" spans="2:13" s="3" customFormat="1" ht="13.5" hidden="1" thickTop="1">
      <c r="B326" s="69"/>
      <c r="C326" s="7"/>
      <c r="D326" s="20"/>
      <c r="E326" s="9"/>
      <c r="F326" s="296"/>
      <c r="H326" s="48"/>
      <c r="I326" s="48"/>
      <c r="J326" s="48"/>
      <c r="K326" s="48"/>
      <c r="L326" s="48"/>
    </row>
    <row r="327" spans="2:13" s="3" customFormat="1" ht="21" hidden="1" thickBot="1">
      <c r="B327" s="69"/>
      <c r="C327" s="7"/>
      <c r="D327" s="20"/>
      <c r="E327" s="9"/>
      <c r="F327" s="296"/>
      <c r="G327" s="46"/>
      <c r="H327" s="211" t="s">
        <v>571</v>
      </c>
      <c r="I327" s="211"/>
      <c r="J327" s="211" t="s">
        <v>570</v>
      </c>
      <c r="K327" s="781" t="s">
        <v>573</v>
      </c>
      <c r="L327" s="781"/>
    </row>
    <row r="328" spans="2:13" s="3" customFormat="1" ht="14.25" hidden="1" thickTop="1" thickBot="1">
      <c r="B328" s="69"/>
      <c r="C328" s="7"/>
      <c r="D328" s="20"/>
      <c r="E328" s="9"/>
      <c r="F328" s="250"/>
      <c r="H328" s="814" t="s">
        <v>572</v>
      </c>
      <c r="I328" s="815"/>
      <c r="J328" s="45"/>
      <c r="K328" s="45"/>
      <c r="L328" s="45"/>
    </row>
    <row r="329" spans="2:13" s="3" customFormat="1" ht="16.5" hidden="1" thickTop="1" thickBot="1">
      <c r="B329" s="69"/>
      <c r="C329" s="7"/>
      <c r="D329" s="20"/>
      <c r="E329" s="9"/>
      <c r="F329" s="250"/>
      <c r="H329" s="816"/>
      <c r="I329" s="817"/>
      <c r="J329" s="32"/>
      <c r="K329" s="33" t="s">
        <v>663</v>
      </c>
      <c r="L329" s="34">
        <f>COUNTA(D319:D338)</f>
        <v>1</v>
      </c>
    </row>
    <row r="330" spans="2:13" s="3" customFormat="1" ht="12.75" hidden="1">
      <c r="B330" s="69"/>
      <c r="C330" s="7"/>
      <c r="D330" s="20"/>
      <c r="E330" s="9"/>
      <c r="F330" s="250"/>
      <c r="H330" s="24" t="s">
        <v>644</v>
      </c>
      <c r="I330" s="23" t="s">
        <v>640</v>
      </c>
      <c r="J330" s="4" t="s">
        <v>641</v>
      </c>
      <c r="K330" s="4" t="s">
        <v>1617</v>
      </c>
      <c r="L330" s="25" t="s">
        <v>662</v>
      </c>
    </row>
    <row r="331" spans="2:13" s="3" customFormat="1" ht="12.75" hidden="1">
      <c r="B331" s="69"/>
      <c r="C331" s="7"/>
      <c r="D331" s="20"/>
      <c r="E331" s="9"/>
      <c r="F331" s="250"/>
      <c r="H331" s="111"/>
      <c r="I331" s="94"/>
      <c r="J331" s="95"/>
      <c r="K331" s="96"/>
      <c r="L331" s="289"/>
    </row>
    <row r="332" spans="2:13" s="3" customFormat="1" ht="12.75" hidden="1">
      <c r="B332" s="69"/>
      <c r="C332" s="7"/>
      <c r="D332" s="20"/>
      <c r="E332" s="9"/>
      <c r="F332" s="250"/>
      <c r="H332" s="113"/>
      <c r="I332" s="99"/>
      <c r="J332" s="100"/>
      <c r="K332" s="101"/>
      <c r="L332" s="290"/>
    </row>
    <row r="333" spans="2:13" s="3" customFormat="1" ht="12.75" hidden="1">
      <c r="B333" s="69"/>
      <c r="C333" s="7"/>
      <c r="D333" s="21"/>
      <c r="E333" s="9"/>
      <c r="F333" s="250"/>
      <c r="H333" s="115"/>
      <c r="I333" s="104"/>
      <c r="J333" s="105"/>
      <c r="K333" s="106"/>
      <c r="L333" s="254"/>
    </row>
    <row r="334" spans="2:13" s="3" customFormat="1" ht="12.75" hidden="1">
      <c r="B334" s="69"/>
      <c r="C334" s="7"/>
      <c r="D334" s="21"/>
      <c r="E334" s="9"/>
      <c r="F334" s="250"/>
      <c r="H334" s="26"/>
      <c r="I334" s="7"/>
      <c r="J334" s="8"/>
      <c r="K334" s="9"/>
      <c r="L334" s="255"/>
    </row>
    <row r="335" spans="2:13" s="3" customFormat="1" ht="12.75" hidden="1">
      <c r="B335" s="69"/>
      <c r="C335" s="7"/>
      <c r="D335" s="21"/>
      <c r="E335" s="9"/>
      <c r="F335" s="250"/>
      <c r="H335" s="26"/>
      <c r="I335" s="7"/>
      <c r="J335" s="8"/>
      <c r="K335" s="9"/>
      <c r="L335" s="255"/>
    </row>
    <row r="336" spans="2:13" s="3" customFormat="1" ht="12.75" hidden="1">
      <c r="B336" s="69"/>
      <c r="C336" s="7"/>
      <c r="D336" s="21"/>
      <c r="E336" s="9"/>
      <c r="F336" s="250"/>
      <c r="H336" s="26"/>
      <c r="I336" s="7"/>
      <c r="J336" s="8"/>
      <c r="K336" s="9"/>
      <c r="L336" s="255"/>
    </row>
    <row r="337" spans="2:12" s="3" customFormat="1" ht="13.5" hidden="1" thickBot="1">
      <c r="B337" s="69"/>
      <c r="C337" s="7"/>
      <c r="D337" s="21"/>
      <c r="E337" s="9"/>
      <c r="F337" s="250"/>
      <c r="H337" s="26"/>
      <c r="I337" s="7"/>
      <c r="J337" s="8"/>
      <c r="K337" s="9"/>
      <c r="L337" s="255"/>
    </row>
    <row r="338" spans="2:12" s="3" customFormat="1" ht="14.25" hidden="1" thickTop="1" thickBot="1">
      <c r="B338" s="71"/>
      <c r="C338" s="72"/>
      <c r="D338" s="73"/>
      <c r="E338" s="74"/>
      <c r="F338" s="251"/>
      <c r="H338" s="48"/>
      <c r="I338" s="48"/>
      <c r="J338" s="48"/>
      <c r="K338" s="48"/>
      <c r="L338" s="48"/>
    </row>
    <row r="339" spans="2:12" s="3" customFormat="1" ht="12.75" hidden="1" thickTop="1">
      <c r="B339" s="76"/>
      <c r="C339" s="76"/>
      <c r="D339" s="76"/>
      <c r="E339" s="76"/>
      <c r="F339" s="76"/>
      <c r="G339" s="533"/>
      <c r="H339" s="48"/>
      <c r="I339" s="48"/>
      <c r="J339" s="48"/>
      <c r="K339" s="48"/>
      <c r="L339" s="48"/>
    </row>
    <row r="340" spans="2:12" s="3" customFormat="1" ht="12.75" thickTop="1"/>
    <row r="341" spans="2:12" s="3" customFormat="1"/>
    <row r="342" spans="2:12" s="3" customFormat="1"/>
    <row r="343" spans="2:12" s="3" customFormat="1"/>
    <row r="344" spans="2:12" s="3" customFormat="1"/>
    <row r="345" spans="2:12" s="3" customFormat="1"/>
    <row r="346" spans="2:12" s="3" customFormat="1"/>
    <row r="347" spans="2:12" s="3" customFormat="1"/>
    <row r="348" spans="2:12" s="3" customFormat="1"/>
    <row r="349" spans="2:12" s="3" customFormat="1"/>
    <row r="350" spans="2:12" s="3" customFormat="1"/>
    <row r="351" spans="2:12" s="3" customFormat="1"/>
    <row r="352" spans="2:12" s="3" customFormat="1"/>
    <row r="353" s="3" customFormat="1"/>
    <row r="354" s="3" customFormat="1"/>
    <row r="355" s="3" customFormat="1"/>
    <row r="356" s="3" customFormat="1"/>
    <row r="357" s="3" customFormat="1"/>
    <row r="358" s="3" customFormat="1"/>
    <row r="359" s="3" customFormat="1"/>
    <row r="360" s="3" customFormat="1"/>
    <row r="361" s="3" customFormat="1"/>
    <row r="362" s="3" customFormat="1"/>
    <row r="363" s="3" customFormat="1"/>
    <row r="364" s="3" customFormat="1"/>
    <row r="365" s="3" customFormat="1"/>
    <row r="366" s="3" customFormat="1"/>
    <row r="367" s="3" customFormat="1"/>
    <row r="368" s="3" customFormat="1"/>
    <row r="369" s="3" customFormat="1"/>
    <row r="370" s="3" customFormat="1"/>
    <row r="371" s="3" customFormat="1"/>
    <row r="372" s="3" customFormat="1"/>
    <row r="373" s="3" customFormat="1"/>
    <row r="374" s="3" customFormat="1"/>
    <row r="375" s="3" customFormat="1"/>
    <row r="376" s="3" customFormat="1"/>
    <row r="377" s="3" customFormat="1"/>
    <row r="378" s="3" customFormat="1"/>
    <row r="379" s="3" customFormat="1"/>
    <row r="380" s="3" customFormat="1"/>
    <row r="381" s="3" customFormat="1"/>
    <row r="382" s="3" customFormat="1"/>
    <row r="383" s="3" customFormat="1"/>
    <row r="384" s="3" customFormat="1"/>
    <row r="385" s="3" customFormat="1"/>
    <row r="386" s="3" customFormat="1"/>
    <row r="387" s="3" customFormat="1"/>
    <row r="388" s="3" customFormat="1"/>
    <row r="389" s="3" customFormat="1"/>
    <row r="390" s="3" customFormat="1"/>
    <row r="391" s="3" customFormat="1"/>
    <row r="392" s="3" customFormat="1"/>
    <row r="393" s="3" customFormat="1"/>
    <row r="394" s="3" customFormat="1"/>
    <row r="395" s="3" customFormat="1"/>
    <row r="396" s="3" customFormat="1"/>
    <row r="397" s="3" customFormat="1"/>
    <row r="398" s="3" customFormat="1"/>
    <row r="399" s="3" customFormat="1"/>
    <row r="400" s="3" customFormat="1"/>
    <row r="401" s="3" customFormat="1"/>
    <row r="402" s="3" customFormat="1"/>
    <row r="403" s="3" customFormat="1"/>
    <row r="404" s="3" customFormat="1"/>
    <row r="405" s="3" customFormat="1"/>
    <row r="406" s="3" customFormat="1"/>
    <row r="407" s="3" customFormat="1"/>
    <row r="408" s="3" customFormat="1"/>
    <row r="409" s="3" customFormat="1"/>
    <row r="410" s="3" customFormat="1"/>
    <row r="411" s="3" customFormat="1"/>
    <row r="412" s="3" customFormat="1"/>
    <row r="413" s="3" customFormat="1"/>
    <row r="414" s="3" customFormat="1"/>
    <row r="415" s="3" customFormat="1"/>
    <row r="416" s="3" customFormat="1"/>
    <row r="417" s="3" customFormat="1"/>
    <row r="418" s="3" customFormat="1"/>
    <row r="419" s="3" customFormat="1"/>
    <row r="420" s="3" customFormat="1"/>
    <row r="421" s="3" customFormat="1"/>
    <row r="422" s="3" customFormat="1"/>
    <row r="423" s="3" customFormat="1"/>
    <row r="424" s="3" customFormat="1"/>
    <row r="425" s="3" customFormat="1"/>
    <row r="426" s="3" customFormat="1"/>
    <row r="427" s="3" customFormat="1"/>
    <row r="428" s="3" customFormat="1"/>
    <row r="429" s="3" customFormat="1"/>
    <row r="430" s="3" customFormat="1"/>
    <row r="431" s="3" customFormat="1"/>
    <row r="432" s="3" customFormat="1"/>
    <row r="433" s="3" customFormat="1"/>
    <row r="434" s="3" customFormat="1"/>
    <row r="435" s="3" customFormat="1"/>
    <row r="436" s="3" customFormat="1"/>
    <row r="437" s="3" customFormat="1"/>
    <row r="438" s="3" customFormat="1"/>
    <row r="439" s="3" customFormat="1"/>
    <row r="440" s="3" customFormat="1"/>
    <row r="441" s="3" customFormat="1"/>
    <row r="442" s="3" customFormat="1"/>
    <row r="443" s="3" customFormat="1"/>
    <row r="444" s="3" customFormat="1"/>
    <row r="445" s="3" customFormat="1"/>
    <row r="446" s="3" customFormat="1"/>
    <row r="447" s="3" customFormat="1"/>
    <row r="448" s="3" customFormat="1"/>
    <row r="449" s="3" customFormat="1"/>
    <row r="450" s="3" customFormat="1"/>
    <row r="451" s="3" customFormat="1"/>
    <row r="452" s="3" customFormat="1"/>
    <row r="453" s="3" customFormat="1"/>
    <row r="454" s="3" customFormat="1"/>
    <row r="455" s="3" customFormat="1"/>
    <row r="456" s="3" customFormat="1"/>
    <row r="457" s="3" customFormat="1"/>
    <row r="458" s="3" customFormat="1"/>
    <row r="459" s="3" customFormat="1"/>
    <row r="460" s="3" customFormat="1"/>
    <row r="461" s="3" customFormat="1"/>
    <row r="462" s="3" customFormat="1"/>
    <row r="463" s="3" customFormat="1"/>
    <row r="464" s="3" customFormat="1"/>
    <row r="465" s="3" customFormat="1"/>
    <row r="466" s="3" customFormat="1"/>
    <row r="467" s="3" customFormat="1"/>
    <row r="468" s="3" customFormat="1"/>
    <row r="469" s="3" customFormat="1"/>
    <row r="470" s="3" customFormat="1"/>
    <row r="471" s="3" customFormat="1"/>
    <row r="472" s="3" customFormat="1"/>
    <row r="473" s="3" customFormat="1"/>
    <row r="474" s="3" customFormat="1"/>
    <row r="475" s="3" customFormat="1"/>
    <row r="476" s="3" customFormat="1"/>
    <row r="477" s="3" customFormat="1"/>
    <row r="478" s="3" customFormat="1"/>
    <row r="479" s="3" customFormat="1"/>
    <row r="480" s="3" customFormat="1"/>
    <row r="481" s="3" customFormat="1"/>
    <row r="482" s="3" customFormat="1"/>
    <row r="483" s="3" customFormat="1"/>
    <row r="484" s="3" customFormat="1"/>
    <row r="485" s="3" customFormat="1"/>
    <row r="486" s="3" customFormat="1"/>
    <row r="487" s="3" customFormat="1"/>
    <row r="488" s="3" customFormat="1"/>
    <row r="489" s="3" customFormat="1"/>
    <row r="490" s="3" customFormat="1"/>
    <row r="491" s="3" customFormat="1"/>
    <row r="492" s="3" customFormat="1"/>
    <row r="493" s="3" customFormat="1"/>
    <row r="494" s="3" customFormat="1"/>
    <row r="495" s="3" customFormat="1"/>
    <row r="496" s="3" customFormat="1"/>
    <row r="497" s="3" customFormat="1"/>
    <row r="498" s="3" customFormat="1"/>
    <row r="499" s="3" customFormat="1"/>
    <row r="500" s="3" customFormat="1"/>
    <row r="501" s="3" customFormat="1"/>
    <row r="502" s="3" customFormat="1"/>
    <row r="503" s="3" customFormat="1"/>
    <row r="504" s="3" customFormat="1"/>
    <row r="505" s="3" customFormat="1"/>
    <row r="506" s="3" customFormat="1"/>
    <row r="507" s="3" customFormat="1"/>
    <row r="508" s="3" customFormat="1"/>
    <row r="509" s="3" customFormat="1"/>
    <row r="510" s="3" customFormat="1"/>
    <row r="511" s="3" customFormat="1"/>
    <row r="512" s="3" customFormat="1"/>
    <row r="513" s="3" customFormat="1"/>
    <row r="514" s="3" customFormat="1"/>
    <row r="515" s="3" customFormat="1"/>
    <row r="516" s="3" customFormat="1"/>
    <row r="517" s="3" customFormat="1"/>
    <row r="518" s="3" customFormat="1"/>
    <row r="519" s="3" customFormat="1"/>
    <row r="520" s="3" customFormat="1"/>
    <row r="521" s="3" customFormat="1"/>
    <row r="522" s="3" customFormat="1"/>
    <row r="523" s="3" customFormat="1"/>
    <row r="524" s="3" customFormat="1"/>
    <row r="525" s="3" customFormat="1"/>
    <row r="526" s="3" customFormat="1"/>
    <row r="527" s="3" customFormat="1"/>
    <row r="528" s="3" customFormat="1"/>
    <row r="529" s="3" customFormat="1"/>
    <row r="530" s="3" customFormat="1"/>
    <row r="531" s="3" customFormat="1"/>
    <row r="532" s="3" customFormat="1"/>
    <row r="533" s="3" customFormat="1"/>
    <row r="534" s="3" customFormat="1"/>
    <row r="535" s="3" customFormat="1"/>
    <row r="536" s="3" customFormat="1"/>
    <row r="537" s="3" customFormat="1"/>
    <row r="538" s="3" customFormat="1"/>
    <row r="539" s="3" customFormat="1"/>
    <row r="540" s="3" customFormat="1"/>
  </sheetData>
  <mergeCells count="54">
    <mergeCell ref="B11:C12"/>
    <mergeCell ref="H11:I12"/>
    <mergeCell ref="B35:C35"/>
    <mergeCell ref="F35:I35"/>
    <mergeCell ref="K35:L35"/>
    <mergeCell ref="A1:M1"/>
    <mergeCell ref="F4:G5"/>
    <mergeCell ref="F6:G7"/>
    <mergeCell ref="B10:C10"/>
    <mergeCell ref="F10:I10"/>
    <mergeCell ref="K10:L10"/>
    <mergeCell ref="B161:C161"/>
    <mergeCell ref="F161:I161"/>
    <mergeCell ref="K161:L161"/>
    <mergeCell ref="B36:C37"/>
    <mergeCell ref="H36:I37"/>
    <mergeCell ref="B117:C117"/>
    <mergeCell ref="F117:I117"/>
    <mergeCell ref="K117:L117"/>
    <mergeCell ref="B118:C119"/>
    <mergeCell ref="H118:I119"/>
    <mergeCell ref="B72:C72"/>
    <mergeCell ref="F72:I72"/>
    <mergeCell ref="K72:L72"/>
    <mergeCell ref="B73:C74"/>
    <mergeCell ref="H73:I74"/>
    <mergeCell ref="K189:L189"/>
    <mergeCell ref="B190:C191"/>
    <mergeCell ref="H190:I191"/>
    <mergeCell ref="B214:C214"/>
    <mergeCell ref="B162:C163"/>
    <mergeCell ref="H162:I163"/>
    <mergeCell ref="K214:L214"/>
    <mergeCell ref="B240:C241"/>
    <mergeCell ref="H240:I241"/>
    <mergeCell ref="H316:I317"/>
    <mergeCell ref="F264:I264"/>
    <mergeCell ref="B189:C189"/>
    <mergeCell ref="F189:I189"/>
    <mergeCell ref="F214:I214"/>
    <mergeCell ref="B215:C216"/>
    <mergeCell ref="H215:I216"/>
    <mergeCell ref="F239:I239"/>
    <mergeCell ref="K327:L327"/>
    <mergeCell ref="H328:I329"/>
    <mergeCell ref="B265:C266"/>
    <mergeCell ref="H265:I266"/>
    <mergeCell ref="E289:F289"/>
    <mergeCell ref="K289:L289"/>
    <mergeCell ref="B290:C291"/>
    <mergeCell ref="H290:I291"/>
    <mergeCell ref="E315:F315"/>
    <mergeCell ref="K315:L315"/>
    <mergeCell ref="B316:C317"/>
  </mergeCells>
  <printOptions horizontalCentered="1" verticalCentered="1"/>
  <pageMargins left="0" right="0" top="0" bottom="0" header="0" footer="0"/>
  <pageSetup paperSize="9" orientation="portrait" horizontalDpi="360" verticalDpi="360" r:id="rId1"/>
  <headerFooter alignWithMargins="0"/>
  <rowBreaks count="4" manualBreakCount="4">
    <brk id="71" max="16383" man="1"/>
    <brk id="116" max="16383" man="1"/>
    <brk id="188" max="16383" man="1"/>
    <brk id="288" max="16383"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41"/>
  <sheetViews>
    <sheetView workbookViewId="0">
      <selection activeCell="D9" sqref="D9"/>
    </sheetView>
  </sheetViews>
  <sheetFormatPr defaultRowHeight="12"/>
  <cols>
    <col min="1" max="1" width="1.7109375" style="2" customWidth="1"/>
    <col min="2" max="2" width="3.7109375" style="2" customWidth="1"/>
    <col min="3" max="3" width="10.140625" style="2" customWidth="1"/>
    <col min="4" max="4" width="13.7109375" style="2" customWidth="1"/>
    <col min="5" max="5" width="15.7109375" style="2" customWidth="1"/>
    <col min="6" max="6" width="7.7109375" style="2" customWidth="1"/>
    <col min="7" max="7" width="7.5703125" style="2" customWidth="1"/>
    <col min="8" max="8" width="3.7109375" style="2" customWidth="1"/>
    <col min="9" max="9" width="10.28515625" style="2" customWidth="1"/>
    <col min="10" max="11" width="13.7109375" style="2" customWidth="1"/>
    <col min="12" max="12" width="7.7109375" style="2" customWidth="1"/>
    <col min="13" max="13" width="1.7109375" style="2" customWidth="1"/>
    <col min="14" max="16384" width="9.140625" style="2"/>
  </cols>
  <sheetData>
    <row r="1" spans="1:13" ht="29.25" customHeight="1">
      <c r="A1" s="782" t="s">
        <v>3291</v>
      </c>
      <c r="B1" s="782"/>
      <c r="C1" s="782"/>
      <c r="D1" s="782"/>
      <c r="E1" s="782"/>
      <c r="F1" s="782"/>
      <c r="G1" s="782"/>
      <c r="H1" s="782"/>
      <c r="I1" s="782"/>
      <c r="J1" s="782"/>
      <c r="K1" s="782"/>
      <c r="L1" s="782"/>
      <c r="M1" s="782"/>
    </row>
    <row r="2" spans="1:13" ht="7.5" customHeight="1">
      <c r="A2" s="35"/>
      <c r="B2" s="35"/>
      <c r="C2" s="35"/>
      <c r="D2" s="35"/>
      <c r="E2" s="35"/>
      <c r="F2" s="35"/>
      <c r="G2" s="35"/>
      <c r="H2" s="35"/>
      <c r="I2" s="35"/>
      <c r="J2" s="35"/>
      <c r="K2" s="35"/>
      <c r="L2" s="35"/>
      <c r="M2" s="35"/>
    </row>
    <row r="3" spans="1:13" ht="7.5" customHeight="1">
      <c r="A3" s="36"/>
      <c r="B3" s="37"/>
      <c r="C3" s="37"/>
      <c r="D3" s="37"/>
      <c r="E3" s="37"/>
      <c r="F3" s="37"/>
      <c r="G3" s="37"/>
      <c r="H3" s="37"/>
      <c r="I3" s="37"/>
      <c r="J3" s="37"/>
      <c r="K3" s="37"/>
      <c r="L3" s="37"/>
      <c r="M3" s="35"/>
    </row>
    <row r="4" spans="1:13" ht="12.75" customHeight="1">
      <c r="A4" s="35"/>
      <c r="B4" s="38"/>
      <c r="C4" s="38"/>
      <c r="D4" s="38"/>
      <c r="E4" s="38"/>
      <c r="F4" s="803">
        <v>40278</v>
      </c>
      <c r="G4" s="803"/>
      <c r="H4" s="38"/>
      <c r="I4" s="38"/>
      <c r="J4" s="38"/>
      <c r="K4" s="38"/>
      <c r="L4" s="38"/>
      <c r="M4" s="35"/>
    </row>
    <row r="5" spans="1:13" ht="15">
      <c r="B5" s="208" t="s">
        <v>635</v>
      </c>
      <c r="C5" s="209"/>
      <c r="D5" s="209"/>
      <c r="E5" s="209"/>
      <c r="F5" s="803"/>
      <c r="G5" s="803"/>
      <c r="H5" s="35"/>
      <c r="I5" s="35"/>
      <c r="J5" s="35"/>
      <c r="K5" s="35"/>
      <c r="L5" s="35"/>
      <c r="M5" s="35"/>
    </row>
    <row r="6" spans="1:13">
      <c r="A6" s="209"/>
      <c r="B6" s="209"/>
      <c r="C6" s="209"/>
      <c r="D6" s="209"/>
      <c r="E6" s="209"/>
      <c r="F6" s="781">
        <f>SUM(F12,L12,F37,L37,F74,L74,F119,L119,F163,L163,F191,L191,F216,L216,F241,L241,F267,L267,F292,L292,F318,L318)</f>
        <v>266</v>
      </c>
      <c r="G6" s="781"/>
      <c r="H6" s="35"/>
      <c r="I6" s="35"/>
      <c r="J6" s="35"/>
      <c r="K6" s="35"/>
      <c r="L6" s="35"/>
      <c r="M6" s="35"/>
    </row>
    <row r="7" spans="1:13" ht="14.25">
      <c r="B7" s="210" t="s">
        <v>636</v>
      </c>
      <c r="C7" s="209"/>
      <c r="D7" s="209"/>
      <c r="E7" s="209"/>
      <c r="F7" s="781"/>
      <c r="G7" s="781"/>
      <c r="H7" s="35"/>
      <c r="I7" s="35"/>
      <c r="J7" s="209"/>
      <c r="K7" s="209"/>
      <c r="L7" s="209"/>
      <c r="M7" s="35"/>
    </row>
    <row r="8" spans="1:13" ht="6" customHeight="1">
      <c r="A8" s="209"/>
      <c r="B8" s="209"/>
      <c r="C8" s="209"/>
      <c r="D8" s="209"/>
      <c r="E8" s="209"/>
      <c r="F8" s="35"/>
      <c r="G8" s="35"/>
      <c r="H8" s="35"/>
      <c r="I8" s="35"/>
      <c r="J8" s="209"/>
      <c r="K8" s="209"/>
      <c r="L8" s="209"/>
      <c r="M8" s="35"/>
    </row>
    <row r="9" spans="1:13" ht="15">
      <c r="A9" s="208"/>
      <c r="B9" s="209"/>
      <c r="C9" s="209"/>
      <c r="D9" s="209"/>
      <c r="E9" s="209"/>
      <c r="F9" s="35"/>
      <c r="G9" s="35"/>
      <c r="H9" s="35"/>
      <c r="I9" s="35"/>
      <c r="J9" s="209"/>
      <c r="K9" s="209"/>
      <c r="L9" s="209"/>
      <c r="M9" s="35"/>
    </row>
    <row r="10" spans="1:13" ht="34.5" customHeight="1" thickBot="1">
      <c r="A10" s="209"/>
      <c r="B10" s="802" t="s">
        <v>928</v>
      </c>
      <c r="C10" s="802"/>
      <c r="D10" s="209"/>
      <c r="E10" s="211" t="s">
        <v>6</v>
      </c>
      <c r="F10" s="781" t="s">
        <v>925</v>
      </c>
      <c r="G10" s="781"/>
      <c r="H10" s="781"/>
      <c r="I10" s="781"/>
      <c r="J10" s="209"/>
      <c r="K10" s="784" t="s">
        <v>6</v>
      </c>
      <c r="L10" s="784"/>
      <c r="M10" s="35"/>
    </row>
    <row r="11" spans="1:13" ht="5.25" customHeight="1" thickTop="1" thickBot="1">
      <c r="A11" s="35"/>
      <c r="B11" s="810" t="s">
        <v>639</v>
      </c>
      <c r="C11" s="811"/>
      <c r="D11" s="43"/>
      <c r="E11" s="44"/>
      <c r="F11" s="44"/>
      <c r="G11" s="35"/>
      <c r="H11" s="814" t="s">
        <v>670</v>
      </c>
      <c r="I11" s="815"/>
      <c r="J11" s="45"/>
      <c r="K11" s="45"/>
      <c r="L11" s="45"/>
      <c r="M11" s="35"/>
    </row>
    <row r="12" spans="1:13" s="3" customFormat="1" ht="16.5" thickTop="1" thickBot="1">
      <c r="A12" s="46"/>
      <c r="B12" s="812"/>
      <c r="C12" s="813"/>
      <c r="D12" s="14"/>
      <c r="E12" s="12" t="s">
        <v>663</v>
      </c>
      <c r="F12" s="13">
        <f>COUNTA(D14:D33)</f>
        <v>8</v>
      </c>
      <c r="G12" s="46"/>
      <c r="H12" s="816"/>
      <c r="I12" s="817"/>
      <c r="J12" s="32"/>
      <c r="K12" s="33" t="s">
        <v>663</v>
      </c>
      <c r="L12" s="34">
        <f>COUNTA(J14:J33)</f>
        <v>7</v>
      </c>
      <c r="M12" s="46"/>
    </row>
    <row r="13" spans="1:13" s="3" customFormat="1">
      <c r="A13" s="46"/>
      <c r="B13" s="15" t="s">
        <v>644</v>
      </c>
      <c r="C13" s="16" t="s">
        <v>640</v>
      </c>
      <c r="D13" s="4" t="s">
        <v>641</v>
      </c>
      <c r="E13" s="4" t="s">
        <v>642</v>
      </c>
      <c r="F13" s="5" t="s">
        <v>662</v>
      </c>
      <c r="G13" s="46"/>
      <c r="H13" s="24" t="s">
        <v>644</v>
      </c>
      <c r="I13" s="23" t="s">
        <v>640</v>
      </c>
      <c r="J13" s="4" t="s">
        <v>641</v>
      </c>
      <c r="K13" s="4" t="s">
        <v>642</v>
      </c>
      <c r="L13" s="25" t="s">
        <v>662</v>
      </c>
      <c r="M13" s="46"/>
    </row>
    <row r="14" spans="1:13" s="3" customFormat="1">
      <c r="A14" s="46"/>
      <c r="B14" s="93" t="s">
        <v>648</v>
      </c>
      <c r="C14" s="94" t="s">
        <v>698</v>
      </c>
      <c r="D14" s="95" t="s">
        <v>1137</v>
      </c>
      <c r="E14" s="96" t="s">
        <v>647</v>
      </c>
      <c r="F14" s="285" t="s">
        <v>9</v>
      </c>
      <c r="G14" s="46"/>
      <c r="H14" s="111" t="s">
        <v>648</v>
      </c>
      <c r="I14" s="94" t="s">
        <v>723</v>
      </c>
      <c r="J14" s="95" t="s">
        <v>1638</v>
      </c>
      <c r="K14" s="96" t="s">
        <v>647</v>
      </c>
      <c r="L14" s="289" t="s">
        <v>2903</v>
      </c>
      <c r="M14" s="46"/>
    </row>
    <row r="15" spans="1:13" s="3" customFormat="1">
      <c r="A15" s="46"/>
      <c r="B15" s="98" t="s">
        <v>649</v>
      </c>
      <c r="C15" s="99" t="s">
        <v>1221</v>
      </c>
      <c r="D15" s="100" t="s">
        <v>1236</v>
      </c>
      <c r="E15" s="101" t="s">
        <v>947</v>
      </c>
      <c r="F15" s="286" t="s">
        <v>3293</v>
      </c>
      <c r="G15" s="46"/>
      <c r="H15" s="113" t="s">
        <v>649</v>
      </c>
      <c r="I15" s="99" t="s">
        <v>194</v>
      </c>
      <c r="J15" s="100" t="s">
        <v>1332</v>
      </c>
      <c r="K15" s="101" t="s">
        <v>647</v>
      </c>
      <c r="L15" s="290" t="s">
        <v>3298</v>
      </c>
      <c r="M15" s="46"/>
    </row>
    <row r="16" spans="1:13" s="3" customFormat="1">
      <c r="A16" s="46"/>
      <c r="B16" s="103" t="s">
        <v>650</v>
      </c>
      <c r="C16" s="104" t="s">
        <v>1785</v>
      </c>
      <c r="D16" s="105" t="s">
        <v>1137</v>
      </c>
      <c r="E16" s="106" t="s">
        <v>3296</v>
      </c>
      <c r="F16" s="287" t="s">
        <v>12</v>
      </c>
      <c r="G16" s="46"/>
      <c r="H16" s="115" t="s">
        <v>650</v>
      </c>
      <c r="I16" s="104" t="s">
        <v>810</v>
      </c>
      <c r="J16" s="105" t="s">
        <v>811</v>
      </c>
      <c r="K16" s="106" t="s">
        <v>647</v>
      </c>
      <c r="L16" s="291" t="s">
        <v>3299</v>
      </c>
      <c r="M16" s="46"/>
    </row>
    <row r="17" spans="1:13" s="3" customFormat="1">
      <c r="A17" s="46"/>
      <c r="B17" s="206" t="s">
        <v>651</v>
      </c>
      <c r="C17" s="7" t="s">
        <v>1436</v>
      </c>
      <c r="D17" s="8" t="s">
        <v>2100</v>
      </c>
      <c r="E17" s="9" t="s">
        <v>647</v>
      </c>
      <c r="F17" s="288" t="s">
        <v>3294</v>
      </c>
      <c r="G17" s="46"/>
      <c r="H17" s="26" t="s">
        <v>651</v>
      </c>
      <c r="I17" s="7" t="s">
        <v>1144</v>
      </c>
      <c r="J17" s="8" t="s">
        <v>1593</v>
      </c>
      <c r="K17" s="9" t="s">
        <v>754</v>
      </c>
      <c r="L17" s="292" t="s">
        <v>3300</v>
      </c>
      <c r="M17" s="46"/>
    </row>
    <row r="18" spans="1:13" s="3" customFormat="1">
      <c r="A18" s="46"/>
      <c r="B18" s="206" t="s">
        <v>652</v>
      </c>
      <c r="C18" s="7" t="s">
        <v>986</v>
      </c>
      <c r="D18" s="8" t="s">
        <v>1643</v>
      </c>
      <c r="E18" s="9" t="s">
        <v>770</v>
      </c>
      <c r="F18" s="288" t="s">
        <v>2696</v>
      </c>
      <c r="G18" s="46"/>
      <c r="H18" s="26" t="s">
        <v>652</v>
      </c>
      <c r="I18" s="7" t="s">
        <v>1417</v>
      </c>
      <c r="J18" s="8" t="s">
        <v>1593</v>
      </c>
      <c r="K18" s="9" t="s">
        <v>754</v>
      </c>
      <c r="L18" s="292" t="s">
        <v>3301</v>
      </c>
      <c r="M18" s="46"/>
    </row>
    <row r="19" spans="1:13" s="3" customFormat="1">
      <c r="A19" s="46"/>
      <c r="B19" s="206" t="s">
        <v>653</v>
      </c>
      <c r="C19" s="7" t="s">
        <v>847</v>
      </c>
      <c r="D19" s="8" t="s">
        <v>982</v>
      </c>
      <c r="E19" s="9" t="s">
        <v>647</v>
      </c>
      <c r="F19" s="288" t="s">
        <v>2377</v>
      </c>
      <c r="G19" s="46"/>
      <c r="H19" s="26" t="s">
        <v>653</v>
      </c>
      <c r="I19" s="7" t="s">
        <v>689</v>
      </c>
      <c r="J19" s="8" t="s">
        <v>3297</v>
      </c>
      <c r="K19" s="9" t="s">
        <v>647</v>
      </c>
      <c r="L19" s="292" t="s">
        <v>3302</v>
      </c>
      <c r="M19" s="46"/>
    </row>
    <row r="20" spans="1:13" s="3" customFormat="1">
      <c r="A20" s="46"/>
      <c r="B20" s="206" t="s">
        <v>654</v>
      </c>
      <c r="C20" s="7" t="s">
        <v>1494</v>
      </c>
      <c r="D20" s="8" t="s">
        <v>3292</v>
      </c>
      <c r="E20" s="9" t="s">
        <v>684</v>
      </c>
      <c r="F20" s="288" t="s">
        <v>2697</v>
      </c>
      <c r="G20" s="46"/>
      <c r="H20" s="26" t="s">
        <v>654</v>
      </c>
      <c r="I20" s="7" t="s">
        <v>689</v>
      </c>
      <c r="J20" s="8" t="s">
        <v>1543</v>
      </c>
      <c r="K20" s="9" t="s">
        <v>647</v>
      </c>
      <c r="L20" s="292" t="s">
        <v>2453</v>
      </c>
      <c r="M20" s="46"/>
    </row>
    <row r="21" spans="1:13" s="3" customFormat="1" ht="12.75" thickBot="1">
      <c r="A21" s="46"/>
      <c r="B21" s="206" t="s">
        <v>655</v>
      </c>
      <c r="C21" s="7" t="s">
        <v>1131</v>
      </c>
      <c r="D21" s="8" t="s">
        <v>2444</v>
      </c>
      <c r="E21" s="9" t="s">
        <v>647</v>
      </c>
      <c r="F21" s="288" t="s">
        <v>3295</v>
      </c>
      <c r="G21" s="46"/>
      <c r="H21" s="26"/>
      <c r="I21" s="7"/>
      <c r="J21" s="8"/>
      <c r="K21" s="9"/>
      <c r="L21" s="292"/>
      <c r="M21" s="46"/>
    </row>
    <row r="22" spans="1:13" s="3" customFormat="1" ht="12.75" hidden="1">
      <c r="A22" s="46"/>
      <c r="B22" s="206"/>
      <c r="C22" s="7"/>
      <c r="D22" s="20"/>
      <c r="E22" s="9"/>
      <c r="F22" s="288"/>
      <c r="G22" s="46"/>
      <c r="H22" s="26"/>
      <c r="I22" s="7"/>
      <c r="J22" s="8"/>
      <c r="K22" s="9"/>
      <c r="L22" s="292"/>
      <c r="M22" s="46"/>
    </row>
    <row r="23" spans="1:13" s="3" customFormat="1" ht="12.75" hidden="1">
      <c r="A23" s="46"/>
      <c r="B23" s="6"/>
      <c r="C23" s="7"/>
      <c r="D23" s="20"/>
      <c r="E23" s="9"/>
      <c r="F23" s="288"/>
      <c r="G23" s="46"/>
      <c r="H23" s="26"/>
      <c r="I23" s="7"/>
      <c r="J23" s="8"/>
      <c r="K23" s="9"/>
      <c r="L23" s="292"/>
      <c r="M23" s="46"/>
    </row>
    <row r="24" spans="1:13" s="3" customFormat="1" ht="12.75" hidden="1">
      <c r="A24" s="46"/>
      <c r="B24" s="6"/>
      <c r="C24" s="7"/>
      <c r="D24" s="20"/>
      <c r="E24" s="9"/>
      <c r="F24" s="288"/>
      <c r="G24" s="46"/>
      <c r="H24" s="26"/>
      <c r="I24" s="7"/>
      <c r="J24" s="8"/>
      <c r="K24" s="9"/>
      <c r="L24" s="292"/>
      <c r="M24" s="46"/>
    </row>
    <row r="25" spans="1:13" s="3" customFormat="1" ht="12.75" hidden="1">
      <c r="A25" s="46"/>
      <c r="B25" s="6"/>
      <c r="C25" s="7"/>
      <c r="D25" s="20"/>
      <c r="E25" s="9"/>
      <c r="F25" s="288"/>
      <c r="G25" s="46"/>
      <c r="H25" s="26"/>
      <c r="I25" s="7"/>
      <c r="J25" s="8"/>
      <c r="K25" s="9"/>
      <c r="L25" s="292"/>
      <c r="M25" s="46"/>
    </row>
    <row r="26" spans="1:13" s="3" customFormat="1" ht="12.75" hidden="1">
      <c r="A26" s="46"/>
      <c r="B26" s="6"/>
      <c r="C26" s="7"/>
      <c r="D26" s="20"/>
      <c r="E26" s="9"/>
      <c r="F26" s="288"/>
      <c r="G26" s="46"/>
      <c r="H26" s="26"/>
      <c r="I26" s="7"/>
      <c r="J26" s="8"/>
      <c r="K26" s="9"/>
      <c r="L26" s="292"/>
      <c r="M26" s="46"/>
    </row>
    <row r="27" spans="1:13" s="3" customFormat="1" ht="12.75" hidden="1">
      <c r="A27" s="46"/>
      <c r="B27" s="6"/>
      <c r="C27" s="7"/>
      <c r="D27" s="20"/>
      <c r="E27" s="9"/>
      <c r="F27" s="288"/>
      <c r="G27" s="46"/>
      <c r="H27" s="26"/>
      <c r="I27" s="7"/>
      <c r="J27" s="8"/>
      <c r="K27" s="9"/>
      <c r="L27" s="292"/>
      <c r="M27" s="46"/>
    </row>
    <row r="28" spans="1:13" s="3" customFormat="1" ht="12.75" hidden="1">
      <c r="A28" s="46"/>
      <c r="B28" s="6"/>
      <c r="C28" s="7"/>
      <c r="D28" s="21"/>
      <c r="E28" s="9"/>
      <c r="F28" s="288"/>
      <c r="G28" s="46"/>
      <c r="H28" s="26"/>
      <c r="I28" s="7"/>
      <c r="J28" s="7"/>
      <c r="K28" s="9"/>
      <c r="L28" s="292"/>
      <c r="M28" s="46"/>
    </row>
    <row r="29" spans="1:13" s="3" customFormat="1" ht="12.75" hidden="1">
      <c r="A29" s="46"/>
      <c r="B29" s="6"/>
      <c r="C29" s="7"/>
      <c r="D29" s="21"/>
      <c r="E29" s="9"/>
      <c r="F29" s="288"/>
      <c r="G29" s="46"/>
      <c r="H29" s="26"/>
      <c r="I29" s="7"/>
      <c r="J29" s="7"/>
      <c r="K29" s="9"/>
      <c r="L29" s="292"/>
      <c r="M29" s="46"/>
    </row>
    <row r="30" spans="1:13" s="3" customFormat="1" ht="12.75" hidden="1">
      <c r="A30" s="46"/>
      <c r="B30" s="6"/>
      <c r="C30" s="7"/>
      <c r="D30" s="21"/>
      <c r="E30" s="9"/>
      <c r="F30" s="288"/>
      <c r="G30" s="46"/>
      <c r="H30" s="26"/>
      <c r="I30" s="7"/>
      <c r="J30" s="7"/>
      <c r="K30" s="9"/>
      <c r="L30" s="292"/>
      <c r="M30" s="46"/>
    </row>
    <row r="31" spans="1:13" s="3" customFormat="1" ht="12.75" hidden="1">
      <c r="A31" s="46"/>
      <c r="B31" s="6"/>
      <c r="C31" s="7"/>
      <c r="D31" s="21"/>
      <c r="E31" s="9"/>
      <c r="F31" s="288"/>
      <c r="G31" s="46"/>
      <c r="H31" s="26"/>
      <c r="I31" s="7"/>
      <c r="J31" s="7"/>
      <c r="K31" s="9"/>
      <c r="L31" s="292"/>
      <c r="M31" s="46"/>
    </row>
    <row r="32" spans="1:13" s="3" customFormat="1" ht="12.75" hidden="1">
      <c r="A32" s="46"/>
      <c r="B32" s="6"/>
      <c r="C32" s="7"/>
      <c r="D32" s="21"/>
      <c r="E32" s="9"/>
      <c r="F32" s="288"/>
      <c r="G32" s="46"/>
      <c r="H32" s="26"/>
      <c r="I32" s="7"/>
      <c r="J32" s="7"/>
      <c r="K32" s="9"/>
      <c r="L32" s="292"/>
      <c r="M32" s="46"/>
    </row>
    <row r="33" spans="1:13" s="3" customFormat="1" ht="13.5" hidden="1" thickBot="1">
      <c r="A33" s="46"/>
      <c r="B33" s="19"/>
      <c r="C33" s="10"/>
      <c r="D33" s="22"/>
      <c r="E33" s="11"/>
      <c r="F33" s="386"/>
      <c r="G33" s="46"/>
      <c r="H33" s="26"/>
      <c r="I33" s="29"/>
      <c r="J33" s="29"/>
      <c r="K33" s="30"/>
      <c r="L33" s="387"/>
      <c r="M33" s="46"/>
    </row>
    <row r="34" spans="1:13" s="3" customFormat="1" ht="12.75" thickTop="1">
      <c r="A34" s="46"/>
      <c r="B34" s="47"/>
      <c r="C34" s="47"/>
      <c r="D34" s="47"/>
      <c r="E34" s="47"/>
      <c r="F34" s="47"/>
      <c r="G34" s="46"/>
      <c r="H34" s="48"/>
      <c r="I34" s="48"/>
      <c r="J34" s="48"/>
      <c r="K34" s="48"/>
      <c r="L34" s="48"/>
      <c r="M34" s="46"/>
    </row>
    <row r="35" spans="1:13" ht="21" thickBot="1">
      <c r="A35" s="35"/>
      <c r="B35" s="802" t="s">
        <v>785</v>
      </c>
      <c r="C35" s="802"/>
      <c r="D35" s="209"/>
      <c r="E35" s="211" t="s">
        <v>643</v>
      </c>
      <c r="F35" s="781" t="s">
        <v>1676</v>
      </c>
      <c r="G35" s="781"/>
      <c r="H35" s="781"/>
      <c r="I35" s="781"/>
      <c r="J35" s="35"/>
      <c r="K35" s="784" t="s">
        <v>643</v>
      </c>
      <c r="L35" s="784"/>
      <c r="M35" s="35"/>
    </row>
    <row r="36" spans="1:13" ht="13.5" thickTop="1" thickBot="1">
      <c r="A36" s="35"/>
      <c r="B36" s="810" t="s">
        <v>639</v>
      </c>
      <c r="C36" s="811"/>
      <c r="D36" s="43"/>
      <c r="E36" s="44"/>
      <c r="F36" s="44"/>
      <c r="G36" s="35"/>
      <c r="H36" s="814" t="s">
        <v>670</v>
      </c>
      <c r="I36" s="815"/>
      <c r="J36" s="45"/>
      <c r="K36" s="45"/>
      <c r="L36" s="45"/>
      <c r="M36" s="35"/>
    </row>
    <row r="37" spans="1:13" s="3" customFormat="1" ht="16.5" thickTop="1" thickBot="1">
      <c r="A37" s="46"/>
      <c r="B37" s="812"/>
      <c r="C37" s="813"/>
      <c r="D37" s="14"/>
      <c r="E37" s="12" t="s">
        <v>663</v>
      </c>
      <c r="F37" s="13">
        <f>COUNTA(D39:D70)</f>
        <v>23</v>
      </c>
      <c r="G37" s="46"/>
      <c r="H37" s="816"/>
      <c r="I37" s="817"/>
      <c r="J37" s="32"/>
      <c r="K37" s="33" t="s">
        <v>663</v>
      </c>
      <c r="L37" s="34">
        <f>COUNTA(J39:J70)</f>
        <v>28</v>
      </c>
      <c r="M37" s="46"/>
    </row>
    <row r="38" spans="1:13" s="3" customFormat="1">
      <c r="A38" s="46"/>
      <c r="B38" s="15" t="s">
        <v>644</v>
      </c>
      <c r="C38" s="16" t="s">
        <v>640</v>
      </c>
      <c r="D38" s="4" t="s">
        <v>641</v>
      </c>
      <c r="E38" s="4" t="s">
        <v>642</v>
      </c>
      <c r="F38" s="5" t="s">
        <v>662</v>
      </c>
      <c r="G38" s="46"/>
      <c r="H38" s="24" t="s">
        <v>644</v>
      </c>
      <c r="I38" s="23" t="s">
        <v>640</v>
      </c>
      <c r="J38" s="4" t="s">
        <v>641</v>
      </c>
      <c r="K38" s="4" t="s">
        <v>642</v>
      </c>
      <c r="L38" s="25" t="s">
        <v>662</v>
      </c>
      <c r="M38" s="46"/>
    </row>
    <row r="39" spans="1:13" s="3" customFormat="1">
      <c r="A39" s="46"/>
      <c r="B39" s="93" t="s">
        <v>648</v>
      </c>
      <c r="C39" s="94" t="s">
        <v>940</v>
      </c>
      <c r="D39" s="95" t="s">
        <v>939</v>
      </c>
      <c r="E39" s="96" t="s">
        <v>675</v>
      </c>
      <c r="F39" s="285" t="s">
        <v>39</v>
      </c>
      <c r="G39" s="46"/>
      <c r="H39" s="111" t="s">
        <v>648</v>
      </c>
      <c r="I39" s="94" t="s">
        <v>689</v>
      </c>
      <c r="J39" s="95" t="s">
        <v>218</v>
      </c>
      <c r="K39" s="96" t="s">
        <v>770</v>
      </c>
      <c r="L39" s="289" t="s">
        <v>394</v>
      </c>
      <c r="M39" s="46"/>
    </row>
    <row r="40" spans="1:13" s="3" customFormat="1">
      <c r="A40" s="46"/>
      <c r="B40" s="98" t="s">
        <v>649</v>
      </c>
      <c r="C40" s="99" t="s">
        <v>780</v>
      </c>
      <c r="D40" s="100" t="s">
        <v>701</v>
      </c>
      <c r="E40" s="101" t="s">
        <v>681</v>
      </c>
      <c r="F40" s="286" t="s">
        <v>95</v>
      </c>
      <c r="G40" s="46"/>
      <c r="H40" s="113" t="s">
        <v>649</v>
      </c>
      <c r="I40" s="99" t="s">
        <v>689</v>
      </c>
      <c r="J40" s="100" t="s">
        <v>3320</v>
      </c>
      <c r="K40" s="101" t="s">
        <v>770</v>
      </c>
      <c r="L40" s="290" t="s">
        <v>2096</v>
      </c>
      <c r="M40" s="46"/>
    </row>
    <row r="41" spans="1:13" s="3" customFormat="1">
      <c r="A41" s="46"/>
      <c r="B41" s="103" t="s">
        <v>650</v>
      </c>
      <c r="C41" s="104" t="s">
        <v>847</v>
      </c>
      <c r="D41" s="105" t="s">
        <v>824</v>
      </c>
      <c r="E41" s="106" t="s">
        <v>675</v>
      </c>
      <c r="F41" s="287" t="s">
        <v>3319</v>
      </c>
      <c r="G41" s="46"/>
      <c r="H41" s="115" t="s">
        <v>650</v>
      </c>
      <c r="I41" s="104" t="s">
        <v>1180</v>
      </c>
      <c r="J41" s="105" t="s">
        <v>1200</v>
      </c>
      <c r="K41" s="106" t="s">
        <v>948</v>
      </c>
      <c r="L41" s="291" t="s">
        <v>395</v>
      </c>
      <c r="M41" s="46"/>
    </row>
    <row r="42" spans="1:13" s="3" customFormat="1">
      <c r="A42" s="46"/>
      <c r="B42" s="6" t="s">
        <v>651</v>
      </c>
      <c r="C42" s="7" t="s">
        <v>2388</v>
      </c>
      <c r="D42" s="8" t="s">
        <v>3303</v>
      </c>
      <c r="E42" s="9" t="s">
        <v>687</v>
      </c>
      <c r="F42" s="288" t="s">
        <v>367</v>
      </c>
      <c r="G42" s="46"/>
      <c r="H42" s="26" t="s">
        <v>651</v>
      </c>
      <c r="I42" s="7" t="s">
        <v>1422</v>
      </c>
      <c r="J42" s="8" t="s">
        <v>1200</v>
      </c>
      <c r="K42" s="9" t="s">
        <v>948</v>
      </c>
      <c r="L42" s="292" t="s">
        <v>39</v>
      </c>
      <c r="M42" s="46"/>
    </row>
    <row r="43" spans="1:13" s="3" customFormat="1">
      <c r="A43" s="46"/>
      <c r="B43" s="6" t="s">
        <v>652</v>
      </c>
      <c r="C43" s="7" t="s">
        <v>1436</v>
      </c>
      <c r="D43" s="8" t="s">
        <v>3304</v>
      </c>
      <c r="E43" s="9" t="s">
        <v>687</v>
      </c>
      <c r="F43" s="288" t="s">
        <v>2453</v>
      </c>
      <c r="G43" s="46"/>
      <c r="H43" s="26" t="s">
        <v>652</v>
      </c>
      <c r="I43" s="7" t="s">
        <v>381</v>
      </c>
      <c r="J43" s="8" t="s">
        <v>3321</v>
      </c>
      <c r="K43" s="9" t="s">
        <v>770</v>
      </c>
      <c r="L43" s="292" t="s">
        <v>365</v>
      </c>
      <c r="M43" s="46"/>
    </row>
    <row r="44" spans="1:13" s="3" customFormat="1">
      <c r="A44" s="46"/>
      <c r="B44" s="6" t="s">
        <v>653</v>
      </c>
      <c r="C44" s="7" t="s">
        <v>1337</v>
      </c>
      <c r="D44" s="8" t="s">
        <v>3305</v>
      </c>
      <c r="E44" s="9" t="s">
        <v>770</v>
      </c>
      <c r="F44" s="288" t="s">
        <v>368</v>
      </c>
      <c r="G44" s="46"/>
      <c r="H44" s="26" t="s">
        <v>653</v>
      </c>
      <c r="I44" s="7" t="s">
        <v>759</v>
      </c>
      <c r="J44" s="8" t="s">
        <v>814</v>
      </c>
      <c r="K44" s="9" t="s">
        <v>647</v>
      </c>
      <c r="L44" s="292" t="s">
        <v>2453</v>
      </c>
      <c r="M44" s="46"/>
    </row>
    <row r="45" spans="1:13" s="3" customFormat="1">
      <c r="A45" s="46"/>
      <c r="B45" s="6" t="s">
        <v>654</v>
      </c>
      <c r="C45" s="7" t="s">
        <v>1524</v>
      </c>
      <c r="D45" s="8" t="s">
        <v>3509</v>
      </c>
      <c r="E45" s="9" t="s">
        <v>675</v>
      </c>
      <c r="F45" s="288" t="s">
        <v>383</v>
      </c>
      <c r="G45" s="46"/>
      <c r="H45" s="26" t="s">
        <v>654</v>
      </c>
      <c r="I45" s="7" t="s">
        <v>685</v>
      </c>
      <c r="J45" s="8" t="s">
        <v>1179</v>
      </c>
      <c r="K45" s="9" t="s">
        <v>687</v>
      </c>
      <c r="L45" s="292" t="s">
        <v>3326</v>
      </c>
      <c r="M45" s="46"/>
    </row>
    <row r="46" spans="1:13" s="3" customFormat="1">
      <c r="A46" s="46"/>
      <c r="B46" s="6" t="s">
        <v>655</v>
      </c>
      <c r="C46" s="7" t="s">
        <v>847</v>
      </c>
      <c r="D46" s="8" t="s">
        <v>3306</v>
      </c>
      <c r="E46" s="9" t="s">
        <v>770</v>
      </c>
      <c r="F46" s="288" t="s">
        <v>2424</v>
      </c>
      <c r="G46" s="46"/>
      <c r="H46" s="26" t="s">
        <v>655</v>
      </c>
      <c r="I46" s="7" t="s">
        <v>685</v>
      </c>
      <c r="J46" s="8" t="s">
        <v>812</v>
      </c>
      <c r="K46" s="9" t="s">
        <v>647</v>
      </c>
      <c r="L46" s="292" t="s">
        <v>368</v>
      </c>
      <c r="M46" s="46"/>
    </row>
    <row r="47" spans="1:13" s="3" customFormat="1">
      <c r="A47" s="46"/>
      <c r="B47" s="6" t="s">
        <v>656</v>
      </c>
      <c r="C47" s="7" t="s">
        <v>2708</v>
      </c>
      <c r="D47" s="8" t="s">
        <v>3307</v>
      </c>
      <c r="E47" s="9" t="s">
        <v>947</v>
      </c>
      <c r="F47" s="288" t="s">
        <v>44</v>
      </c>
      <c r="G47" s="46"/>
      <c r="H47" s="26" t="s">
        <v>656</v>
      </c>
      <c r="I47" s="7" t="s">
        <v>381</v>
      </c>
      <c r="J47" s="8" t="s">
        <v>3322</v>
      </c>
      <c r="K47" s="9" t="s">
        <v>687</v>
      </c>
      <c r="L47" s="292" t="s">
        <v>3327</v>
      </c>
      <c r="M47" s="46"/>
    </row>
    <row r="48" spans="1:13" s="3" customFormat="1">
      <c r="A48" s="46"/>
      <c r="B48" s="6" t="s">
        <v>657</v>
      </c>
      <c r="C48" s="7" t="s">
        <v>992</v>
      </c>
      <c r="D48" s="8" t="s">
        <v>1236</v>
      </c>
      <c r="E48" s="9" t="s">
        <v>947</v>
      </c>
      <c r="F48" s="288" t="s">
        <v>2457</v>
      </c>
      <c r="G48" s="46"/>
      <c r="H48" s="26" t="s">
        <v>657</v>
      </c>
      <c r="I48" s="7" t="s">
        <v>2699</v>
      </c>
      <c r="J48" s="8" t="s">
        <v>3121</v>
      </c>
      <c r="K48" s="9" t="s">
        <v>647</v>
      </c>
      <c r="L48" s="292" t="s">
        <v>383</v>
      </c>
      <c r="M48" s="46"/>
    </row>
    <row r="49" spans="1:13" s="3" customFormat="1">
      <c r="A49" s="46"/>
      <c r="B49" s="6" t="s">
        <v>658</v>
      </c>
      <c r="C49" s="7" t="s">
        <v>940</v>
      </c>
      <c r="D49" s="8" t="s">
        <v>3308</v>
      </c>
      <c r="E49" s="9" t="s">
        <v>770</v>
      </c>
      <c r="F49" s="288" t="s">
        <v>46</v>
      </c>
      <c r="G49" s="46"/>
      <c r="H49" s="26" t="s">
        <v>658</v>
      </c>
      <c r="I49" s="7" t="s">
        <v>685</v>
      </c>
      <c r="J49" s="8" t="s">
        <v>820</v>
      </c>
      <c r="K49" s="9" t="s">
        <v>679</v>
      </c>
      <c r="L49" s="292" t="s">
        <v>2424</v>
      </c>
      <c r="M49" s="46"/>
    </row>
    <row r="50" spans="1:13" s="3" customFormat="1">
      <c r="A50" s="46"/>
      <c r="B50" s="6" t="s">
        <v>659</v>
      </c>
      <c r="C50" s="7" t="s">
        <v>1387</v>
      </c>
      <c r="D50" s="8" t="s">
        <v>3510</v>
      </c>
      <c r="E50" s="9" t="s">
        <v>647</v>
      </c>
      <c r="F50" s="288" t="s">
        <v>2459</v>
      </c>
      <c r="G50" s="46"/>
      <c r="H50" s="26" t="s">
        <v>659</v>
      </c>
      <c r="I50" s="7" t="s">
        <v>1375</v>
      </c>
      <c r="J50" s="8" t="s">
        <v>1332</v>
      </c>
      <c r="K50" s="9" t="s">
        <v>647</v>
      </c>
      <c r="L50" s="292" t="s">
        <v>3328</v>
      </c>
      <c r="M50" s="46"/>
    </row>
    <row r="51" spans="1:13" s="3" customFormat="1">
      <c r="A51" s="46"/>
      <c r="B51" s="6" t="s">
        <v>660</v>
      </c>
      <c r="C51" s="7" t="s">
        <v>3309</v>
      </c>
      <c r="D51" s="8" t="s">
        <v>3310</v>
      </c>
      <c r="E51" s="9" t="s">
        <v>770</v>
      </c>
      <c r="F51" s="288" t="s">
        <v>373</v>
      </c>
      <c r="G51" s="46"/>
      <c r="H51" s="26" t="s">
        <v>660</v>
      </c>
      <c r="I51" s="7" t="s">
        <v>2699</v>
      </c>
      <c r="J51" s="8" t="s">
        <v>2700</v>
      </c>
      <c r="K51" s="9" t="s">
        <v>647</v>
      </c>
      <c r="L51" s="292" t="s">
        <v>44</v>
      </c>
      <c r="M51" s="46"/>
    </row>
    <row r="52" spans="1:13" s="3" customFormat="1">
      <c r="A52" s="46"/>
      <c r="B52" s="6" t="s">
        <v>661</v>
      </c>
      <c r="C52" s="7" t="s">
        <v>772</v>
      </c>
      <c r="D52" s="8" t="s">
        <v>3311</v>
      </c>
      <c r="E52" s="9" t="s">
        <v>2095</v>
      </c>
      <c r="F52" s="288" t="s">
        <v>375</v>
      </c>
      <c r="G52" s="46"/>
      <c r="H52" s="26" t="s">
        <v>661</v>
      </c>
      <c r="I52" s="7" t="s">
        <v>810</v>
      </c>
      <c r="J52" s="8" t="s">
        <v>3323</v>
      </c>
      <c r="K52" s="9" t="s">
        <v>675</v>
      </c>
      <c r="L52" s="292" t="s">
        <v>46</v>
      </c>
      <c r="M52" s="46"/>
    </row>
    <row r="53" spans="1:13" s="3" customFormat="1">
      <c r="A53" s="46"/>
      <c r="B53" s="6" t="s">
        <v>664</v>
      </c>
      <c r="C53" s="7" t="s">
        <v>2388</v>
      </c>
      <c r="D53" s="8" t="s">
        <v>3312</v>
      </c>
      <c r="E53" s="9" t="s">
        <v>2095</v>
      </c>
      <c r="F53" s="288" t="s">
        <v>2428</v>
      </c>
      <c r="G53" s="46"/>
      <c r="H53" s="26" t="s">
        <v>664</v>
      </c>
      <c r="I53" s="7" t="s">
        <v>748</v>
      </c>
      <c r="J53" s="8" t="s">
        <v>2698</v>
      </c>
      <c r="K53" s="9" t="s">
        <v>679</v>
      </c>
      <c r="L53" s="292" t="s">
        <v>386</v>
      </c>
      <c r="M53" s="46"/>
    </row>
    <row r="54" spans="1:13" s="3" customFormat="1">
      <c r="A54" s="46"/>
      <c r="B54" s="6" t="s">
        <v>665</v>
      </c>
      <c r="C54" s="7" t="s">
        <v>645</v>
      </c>
      <c r="D54" s="8" t="s">
        <v>2100</v>
      </c>
      <c r="E54" s="9" t="s">
        <v>679</v>
      </c>
      <c r="F54" s="288" t="s">
        <v>1765</v>
      </c>
      <c r="G54" s="46"/>
      <c r="H54" s="26" t="s">
        <v>665</v>
      </c>
      <c r="I54" s="7" t="s">
        <v>861</v>
      </c>
      <c r="J54" s="8" t="s">
        <v>2632</v>
      </c>
      <c r="K54" s="9" t="s">
        <v>2914</v>
      </c>
      <c r="L54" s="292" t="s">
        <v>2428</v>
      </c>
      <c r="M54" s="46"/>
    </row>
    <row r="55" spans="1:13" s="3" customFormat="1">
      <c r="A55" s="46"/>
      <c r="B55" s="6" t="s">
        <v>666</v>
      </c>
      <c r="C55" s="7" t="s">
        <v>1289</v>
      </c>
      <c r="D55" s="8" t="s">
        <v>3313</v>
      </c>
      <c r="E55" s="9" t="s">
        <v>675</v>
      </c>
      <c r="F55" s="288" t="s">
        <v>376</v>
      </c>
      <c r="G55" s="46"/>
      <c r="H55" s="26" t="s">
        <v>666</v>
      </c>
      <c r="I55" s="7" t="s">
        <v>689</v>
      </c>
      <c r="J55" s="8" t="s">
        <v>3324</v>
      </c>
      <c r="K55" s="9" t="s">
        <v>770</v>
      </c>
      <c r="L55" s="292" t="s">
        <v>1765</v>
      </c>
      <c r="M55" s="46"/>
    </row>
    <row r="56" spans="1:13" s="3" customFormat="1">
      <c r="A56" s="46"/>
      <c r="B56" s="6" t="s">
        <v>667</v>
      </c>
      <c r="C56" s="7" t="s">
        <v>1340</v>
      </c>
      <c r="D56" s="8" t="s">
        <v>3314</v>
      </c>
      <c r="E56" s="9" t="s">
        <v>1704</v>
      </c>
      <c r="F56" s="288" t="s">
        <v>2406</v>
      </c>
      <c r="G56" s="46"/>
      <c r="H56" s="26" t="s">
        <v>667</v>
      </c>
      <c r="I56" s="7" t="s">
        <v>728</v>
      </c>
      <c r="J56" s="8" t="s">
        <v>1593</v>
      </c>
      <c r="K56" s="9" t="s">
        <v>647</v>
      </c>
      <c r="L56" s="292" t="s">
        <v>2404</v>
      </c>
      <c r="M56" s="46"/>
    </row>
    <row r="57" spans="1:13" s="3" customFormat="1">
      <c r="A57" s="46"/>
      <c r="B57" s="6" t="s">
        <v>668</v>
      </c>
      <c r="C57" s="7" t="s">
        <v>693</v>
      </c>
      <c r="D57" s="8" t="s">
        <v>3315</v>
      </c>
      <c r="E57" s="9" t="s">
        <v>747</v>
      </c>
      <c r="F57" s="288" t="s">
        <v>2922</v>
      </c>
      <c r="G57" s="46"/>
      <c r="H57" s="26" t="s">
        <v>668</v>
      </c>
      <c r="I57" s="7" t="s">
        <v>1150</v>
      </c>
      <c r="J57" s="8" t="s">
        <v>23</v>
      </c>
      <c r="K57" s="9" t="s">
        <v>647</v>
      </c>
      <c r="L57" s="292" t="s">
        <v>378</v>
      </c>
      <c r="M57" s="46"/>
    </row>
    <row r="58" spans="1:13" s="3" customFormat="1">
      <c r="A58" s="46"/>
      <c r="B58" s="6" t="s">
        <v>669</v>
      </c>
      <c r="C58" s="7" t="s">
        <v>992</v>
      </c>
      <c r="D58" s="8" t="s">
        <v>1236</v>
      </c>
      <c r="E58" s="9" t="s">
        <v>647</v>
      </c>
      <c r="F58" s="244" t="s">
        <v>2709</v>
      </c>
      <c r="G58" s="46"/>
      <c r="H58" s="26" t="s">
        <v>669</v>
      </c>
      <c r="I58" s="7" t="s">
        <v>682</v>
      </c>
      <c r="J58" s="8" t="s">
        <v>2924</v>
      </c>
      <c r="K58" s="9" t="s">
        <v>647</v>
      </c>
      <c r="L58" s="255" t="s">
        <v>2406</v>
      </c>
      <c r="M58" s="46"/>
    </row>
    <row r="59" spans="1:13" s="3" customFormat="1">
      <c r="A59" s="46"/>
      <c r="B59" s="6" t="s">
        <v>918</v>
      </c>
      <c r="C59" s="7" t="s">
        <v>1182</v>
      </c>
      <c r="D59" s="8" t="s">
        <v>3316</v>
      </c>
      <c r="E59" s="9" t="s">
        <v>647</v>
      </c>
      <c r="F59" s="244" t="s">
        <v>1761</v>
      </c>
      <c r="G59" s="46"/>
      <c r="H59" s="26" t="s">
        <v>918</v>
      </c>
      <c r="I59" s="7" t="s">
        <v>608</v>
      </c>
      <c r="J59" s="8" t="s">
        <v>1542</v>
      </c>
      <c r="K59" s="9" t="s">
        <v>647</v>
      </c>
      <c r="L59" s="255" t="s">
        <v>3329</v>
      </c>
      <c r="M59" s="46"/>
    </row>
    <row r="60" spans="1:13" s="3" customFormat="1">
      <c r="A60" s="46"/>
      <c r="B60" s="6" t="s">
        <v>919</v>
      </c>
      <c r="C60" s="7" t="s">
        <v>1337</v>
      </c>
      <c r="D60" s="8" t="s">
        <v>3317</v>
      </c>
      <c r="E60" s="9" t="s">
        <v>770</v>
      </c>
      <c r="F60" s="244" t="s">
        <v>3119</v>
      </c>
      <c r="G60" s="46"/>
      <c r="H60" s="26" t="s">
        <v>919</v>
      </c>
      <c r="I60" s="7" t="s">
        <v>815</v>
      </c>
      <c r="J60" s="8" t="s">
        <v>1357</v>
      </c>
      <c r="K60" s="9" t="s">
        <v>647</v>
      </c>
      <c r="L60" s="255" t="s">
        <v>54</v>
      </c>
      <c r="M60" s="46"/>
    </row>
    <row r="61" spans="1:13" s="3" customFormat="1">
      <c r="A61" s="46"/>
      <c r="B61" s="6" t="s">
        <v>920</v>
      </c>
      <c r="C61" s="7" t="s">
        <v>1131</v>
      </c>
      <c r="D61" s="8" t="s">
        <v>3318</v>
      </c>
      <c r="E61" s="9" t="s">
        <v>900</v>
      </c>
      <c r="F61" s="244" t="s">
        <v>2101</v>
      </c>
      <c r="G61" s="46"/>
      <c r="H61" s="26" t="s">
        <v>920</v>
      </c>
      <c r="I61" s="7" t="s">
        <v>727</v>
      </c>
      <c r="J61" s="8" t="s">
        <v>3108</v>
      </c>
      <c r="K61" s="9" t="s">
        <v>819</v>
      </c>
      <c r="L61" s="255" t="s">
        <v>1761</v>
      </c>
      <c r="M61" s="46"/>
    </row>
    <row r="62" spans="1:13" s="3" customFormat="1">
      <c r="A62" s="46"/>
      <c r="B62" s="6"/>
      <c r="C62" s="7"/>
      <c r="D62" s="8"/>
      <c r="E62" s="9"/>
      <c r="F62" s="244"/>
      <c r="G62" s="46"/>
      <c r="H62" s="26" t="s">
        <v>921</v>
      </c>
      <c r="I62" s="7" t="s">
        <v>685</v>
      </c>
      <c r="J62" s="8" t="s">
        <v>809</v>
      </c>
      <c r="K62" s="9" t="s">
        <v>647</v>
      </c>
      <c r="L62" s="255" t="s">
        <v>3119</v>
      </c>
      <c r="M62" s="46"/>
    </row>
    <row r="63" spans="1:13" s="3" customFormat="1">
      <c r="A63" s="46"/>
      <c r="B63" s="6"/>
      <c r="C63" s="7"/>
      <c r="D63" s="8"/>
      <c r="E63" s="9"/>
      <c r="F63" s="244"/>
      <c r="G63" s="46"/>
      <c r="H63" s="26" t="s">
        <v>922</v>
      </c>
      <c r="I63" s="7" t="s">
        <v>815</v>
      </c>
      <c r="J63" s="8" t="s">
        <v>808</v>
      </c>
      <c r="K63" s="9" t="s">
        <v>647</v>
      </c>
      <c r="L63" s="255" t="s">
        <v>2101</v>
      </c>
      <c r="M63" s="46"/>
    </row>
    <row r="64" spans="1:13" s="3" customFormat="1">
      <c r="A64" s="46"/>
      <c r="B64" s="6"/>
      <c r="C64" s="7"/>
      <c r="D64" s="8"/>
      <c r="E64" s="9"/>
      <c r="F64" s="244"/>
      <c r="G64" s="46"/>
      <c r="H64" s="26" t="s">
        <v>1153</v>
      </c>
      <c r="I64" s="7" t="s">
        <v>802</v>
      </c>
      <c r="J64" s="8" t="s">
        <v>3325</v>
      </c>
      <c r="K64" s="9" t="s">
        <v>647</v>
      </c>
      <c r="L64" s="255" t="s">
        <v>388</v>
      </c>
      <c r="M64" s="46"/>
    </row>
    <row r="65" spans="1:13" s="3" customFormat="1">
      <c r="A65" s="46"/>
      <c r="B65" s="6"/>
      <c r="C65" s="7"/>
      <c r="D65" s="8"/>
      <c r="E65" s="9"/>
      <c r="F65" s="244"/>
      <c r="G65" s="46"/>
      <c r="H65" s="26" t="s">
        <v>1154</v>
      </c>
      <c r="I65" s="7" t="s">
        <v>685</v>
      </c>
      <c r="J65" s="8" t="s">
        <v>808</v>
      </c>
      <c r="K65" s="9" t="s">
        <v>647</v>
      </c>
      <c r="L65" s="255" t="s">
        <v>1762</v>
      </c>
      <c r="M65" s="46"/>
    </row>
    <row r="66" spans="1:13" s="3" customFormat="1" ht="12.75" thickBot="1">
      <c r="A66" s="46"/>
      <c r="B66" s="6"/>
      <c r="C66" s="7"/>
      <c r="D66" s="8"/>
      <c r="E66" s="9"/>
      <c r="F66" s="244"/>
      <c r="G66" s="46"/>
      <c r="H66" s="26" t="s">
        <v>1155</v>
      </c>
      <c r="I66" s="7" t="s">
        <v>728</v>
      </c>
      <c r="J66" s="8" t="s">
        <v>1638</v>
      </c>
      <c r="K66" s="9" t="s">
        <v>647</v>
      </c>
      <c r="L66" s="255" t="s">
        <v>1763</v>
      </c>
      <c r="M66" s="46"/>
    </row>
    <row r="67" spans="1:13" s="3" customFormat="1" hidden="1">
      <c r="A67" s="46"/>
      <c r="B67" s="6"/>
      <c r="C67" s="7"/>
      <c r="D67" s="8"/>
      <c r="E67" s="9"/>
      <c r="F67" s="244"/>
      <c r="G67" s="46"/>
      <c r="H67" s="26"/>
      <c r="I67" s="7"/>
      <c r="J67" s="8"/>
      <c r="K67" s="9"/>
      <c r="L67" s="255"/>
      <c r="M67" s="46"/>
    </row>
    <row r="68" spans="1:13" s="3" customFormat="1" hidden="1">
      <c r="A68" s="46"/>
      <c r="B68" s="6"/>
      <c r="C68" s="7"/>
      <c r="D68" s="8"/>
      <c r="E68" s="9"/>
      <c r="F68" s="244"/>
      <c r="G68" s="46"/>
      <c r="H68" s="26"/>
      <c r="I68" s="7"/>
      <c r="J68" s="7"/>
      <c r="K68" s="9"/>
      <c r="L68" s="255"/>
      <c r="M68" s="46"/>
    </row>
    <row r="69" spans="1:13" s="3" customFormat="1" hidden="1">
      <c r="A69" s="46"/>
      <c r="B69" s="6"/>
      <c r="C69" s="7"/>
      <c r="D69" s="8"/>
      <c r="E69" s="9"/>
      <c r="F69" s="244"/>
      <c r="G69" s="46"/>
      <c r="H69" s="26"/>
      <c r="I69" s="7"/>
      <c r="J69" s="7"/>
      <c r="K69" s="9"/>
      <c r="L69" s="255"/>
      <c r="M69" s="46"/>
    </row>
    <row r="70" spans="1:13" s="3" customFormat="1" ht="12.75" hidden="1" thickBot="1">
      <c r="A70" s="46"/>
      <c r="B70" s="19"/>
      <c r="C70" s="10"/>
      <c r="D70" s="207"/>
      <c r="E70" s="11"/>
      <c r="F70" s="245"/>
      <c r="G70" s="46"/>
      <c r="H70" s="258"/>
      <c r="I70" s="58"/>
      <c r="J70" s="58"/>
      <c r="K70" s="60"/>
      <c r="L70" s="257"/>
      <c r="M70" s="46"/>
    </row>
    <row r="71" spans="1:13" s="3" customFormat="1" ht="12.75" thickTop="1">
      <c r="A71" s="233"/>
      <c r="B71" s="47"/>
      <c r="C71" s="47"/>
      <c r="D71" s="47"/>
      <c r="E71" s="47"/>
      <c r="F71" s="47"/>
      <c r="G71" s="233"/>
      <c r="H71" s="48"/>
      <c r="I71" s="48"/>
      <c r="J71" s="48"/>
      <c r="K71" s="48"/>
      <c r="L71" s="48"/>
      <c r="M71" s="233"/>
    </row>
    <row r="72" spans="1:13" ht="21" thickBot="1">
      <c r="A72" s="35"/>
      <c r="B72" s="784" t="s">
        <v>786</v>
      </c>
      <c r="C72" s="784"/>
      <c r="D72" s="35"/>
      <c r="E72" s="211" t="s">
        <v>643</v>
      </c>
      <c r="F72" s="781" t="s">
        <v>1677</v>
      </c>
      <c r="G72" s="781"/>
      <c r="H72" s="781"/>
      <c r="I72" s="781"/>
      <c r="J72" s="35"/>
      <c r="K72" s="784" t="s">
        <v>730</v>
      </c>
      <c r="L72" s="784"/>
      <c r="M72" s="35"/>
    </row>
    <row r="73" spans="1:13" ht="13.5" thickTop="1" thickBot="1">
      <c r="A73" s="35"/>
      <c r="B73" s="790" t="s">
        <v>639</v>
      </c>
      <c r="C73" s="791"/>
      <c r="D73" s="43"/>
      <c r="E73" s="44"/>
      <c r="F73" s="44"/>
      <c r="G73" s="35"/>
      <c r="H73" s="785" t="s">
        <v>670</v>
      </c>
      <c r="I73" s="786"/>
      <c r="J73" s="45"/>
      <c r="K73" s="45"/>
      <c r="L73" s="45"/>
      <c r="M73" s="35"/>
    </row>
    <row r="74" spans="1:13" s="3" customFormat="1" ht="16.5" thickTop="1" thickBot="1">
      <c r="A74" s="46"/>
      <c r="B74" s="792"/>
      <c r="C74" s="793"/>
      <c r="D74" s="14"/>
      <c r="E74" s="12" t="s">
        <v>663</v>
      </c>
      <c r="F74" s="13">
        <f>COUNTA(D76:D115)</f>
        <v>13</v>
      </c>
      <c r="G74" s="46"/>
      <c r="H74" s="787"/>
      <c r="I74" s="788"/>
      <c r="J74" s="32"/>
      <c r="K74" s="33" t="s">
        <v>663</v>
      </c>
      <c r="L74" s="34">
        <f>COUNTA(J76:J115)</f>
        <v>20</v>
      </c>
      <c r="M74" s="46"/>
    </row>
    <row r="75" spans="1:13" s="3" customFormat="1">
      <c r="A75" s="46"/>
      <c r="B75" s="15" t="s">
        <v>644</v>
      </c>
      <c r="C75" s="16" t="s">
        <v>640</v>
      </c>
      <c r="D75" s="4" t="s">
        <v>641</v>
      </c>
      <c r="E75" s="4" t="s">
        <v>642</v>
      </c>
      <c r="F75" s="5" t="s">
        <v>662</v>
      </c>
      <c r="G75" s="46"/>
      <c r="H75" s="24" t="s">
        <v>644</v>
      </c>
      <c r="I75" s="23" t="s">
        <v>640</v>
      </c>
      <c r="J75" s="4" t="s">
        <v>641</v>
      </c>
      <c r="K75" s="4" t="s">
        <v>642</v>
      </c>
      <c r="L75" s="25" t="s">
        <v>662</v>
      </c>
      <c r="M75" s="46"/>
    </row>
    <row r="76" spans="1:13" s="3" customFormat="1">
      <c r="A76" s="46"/>
      <c r="B76" s="93" t="s">
        <v>648</v>
      </c>
      <c r="C76" s="94" t="s">
        <v>362</v>
      </c>
      <c r="D76" s="95" t="s">
        <v>3330</v>
      </c>
      <c r="E76" s="96" t="s">
        <v>770</v>
      </c>
      <c r="F76" s="285" t="s">
        <v>59</v>
      </c>
      <c r="G76" s="46"/>
      <c r="H76" s="111" t="s">
        <v>648</v>
      </c>
      <c r="I76" s="94" t="s">
        <v>1001</v>
      </c>
      <c r="J76" s="95" t="s">
        <v>809</v>
      </c>
      <c r="K76" s="96" t="s">
        <v>687</v>
      </c>
      <c r="L76" s="289" t="s">
        <v>2718</v>
      </c>
      <c r="M76" s="46"/>
    </row>
    <row r="77" spans="1:13" s="3" customFormat="1">
      <c r="A77" s="46"/>
      <c r="B77" s="98" t="s">
        <v>649</v>
      </c>
      <c r="C77" s="99" t="s">
        <v>705</v>
      </c>
      <c r="D77" s="100" t="s">
        <v>3134</v>
      </c>
      <c r="E77" s="101" t="s">
        <v>770</v>
      </c>
      <c r="F77" s="286" t="s">
        <v>379</v>
      </c>
      <c r="G77" s="46"/>
      <c r="H77" s="113" t="s">
        <v>649</v>
      </c>
      <c r="I77" s="99" t="s">
        <v>1143</v>
      </c>
      <c r="J77" s="100" t="s">
        <v>809</v>
      </c>
      <c r="K77" s="101" t="s">
        <v>679</v>
      </c>
      <c r="L77" s="290" t="s">
        <v>457</v>
      </c>
      <c r="M77" s="46"/>
    </row>
    <row r="78" spans="1:13" s="3" customFormat="1">
      <c r="A78" s="46"/>
      <c r="B78" s="103" t="s">
        <v>650</v>
      </c>
      <c r="C78" s="104" t="s">
        <v>850</v>
      </c>
      <c r="D78" s="105" t="s">
        <v>3331</v>
      </c>
      <c r="E78" s="106" t="s">
        <v>2095</v>
      </c>
      <c r="F78" s="287" t="s">
        <v>395</v>
      </c>
      <c r="G78" s="46"/>
      <c r="H78" s="115" t="s">
        <v>650</v>
      </c>
      <c r="I78" s="104" t="s">
        <v>2472</v>
      </c>
      <c r="J78" s="105" t="s">
        <v>1200</v>
      </c>
      <c r="K78" s="106" t="s">
        <v>948</v>
      </c>
      <c r="L78" s="291" t="s">
        <v>460</v>
      </c>
      <c r="M78" s="46"/>
    </row>
    <row r="79" spans="1:13" s="3" customFormat="1">
      <c r="A79" s="46"/>
      <c r="B79" s="6" t="s">
        <v>651</v>
      </c>
      <c r="C79" s="7" t="s">
        <v>2381</v>
      </c>
      <c r="D79" s="8" t="s">
        <v>1769</v>
      </c>
      <c r="E79" s="9" t="s">
        <v>770</v>
      </c>
      <c r="F79" s="288" t="s">
        <v>380</v>
      </c>
      <c r="G79" s="46"/>
      <c r="H79" s="26" t="s">
        <v>651</v>
      </c>
      <c r="I79" s="7" t="s">
        <v>727</v>
      </c>
      <c r="J79" s="8" t="s">
        <v>1200</v>
      </c>
      <c r="K79" s="9" t="s">
        <v>948</v>
      </c>
      <c r="L79" s="292" t="s">
        <v>418</v>
      </c>
      <c r="M79" s="46"/>
    </row>
    <row r="80" spans="1:13" s="3" customFormat="1">
      <c r="A80" s="46"/>
      <c r="B80" s="6" t="s">
        <v>652</v>
      </c>
      <c r="C80" s="7" t="s">
        <v>1289</v>
      </c>
      <c r="D80" s="8" t="s">
        <v>2515</v>
      </c>
      <c r="E80" s="9" t="s">
        <v>687</v>
      </c>
      <c r="F80" s="288" t="s">
        <v>401</v>
      </c>
      <c r="G80" s="46"/>
      <c r="H80" s="26" t="s">
        <v>652</v>
      </c>
      <c r="I80" s="7" t="s">
        <v>802</v>
      </c>
      <c r="J80" s="8" t="s">
        <v>2988</v>
      </c>
      <c r="K80" s="9" t="s">
        <v>747</v>
      </c>
      <c r="L80" s="292" t="s">
        <v>461</v>
      </c>
      <c r="M80" s="46"/>
    </row>
    <row r="81" spans="1:13" s="3" customFormat="1">
      <c r="A81" s="46"/>
      <c r="B81" s="6" t="s">
        <v>653</v>
      </c>
      <c r="C81" s="7" t="s">
        <v>2708</v>
      </c>
      <c r="D81" s="8" t="s">
        <v>2867</v>
      </c>
      <c r="E81" s="9" t="s">
        <v>647</v>
      </c>
      <c r="F81" s="288" t="s">
        <v>2453</v>
      </c>
      <c r="G81" s="46"/>
      <c r="H81" s="26" t="s">
        <v>653</v>
      </c>
      <c r="I81" s="7" t="s">
        <v>682</v>
      </c>
      <c r="J81" s="8" t="s">
        <v>3120</v>
      </c>
      <c r="K81" s="9" t="s">
        <v>770</v>
      </c>
      <c r="L81" s="292" t="s">
        <v>464</v>
      </c>
      <c r="M81" s="46"/>
    </row>
    <row r="82" spans="1:13" s="3" customFormat="1">
      <c r="A82" s="46"/>
      <c r="B82" s="6" t="s">
        <v>654</v>
      </c>
      <c r="C82" s="7" t="s">
        <v>3511</v>
      </c>
      <c r="D82" s="8" t="s">
        <v>3332</v>
      </c>
      <c r="E82" s="9" t="s">
        <v>2095</v>
      </c>
      <c r="F82" s="288" t="s">
        <v>2424</v>
      </c>
      <c r="G82" s="46"/>
      <c r="H82" s="26" t="s">
        <v>654</v>
      </c>
      <c r="I82" s="7" t="s">
        <v>685</v>
      </c>
      <c r="J82" s="8" t="s">
        <v>2918</v>
      </c>
      <c r="K82" s="9" t="s">
        <v>770</v>
      </c>
      <c r="L82" s="292" t="s">
        <v>422</v>
      </c>
      <c r="M82" s="46"/>
    </row>
    <row r="83" spans="1:13" s="3" customFormat="1">
      <c r="A83" s="46"/>
      <c r="B83" s="6" t="s">
        <v>655</v>
      </c>
      <c r="C83" s="7" t="s">
        <v>1583</v>
      </c>
      <c r="D83" s="8" t="s">
        <v>3333</v>
      </c>
      <c r="E83" s="9" t="s">
        <v>647</v>
      </c>
      <c r="F83" s="288" t="s">
        <v>2428</v>
      </c>
      <c r="G83" s="46"/>
      <c r="H83" s="26" t="s">
        <v>655</v>
      </c>
      <c r="I83" s="7" t="s">
        <v>194</v>
      </c>
      <c r="J83" s="8" t="s">
        <v>4</v>
      </c>
      <c r="K83" s="9" t="s">
        <v>679</v>
      </c>
      <c r="L83" s="292" t="s">
        <v>425</v>
      </c>
      <c r="M83" s="46"/>
    </row>
    <row r="84" spans="1:13" s="3" customFormat="1">
      <c r="A84" s="46"/>
      <c r="B84" s="6" t="s">
        <v>656</v>
      </c>
      <c r="C84" s="7" t="s">
        <v>3334</v>
      </c>
      <c r="D84" s="8" t="s">
        <v>3335</v>
      </c>
      <c r="E84" s="9" t="s">
        <v>948</v>
      </c>
      <c r="F84" s="288" t="s">
        <v>1765</v>
      </c>
      <c r="G84" s="46"/>
      <c r="H84" s="26" t="s">
        <v>656</v>
      </c>
      <c r="I84" s="7" t="s">
        <v>759</v>
      </c>
      <c r="J84" s="8" t="s">
        <v>2962</v>
      </c>
      <c r="K84" s="9" t="s">
        <v>770</v>
      </c>
      <c r="L84" s="292" t="s">
        <v>431</v>
      </c>
      <c r="M84" s="46"/>
    </row>
    <row r="85" spans="1:13" s="3" customFormat="1">
      <c r="A85" s="46"/>
      <c r="B85" s="6" t="s">
        <v>657</v>
      </c>
      <c r="C85" s="7" t="s">
        <v>708</v>
      </c>
      <c r="D85" s="8" t="s">
        <v>702</v>
      </c>
      <c r="E85" s="9" t="s">
        <v>647</v>
      </c>
      <c r="F85" s="288" t="s">
        <v>69</v>
      </c>
      <c r="G85" s="46"/>
      <c r="H85" s="26" t="s">
        <v>657</v>
      </c>
      <c r="I85" s="7" t="s">
        <v>1143</v>
      </c>
      <c r="J85" s="8" t="s">
        <v>3339</v>
      </c>
      <c r="K85" s="9" t="s">
        <v>679</v>
      </c>
      <c r="L85" s="292" t="s">
        <v>432</v>
      </c>
      <c r="M85" s="46"/>
    </row>
    <row r="86" spans="1:13" s="3" customFormat="1">
      <c r="A86" s="46"/>
      <c r="B86" s="6" t="s">
        <v>658</v>
      </c>
      <c r="C86" s="7" t="s">
        <v>1288</v>
      </c>
      <c r="D86" s="8" t="s">
        <v>31</v>
      </c>
      <c r="E86" s="9" t="s">
        <v>948</v>
      </c>
      <c r="F86" s="288" t="s">
        <v>3338</v>
      </c>
      <c r="G86" s="46"/>
      <c r="H86" s="26" t="s">
        <v>658</v>
      </c>
      <c r="I86" s="7" t="s">
        <v>1536</v>
      </c>
      <c r="J86" s="8" t="s">
        <v>1211</v>
      </c>
      <c r="K86" s="9" t="s">
        <v>948</v>
      </c>
      <c r="L86" s="292" t="s">
        <v>477</v>
      </c>
      <c r="M86" s="46"/>
    </row>
    <row r="87" spans="1:13" s="3" customFormat="1">
      <c r="A87" s="46"/>
      <c r="B87" s="6" t="s">
        <v>659</v>
      </c>
      <c r="C87" s="7" t="s">
        <v>3336</v>
      </c>
      <c r="D87" s="8" t="s">
        <v>31</v>
      </c>
      <c r="E87" s="9" t="s">
        <v>948</v>
      </c>
      <c r="F87" s="288" t="s">
        <v>50</v>
      </c>
      <c r="G87" s="46"/>
      <c r="H87" s="26" t="s">
        <v>659</v>
      </c>
      <c r="I87" s="7" t="s">
        <v>2472</v>
      </c>
      <c r="J87" s="8" t="s">
        <v>1037</v>
      </c>
      <c r="K87" s="9" t="s">
        <v>948</v>
      </c>
      <c r="L87" s="292" t="s">
        <v>435</v>
      </c>
      <c r="M87" s="46"/>
    </row>
    <row r="88" spans="1:13" s="3" customFormat="1">
      <c r="A88" s="46"/>
      <c r="B88" s="6" t="s">
        <v>660</v>
      </c>
      <c r="C88" s="7" t="s">
        <v>1123</v>
      </c>
      <c r="D88" s="8" t="s">
        <v>3337</v>
      </c>
      <c r="E88" s="9" t="s">
        <v>1100</v>
      </c>
      <c r="F88" s="288" t="s">
        <v>51</v>
      </c>
      <c r="G88" s="46"/>
      <c r="H88" s="26" t="s">
        <v>660</v>
      </c>
      <c r="I88" s="7" t="s">
        <v>723</v>
      </c>
      <c r="J88" s="8" t="s">
        <v>357</v>
      </c>
      <c r="K88" s="9" t="s">
        <v>684</v>
      </c>
      <c r="L88" s="292" t="s">
        <v>1774</v>
      </c>
      <c r="M88" s="46"/>
    </row>
    <row r="89" spans="1:13" s="3" customFormat="1">
      <c r="A89" s="46"/>
      <c r="B89" s="6"/>
      <c r="C89" s="7"/>
      <c r="D89" s="8"/>
      <c r="E89" s="9"/>
      <c r="F89" s="288"/>
      <c r="G89" s="46"/>
      <c r="H89" s="26" t="s">
        <v>661</v>
      </c>
      <c r="I89" s="7" t="s">
        <v>685</v>
      </c>
      <c r="J89" s="8" t="s">
        <v>2917</v>
      </c>
      <c r="K89" s="9" t="s">
        <v>965</v>
      </c>
      <c r="L89" s="292" t="s">
        <v>486</v>
      </c>
      <c r="M89" s="46"/>
    </row>
    <row r="90" spans="1:13" s="3" customFormat="1">
      <c r="A90" s="46"/>
      <c r="B90" s="6"/>
      <c r="C90" s="7"/>
      <c r="D90" s="8"/>
      <c r="E90" s="9"/>
      <c r="F90" s="288"/>
      <c r="G90" s="46"/>
      <c r="H90" s="26" t="s">
        <v>664</v>
      </c>
      <c r="I90" s="7" t="s">
        <v>810</v>
      </c>
      <c r="J90" s="8" t="s">
        <v>2717</v>
      </c>
      <c r="K90" s="9" t="s">
        <v>647</v>
      </c>
      <c r="L90" s="292" t="s">
        <v>2762</v>
      </c>
      <c r="M90" s="46"/>
    </row>
    <row r="91" spans="1:13" s="3" customFormat="1">
      <c r="A91" s="46"/>
      <c r="B91" s="6"/>
      <c r="C91" s="7"/>
      <c r="D91" s="8"/>
      <c r="E91" s="9"/>
      <c r="F91" s="288"/>
      <c r="G91" s="46"/>
      <c r="H91" s="26" t="s">
        <v>665</v>
      </c>
      <c r="I91" s="7" t="s">
        <v>1538</v>
      </c>
      <c r="J91" s="8" t="s">
        <v>1806</v>
      </c>
      <c r="K91" s="9" t="s">
        <v>948</v>
      </c>
      <c r="L91" s="292" t="s">
        <v>217</v>
      </c>
      <c r="M91" s="46"/>
    </row>
    <row r="92" spans="1:13" s="3" customFormat="1">
      <c r="A92" s="46"/>
      <c r="B92" s="6"/>
      <c r="C92" s="7"/>
      <c r="D92" s="8"/>
      <c r="E92" s="9"/>
      <c r="F92" s="288"/>
      <c r="G92" s="46"/>
      <c r="H92" s="26" t="s">
        <v>666</v>
      </c>
      <c r="I92" s="7" t="s">
        <v>1805</v>
      </c>
      <c r="J92" s="8" t="s">
        <v>3340</v>
      </c>
      <c r="K92" s="9" t="s">
        <v>948</v>
      </c>
      <c r="L92" s="292" t="s">
        <v>445</v>
      </c>
      <c r="M92" s="46"/>
    </row>
    <row r="93" spans="1:13" s="3" customFormat="1">
      <c r="A93" s="46"/>
      <c r="B93" s="6"/>
      <c r="C93" s="7"/>
      <c r="D93" s="8"/>
      <c r="E93" s="9"/>
      <c r="F93" s="288"/>
      <c r="G93" s="46"/>
      <c r="H93" s="26" t="s">
        <v>667</v>
      </c>
      <c r="I93" s="7" t="s">
        <v>727</v>
      </c>
      <c r="J93" s="8" t="s">
        <v>1055</v>
      </c>
      <c r="K93" s="9" t="s">
        <v>948</v>
      </c>
      <c r="L93" s="292" t="s">
        <v>508</v>
      </c>
      <c r="M93" s="46"/>
    </row>
    <row r="94" spans="1:13" s="3" customFormat="1">
      <c r="A94" s="46"/>
      <c r="B94" s="6"/>
      <c r="C94" s="7"/>
      <c r="D94" s="8"/>
      <c r="E94" s="9"/>
      <c r="F94" s="288"/>
      <c r="G94" s="46"/>
      <c r="H94" s="26" t="s">
        <v>668</v>
      </c>
      <c r="I94" s="7" t="s">
        <v>1150</v>
      </c>
      <c r="J94" s="8" t="s">
        <v>1142</v>
      </c>
      <c r="K94" s="9" t="s">
        <v>647</v>
      </c>
      <c r="L94" s="292" t="s">
        <v>492</v>
      </c>
      <c r="M94" s="46"/>
    </row>
    <row r="95" spans="1:13" s="3" customFormat="1" ht="12.75" thickBot="1">
      <c r="A95" s="46"/>
      <c r="B95" s="6"/>
      <c r="C95" s="7"/>
      <c r="D95" s="8"/>
      <c r="E95" s="9"/>
      <c r="F95" s="288"/>
      <c r="G95" s="46"/>
      <c r="H95" s="26" t="s">
        <v>669</v>
      </c>
      <c r="I95" s="7" t="s">
        <v>682</v>
      </c>
      <c r="J95" s="8" t="s">
        <v>1746</v>
      </c>
      <c r="K95" s="9" t="s">
        <v>647</v>
      </c>
      <c r="L95" s="292" t="s">
        <v>446</v>
      </c>
      <c r="M95" s="46"/>
    </row>
    <row r="96" spans="1:13" s="3" customFormat="1" hidden="1">
      <c r="A96" s="46"/>
      <c r="B96" s="6"/>
      <c r="C96" s="7"/>
      <c r="D96" s="8"/>
      <c r="E96" s="9"/>
      <c r="F96" s="288"/>
      <c r="G96" s="46"/>
      <c r="H96" s="26"/>
      <c r="I96" s="7"/>
      <c r="J96" s="8"/>
      <c r="K96" s="9"/>
      <c r="L96" s="292"/>
      <c r="M96" s="46"/>
    </row>
    <row r="97" spans="1:13" s="3" customFormat="1" hidden="1">
      <c r="A97" s="46"/>
      <c r="B97" s="6"/>
      <c r="C97" s="7"/>
      <c r="D97" s="8"/>
      <c r="E97" s="9"/>
      <c r="F97" s="288"/>
      <c r="G97" s="46"/>
      <c r="H97" s="26"/>
      <c r="I97" s="7"/>
      <c r="J97" s="8"/>
      <c r="K97" s="9"/>
      <c r="L97" s="292"/>
      <c r="M97" s="46"/>
    </row>
    <row r="98" spans="1:13" s="3" customFormat="1" hidden="1">
      <c r="A98" s="46"/>
      <c r="B98" s="6"/>
      <c r="C98" s="7"/>
      <c r="D98" s="8"/>
      <c r="E98" s="9"/>
      <c r="F98" s="288"/>
      <c r="G98" s="46"/>
      <c r="H98" s="26"/>
      <c r="I98" s="7"/>
      <c r="J98" s="8"/>
      <c r="K98" s="9"/>
      <c r="L98" s="292"/>
      <c r="M98" s="46"/>
    </row>
    <row r="99" spans="1:13" s="3" customFormat="1" hidden="1">
      <c r="A99" s="46"/>
      <c r="B99" s="6"/>
      <c r="C99" s="7"/>
      <c r="D99" s="8"/>
      <c r="E99" s="9"/>
      <c r="F99" s="288"/>
      <c r="G99" s="46"/>
      <c r="H99" s="26"/>
      <c r="I99" s="7"/>
      <c r="J99" s="8"/>
      <c r="K99" s="9"/>
      <c r="L99" s="292"/>
      <c r="M99" s="46"/>
    </row>
    <row r="100" spans="1:13" s="3" customFormat="1" hidden="1">
      <c r="A100" s="46"/>
      <c r="B100" s="6"/>
      <c r="C100" s="7"/>
      <c r="D100" s="8"/>
      <c r="E100" s="9"/>
      <c r="F100" s="288"/>
      <c r="G100" s="46"/>
      <c r="H100" s="26"/>
      <c r="I100" s="7"/>
      <c r="J100" s="8"/>
      <c r="K100" s="9"/>
      <c r="L100" s="292"/>
      <c r="M100" s="46"/>
    </row>
    <row r="101" spans="1:13" s="3" customFormat="1" hidden="1">
      <c r="A101" s="46"/>
      <c r="B101" s="6"/>
      <c r="C101" s="7"/>
      <c r="D101" s="8"/>
      <c r="E101" s="9"/>
      <c r="F101" s="288"/>
      <c r="G101" s="46"/>
      <c r="H101" s="26"/>
      <c r="I101" s="7"/>
      <c r="J101" s="8"/>
      <c r="K101" s="9"/>
      <c r="L101" s="292"/>
      <c r="M101" s="46"/>
    </row>
    <row r="102" spans="1:13" s="3" customFormat="1" hidden="1">
      <c r="A102" s="46"/>
      <c r="B102" s="6"/>
      <c r="C102" s="7"/>
      <c r="D102" s="8"/>
      <c r="E102" s="9"/>
      <c r="F102" s="288"/>
      <c r="G102" s="46"/>
      <c r="H102" s="26"/>
      <c r="I102" s="7"/>
      <c r="J102" s="8"/>
      <c r="K102" s="9"/>
      <c r="L102" s="292"/>
      <c r="M102" s="46"/>
    </row>
    <row r="103" spans="1:13" s="3" customFormat="1" hidden="1">
      <c r="A103" s="46"/>
      <c r="B103" s="6"/>
      <c r="C103" s="7"/>
      <c r="D103" s="8"/>
      <c r="E103" s="9"/>
      <c r="F103" s="288"/>
      <c r="G103" s="46"/>
      <c r="H103" s="26"/>
      <c r="I103" s="7"/>
      <c r="J103" s="8"/>
      <c r="K103" s="9"/>
      <c r="L103" s="292"/>
      <c r="M103" s="46"/>
    </row>
    <row r="104" spans="1:13" s="3" customFormat="1" hidden="1">
      <c r="A104" s="46"/>
      <c r="B104" s="6"/>
      <c r="C104" s="7"/>
      <c r="D104" s="8"/>
      <c r="E104" s="9"/>
      <c r="F104" s="288"/>
      <c r="G104" s="46"/>
      <c r="H104" s="26"/>
      <c r="I104" s="7"/>
      <c r="J104" s="8"/>
      <c r="K104" s="9"/>
      <c r="L104" s="292"/>
      <c r="M104" s="46"/>
    </row>
    <row r="105" spans="1:13" s="3" customFormat="1" hidden="1">
      <c r="A105" s="46"/>
      <c r="B105" s="6"/>
      <c r="C105" s="7"/>
      <c r="D105" s="8"/>
      <c r="E105" s="9"/>
      <c r="F105" s="288"/>
      <c r="G105" s="46"/>
      <c r="H105" s="26"/>
      <c r="I105" s="7"/>
      <c r="J105" s="8"/>
      <c r="K105" s="9"/>
      <c r="L105" s="292"/>
      <c r="M105" s="46"/>
    </row>
    <row r="106" spans="1:13" s="3" customFormat="1" hidden="1">
      <c r="A106" s="46"/>
      <c r="B106" s="6"/>
      <c r="C106" s="7"/>
      <c r="D106" s="8"/>
      <c r="E106" s="9"/>
      <c r="F106" s="288"/>
      <c r="G106" s="46"/>
      <c r="H106" s="26"/>
      <c r="I106" s="7"/>
      <c r="J106" s="8"/>
      <c r="K106" s="9"/>
      <c r="L106" s="292"/>
      <c r="M106" s="46"/>
    </row>
    <row r="107" spans="1:13" s="3" customFormat="1" hidden="1">
      <c r="A107" s="46"/>
      <c r="B107" s="6"/>
      <c r="C107" s="7"/>
      <c r="D107" s="8"/>
      <c r="E107" s="9"/>
      <c r="F107" s="288"/>
      <c r="G107" s="46"/>
      <c r="H107" s="26"/>
      <c r="I107" s="7"/>
      <c r="J107" s="8"/>
      <c r="K107" s="9"/>
      <c r="L107" s="292"/>
      <c r="M107" s="46"/>
    </row>
    <row r="108" spans="1:13" s="3" customFormat="1" hidden="1">
      <c r="A108" s="46"/>
      <c r="B108" s="6"/>
      <c r="C108" s="7"/>
      <c r="D108" s="8"/>
      <c r="E108" s="9"/>
      <c r="F108" s="288"/>
      <c r="G108" s="46"/>
      <c r="H108" s="26"/>
      <c r="I108" s="7"/>
      <c r="J108" s="8"/>
      <c r="K108" s="9"/>
      <c r="L108" s="292"/>
      <c r="M108" s="46"/>
    </row>
    <row r="109" spans="1:13" s="3" customFormat="1" hidden="1">
      <c r="A109" s="46"/>
      <c r="B109" s="6"/>
      <c r="C109" s="7"/>
      <c r="D109" s="8"/>
      <c r="E109" s="9"/>
      <c r="F109" s="288"/>
      <c r="G109" s="46"/>
      <c r="H109" s="26"/>
      <c r="I109" s="7"/>
      <c r="J109" s="8"/>
      <c r="K109" s="9"/>
      <c r="L109" s="292"/>
      <c r="M109" s="46"/>
    </row>
    <row r="110" spans="1:13" s="3" customFormat="1" hidden="1">
      <c r="A110" s="46"/>
      <c r="B110" s="6"/>
      <c r="C110" s="7"/>
      <c r="D110" s="8"/>
      <c r="E110" s="9"/>
      <c r="F110" s="288"/>
      <c r="G110" s="46"/>
      <c r="H110" s="26"/>
      <c r="I110" s="7"/>
      <c r="J110" s="357"/>
      <c r="K110" s="9"/>
      <c r="L110" s="292"/>
      <c r="M110" s="46"/>
    </row>
    <row r="111" spans="1:13" s="3" customFormat="1" hidden="1">
      <c r="A111" s="46"/>
      <c r="B111" s="6"/>
      <c r="C111" s="7"/>
      <c r="D111" s="8"/>
      <c r="E111" s="9"/>
      <c r="F111" s="288"/>
      <c r="G111" s="46"/>
      <c r="H111" s="26"/>
      <c r="I111" s="7"/>
      <c r="J111" s="357"/>
      <c r="K111" s="9"/>
      <c r="L111" s="292"/>
      <c r="M111" s="46"/>
    </row>
    <row r="112" spans="1:13" s="3" customFormat="1" hidden="1">
      <c r="A112" s="46"/>
      <c r="B112" s="6"/>
      <c r="C112" s="7"/>
      <c r="D112" s="8"/>
      <c r="E112" s="9"/>
      <c r="F112" s="244"/>
      <c r="G112" s="46"/>
      <c r="H112" s="26"/>
      <c r="I112" s="7"/>
      <c r="J112" s="7"/>
      <c r="K112" s="9"/>
      <c r="L112" s="255"/>
      <c r="M112" s="46"/>
    </row>
    <row r="113" spans="1:13" s="3" customFormat="1" hidden="1">
      <c r="A113" s="46"/>
      <c r="B113" s="6"/>
      <c r="C113" s="7"/>
      <c r="D113" s="8"/>
      <c r="E113" s="9"/>
      <c r="F113" s="244"/>
      <c r="G113" s="46"/>
      <c r="H113" s="26"/>
      <c r="I113" s="7"/>
      <c r="J113" s="7"/>
      <c r="K113" s="9"/>
      <c r="L113" s="255"/>
      <c r="M113" s="46"/>
    </row>
    <row r="114" spans="1:13" s="3" customFormat="1" hidden="1">
      <c r="A114" s="46"/>
      <c r="B114" s="6"/>
      <c r="C114" s="7"/>
      <c r="D114" s="8"/>
      <c r="E114" s="9"/>
      <c r="F114" s="244"/>
      <c r="G114" s="46"/>
      <c r="H114" s="26"/>
      <c r="I114" s="7"/>
      <c r="J114" s="7"/>
      <c r="K114" s="9"/>
      <c r="L114" s="255"/>
      <c r="M114" s="46"/>
    </row>
    <row r="115" spans="1:13" s="3" customFormat="1" ht="13.5" hidden="1" thickBot="1">
      <c r="A115" s="46"/>
      <c r="B115" s="19"/>
      <c r="C115" s="10"/>
      <c r="D115" s="22"/>
      <c r="E115" s="11"/>
      <c r="F115" s="245"/>
      <c r="G115" s="46"/>
      <c r="H115" s="26"/>
      <c r="I115" s="29"/>
      <c r="J115" s="29"/>
      <c r="K115" s="30"/>
      <c r="L115" s="256"/>
      <c r="M115" s="46"/>
    </row>
    <row r="116" spans="1:13" s="3" customFormat="1" ht="12.75" thickTop="1">
      <c r="A116" s="46"/>
      <c r="B116" s="47"/>
      <c r="C116" s="47"/>
      <c r="D116" s="47"/>
      <c r="E116" s="47"/>
      <c r="F116" s="47"/>
      <c r="G116" s="46"/>
      <c r="H116" s="48"/>
      <c r="I116" s="48"/>
      <c r="J116" s="48"/>
      <c r="K116" s="48"/>
      <c r="L116" s="48"/>
      <c r="M116" s="46"/>
    </row>
    <row r="117" spans="1:13" ht="21" thickBot="1">
      <c r="A117" s="35"/>
      <c r="B117" s="784" t="s">
        <v>787</v>
      </c>
      <c r="C117" s="784"/>
      <c r="D117" s="35"/>
      <c r="E117" s="211" t="s">
        <v>730</v>
      </c>
      <c r="F117" s="781" t="s">
        <v>1678</v>
      </c>
      <c r="G117" s="781"/>
      <c r="H117" s="781"/>
      <c r="I117" s="781"/>
      <c r="J117" s="35"/>
      <c r="K117" s="784" t="s">
        <v>732</v>
      </c>
      <c r="L117" s="784"/>
      <c r="M117" s="35"/>
    </row>
    <row r="118" spans="1:13" ht="13.5" thickTop="1" thickBot="1">
      <c r="A118" s="35"/>
      <c r="B118" s="790" t="s">
        <v>639</v>
      </c>
      <c r="C118" s="791"/>
      <c r="D118" s="43"/>
      <c r="E118" s="44"/>
      <c r="F118" s="44"/>
      <c r="G118" s="35"/>
      <c r="H118" s="785" t="s">
        <v>670</v>
      </c>
      <c r="I118" s="786"/>
      <c r="J118" s="45"/>
      <c r="K118" s="45"/>
      <c r="L118" s="45"/>
      <c r="M118" s="35"/>
    </row>
    <row r="119" spans="1:13" s="3" customFormat="1" ht="16.5" thickTop="1" thickBot="1">
      <c r="A119" s="46"/>
      <c r="B119" s="792"/>
      <c r="C119" s="793"/>
      <c r="D119" s="14"/>
      <c r="E119" s="12" t="s">
        <v>663</v>
      </c>
      <c r="F119" s="13">
        <f>COUNTA(D121:D159)</f>
        <v>13</v>
      </c>
      <c r="G119" s="46"/>
      <c r="H119" s="787"/>
      <c r="I119" s="788"/>
      <c r="J119" s="32"/>
      <c r="K119" s="33" t="s">
        <v>663</v>
      </c>
      <c r="L119" s="34">
        <f>COUNTA(J121:J159)</f>
        <v>15</v>
      </c>
      <c r="M119" s="46"/>
    </row>
    <row r="120" spans="1:13" s="3" customFormat="1">
      <c r="A120" s="46"/>
      <c r="B120" s="15" t="s">
        <v>644</v>
      </c>
      <c r="C120" s="16" t="s">
        <v>640</v>
      </c>
      <c r="D120" s="4" t="s">
        <v>641</v>
      </c>
      <c r="E120" s="4" t="s">
        <v>642</v>
      </c>
      <c r="F120" s="5" t="s">
        <v>662</v>
      </c>
      <c r="G120" s="46"/>
      <c r="H120" s="24" t="s">
        <v>644</v>
      </c>
      <c r="I120" s="23" t="s">
        <v>640</v>
      </c>
      <c r="J120" s="4" t="s">
        <v>641</v>
      </c>
      <c r="K120" s="4" t="s">
        <v>642</v>
      </c>
      <c r="L120" s="25" t="s">
        <v>662</v>
      </c>
      <c r="M120" s="46"/>
    </row>
    <row r="121" spans="1:13" s="3" customFormat="1">
      <c r="A121" s="46"/>
      <c r="B121" s="93" t="s">
        <v>648</v>
      </c>
      <c r="C121" s="94" t="s">
        <v>778</v>
      </c>
      <c r="D121" s="95" t="s">
        <v>2097</v>
      </c>
      <c r="E121" s="96" t="s">
        <v>770</v>
      </c>
      <c r="F121" s="285" t="s">
        <v>3345</v>
      </c>
      <c r="G121" s="46"/>
      <c r="H121" s="111" t="s">
        <v>648</v>
      </c>
      <c r="I121" s="94" t="s">
        <v>980</v>
      </c>
      <c r="J121" s="95" t="s">
        <v>2569</v>
      </c>
      <c r="K121" s="96" t="s">
        <v>770</v>
      </c>
      <c r="L121" s="289" t="s">
        <v>423</v>
      </c>
      <c r="M121" s="46"/>
    </row>
    <row r="122" spans="1:13" s="3" customFormat="1">
      <c r="A122" s="46"/>
      <c r="B122" s="98" t="s">
        <v>649</v>
      </c>
      <c r="C122" s="99" t="s">
        <v>1340</v>
      </c>
      <c r="D122" s="100" t="s">
        <v>2360</v>
      </c>
      <c r="E122" s="101" t="s">
        <v>687</v>
      </c>
      <c r="F122" s="286" t="s">
        <v>2122</v>
      </c>
      <c r="G122" s="46"/>
      <c r="H122" s="113" t="s">
        <v>649</v>
      </c>
      <c r="I122" s="99" t="s">
        <v>1272</v>
      </c>
      <c r="J122" s="100" t="s">
        <v>1192</v>
      </c>
      <c r="K122" s="101" t="s">
        <v>948</v>
      </c>
      <c r="L122" s="290" t="s">
        <v>127</v>
      </c>
      <c r="M122" s="46"/>
    </row>
    <row r="123" spans="1:13" s="3" customFormat="1">
      <c r="A123" s="46"/>
      <c r="B123" s="103" t="s">
        <v>650</v>
      </c>
      <c r="C123" s="104" t="s">
        <v>671</v>
      </c>
      <c r="D123" s="105" t="s">
        <v>3341</v>
      </c>
      <c r="E123" s="106" t="s">
        <v>770</v>
      </c>
      <c r="F123" s="287" t="s">
        <v>55</v>
      </c>
      <c r="G123" s="46"/>
      <c r="H123" s="115" t="s">
        <v>650</v>
      </c>
      <c r="I123" s="104" t="s">
        <v>829</v>
      </c>
      <c r="J123" s="105" t="s">
        <v>877</v>
      </c>
      <c r="K123" s="106" t="s">
        <v>948</v>
      </c>
      <c r="L123" s="291" t="s">
        <v>431</v>
      </c>
      <c r="M123" s="46"/>
    </row>
    <row r="124" spans="1:13" s="3" customFormat="1">
      <c r="A124" s="46"/>
      <c r="B124" s="6" t="s">
        <v>651</v>
      </c>
      <c r="C124" s="7" t="s">
        <v>645</v>
      </c>
      <c r="D124" s="8" t="s">
        <v>2704</v>
      </c>
      <c r="E124" s="9" t="s">
        <v>770</v>
      </c>
      <c r="F124" s="288" t="s">
        <v>2718</v>
      </c>
      <c r="G124" s="46"/>
      <c r="H124" s="26" t="s">
        <v>651</v>
      </c>
      <c r="I124" s="7" t="s">
        <v>817</v>
      </c>
      <c r="J124" s="8" t="s">
        <v>1363</v>
      </c>
      <c r="K124" s="9" t="s">
        <v>681</v>
      </c>
      <c r="L124" s="292" t="s">
        <v>432</v>
      </c>
      <c r="M124" s="46"/>
    </row>
    <row r="125" spans="1:13" s="3" customFormat="1">
      <c r="A125" s="46"/>
      <c r="B125" s="6" t="s">
        <v>652</v>
      </c>
      <c r="C125" s="7" t="s">
        <v>937</v>
      </c>
      <c r="D125" s="8" t="s">
        <v>2926</v>
      </c>
      <c r="E125" s="9" t="s">
        <v>770</v>
      </c>
      <c r="F125" s="288" t="s">
        <v>456</v>
      </c>
      <c r="G125" s="46"/>
      <c r="H125" s="26" t="s">
        <v>652</v>
      </c>
      <c r="I125" s="7" t="s">
        <v>723</v>
      </c>
      <c r="J125" s="8" t="s">
        <v>2929</v>
      </c>
      <c r="K125" s="9" t="s">
        <v>687</v>
      </c>
      <c r="L125" s="292" t="s">
        <v>477</v>
      </c>
      <c r="M125" s="46"/>
    </row>
    <row r="126" spans="1:13" s="3" customFormat="1">
      <c r="A126" s="46"/>
      <c r="B126" s="6" t="s">
        <v>653</v>
      </c>
      <c r="C126" s="7" t="s">
        <v>1123</v>
      </c>
      <c r="D126" s="8" t="s">
        <v>1519</v>
      </c>
      <c r="E126" s="9" t="s">
        <v>687</v>
      </c>
      <c r="F126" s="288" t="s">
        <v>1790</v>
      </c>
      <c r="G126" s="46"/>
      <c r="H126" s="26" t="s">
        <v>653</v>
      </c>
      <c r="I126" s="7" t="s">
        <v>1451</v>
      </c>
      <c r="J126" s="8" t="s">
        <v>2934</v>
      </c>
      <c r="K126" s="9" t="s">
        <v>770</v>
      </c>
      <c r="L126" s="292" t="s">
        <v>133</v>
      </c>
      <c r="M126" s="46"/>
    </row>
    <row r="127" spans="1:13" s="3" customFormat="1">
      <c r="A127" s="46"/>
      <c r="B127" s="6" t="s">
        <v>654</v>
      </c>
      <c r="C127" s="7" t="s">
        <v>3342</v>
      </c>
      <c r="D127" s="8" t="s">
        <v>3133</v>
      </c>
      <c r="E127" s="9" t="s">
        <v>687</v>
      </c>
      <c r="F127" s="288" t="s">
        <v>483</v>
      </c>
      <c r="G127" s="46"/>
      <c r="H127" s="26" t="s">
        <v>654</v>
      </c>
      <c r="I127" s="7" t="s">
        <v>815</v>
      </c>
      <c r="J127" s="8" t="s">
        <v>2940</v>
      </c>
      <c r="K127" s="9" t="s">
        <v>770</v>
      </c>
      <c r="L127" s="292" t="s">
        <v>136</v>
      </c>
      <c r="M127" s="46"/>
    </row>
    <row r="128" spans="1:13" s="3" customFormat="1">
      <c r="A128" s="46"/>
      <c r="B128" s="6" t="s">
        <v>655</v>
      </c>
      <c r="C128" s="7" t="s">
        <v>645</v>
      </c>
      <c r="D128" s="8" t="s">
        <v>3343</v>
      </c>
      <c r="E128" s="60" t="s">
        <v>770</v>
      </c>
      <c r="F128" s="288" t="s">
        <v>464</v>
      </c>
      <c r="G128" s="46"/>
      <c r="H128" s="26" t="s">
        <v>655</v>
      </c>
      <c r="I128" s="7" t="s">
        <v>1451</v>
      </c>
      <c r="J128" s="8" t="s">
        <v>1211</v>
      </c>
      <c r="K128" s="9" t="s">
        <v>948</v>
      </c>
      <c r="L128" s="292" t="s">
        <v>3349</v>
      </c>
      <c r="M128" s="46"/>
    </row>
    <row r="129" spans="1:13" s="3" customFormat="1">
      <c r="A129" s="46"/>
      <c r="B129" s="6" t="s">
        <v>656</v>
      </c>
      <c r="C129" s="7" t="s">
        <v>714</v>
      </c>
      <c r="D129" s="8" t="s">
        <v>2925</v>
      </c>
      <c r="E129" s="60" t="s">
        <v>770</v>
      </c>
      <c r="F129" s="288" t="s">
        <v>469</v>
      </c>
      <c r="G129" s="46"/>
      <c r="H129" s="26" t="s">
        <v>656</v>
      </c>
      <c r="I129" s="7" t="s">
        <v>835</v>
      </c>
      <c r="J129" s="8" t="s">
        <v>2734</v>
      </c>
      <c r="K129" s="9" t="s">
        <v>770</v>
      </c>
      <c r="L129" s="292" t="s">
        <v>139</v>
      </c>
      <c r="M129" s="46"/>
    </row>
    <row r="130" spans="1:13" s="3" customFormat="1">
      <c r="A130" s="46"/>
      <c r="B130" s="6" t="s">
        <v>657</v>
      </c>
      <c r="C130" s="7" t="s">
        <v>1113</v>
      </c>
      <c r="D130" s="8" t="s">
        <v>3152</v>
      </c>
      <c r="E130" s="60" t="s">
        <v>965</v>
      </c>
      <c r="F130" s="288" t="s">
        <v>431</v>
      </c>
      <c r="G130" s="46"/>
      <c r="H130" s="26" t="s">
        <v>657</v>
      </c>
      <c r="I130" s="7" t="s">
        <v>3145</v>
      </c>
      <c r="J130" s="8" t="s">
        <v>3346</v>
      </c>
      <c r="K130" s="9" t="s">
        <v>948</v>
      </c>
      <c r="L130" s="292" t="s">
        <v>512</v>
      </c>
      <c r="M130" s="46"/>
    </row>
    <row r="131" spans="1:13" s="3" customFormat="1">
      <c r="A131" s="46"/>
      <c r="B131" s="6" t="s">
        <v>658</v>
      </c>
      <c r="C131" s="7" t="s">
        <v>847</v>
      </c>
      <c r="D131" s="8" t="s">
        <v>869</v>
      </c>
      <c r="E131" s="9" t="s">
        <v>948</v>
      </c>
      <c r="F131" s="288" t="s">
        <v>1774</v>
      </c>
      <c r="G131" s="46"/>
      <c r="H131" s="26" t="s">
        <v>658</v>
      </c>
      <c r="I131" s="7" t="s">
        <v>1536</v>
      </c>
      <c r="J131" s="8" t="s">
        <v>3340</v>
      </c>
      <c r="K131" s="9" t="s">
        <v>948</v>
      </c>
      <c r="L131" s="292" t="s">
        <v>1811</v>
      </c>
      <c r="M131" s="46"/>
    </row>
    <row r="132" spans="1:13" s="3" customFormat="1">
      <c r="A132" s="46"/>
      <c r="B132" s="6" t="s">
        <v>659</v>
      </c>
      <c r="C132" s="7" t="s">
        <v>708</v>
      </c>
      <c r="D132" s="8" t="s">
        <v>2384</v>
      </c>
      <c r="E132" s="9" t="s">
        <v>770</v>
      </c>
      <c r="F132" s="288" t="s">
        <v>133</v>
      </c>
      <c r="G132" s="46"/>
      <c r="H132" s="26" t="s">
        <v>659</v>
      </c>
      <c r="I132" s="7" t="s">
        <v>727</v>
      </c>
      <c r="J132" s="8" t="s">
        <v>120</v>
      </c>
      <c r="K132" s="9" t="s">
        <v>948</v>
      </c>
      <c r="L132" s="292" t="s">
        <v>1798</v>
      </c>
      <c r="M132" s="46"/>
    </row>
    <row r="133" spans="1:13" s="3" customFormat="1">
      <c r="A133" s="46"/>
      <c r="B133" s="6" t="s">
        <v>660</v>
      </c>
      <c r="C133" s="7" t="s">
        <v>1353</v>
      </c>
      <c r="D133" s="8" t="s">
        <v>3344</v>
      </c>
      <c r="E133" s="9" t="s">
        <v>770</v>
      </c>
      <c r="F133" s="288" t="s">
        <v>233</v>
      </c>
      <c r="G133" s="46"/>
      <c r="H133" s="26" t="s">
        <v>660</v>
      </c>
      <c r="I133" s="7" t="s">
        <v>685</v>
      </c>
      <c r="J133" s="8" t="s">
        <v>3347</v>
      </c>
      <c r="K133" s="9" t="s">
        <v>770</v>
      </c>
      <c r="L133" s="292" t="s">
        <v>3162</v>
      </c>
      <c r="M133" s="46"/>
    </row>
    <row r="134" spans="1:13" s="3" customFormat="1">
      <c r="A134" s="46"/>
      <c r="B134" s="6"/>
      <c r="C134" s="7"/>
      <c r="D134" s="8"/>
      <c r="E134" s="9"/>
      <c r="F134" s="288"/>
      <c r="G134" s="46"/>
      <c r="H134" s="26" t="s">
        <v>661</v>
      </c>
      <c r="I134" s="7" t="s">
        <v>802</v>
      </c>
      <c r="J134" s="8" t="s">
        <v>3147</v>
      </c>
      <c r="K134" s="9" t="s">
        <v>647</v>
      </c>
      <c r="L134" s="292" t="s">
        <v>3350</v>
      </c>
      <c r="M134" s="46"/>
    </row>
    <row r="135" spans="1:13" s="3" customFormat="1" ht="12.75" thickBot="1">
      <c r="A135" s="46"/>
      <c r="B135" s="6"/>
      <c r="C135" s="7"/>
      <c r="D135" s="8"/>
      <c r="E135" s="60"/>
      <c r="F135" s="288"/>
      <c r="G135" s="46"/>
      <c r="H135" s="26" t="s">
        <v>664</v>
      </c>
      <c r="I135" s="7" t="s">
        <v>980</v>
      </c>
      <c r="J135" s="8" t="s">
        <v>3348</v>
      </c>
      <c r="K135" s="9" t="s">
        <v>1630</v>
      </c>
      <c r="L135" s="292" t="s">
        <v>3351</v>
      </c>
      <c r="M135" s="46"/>
    </row>
    <row r="136" spans="1:13" s="3" customFormat="1" hidden="1">
      <c r="A136" s="46"/>
      <c r="B136" s="6"/>
      <c r="C136" s="7"/>
      <c r="D136" s="8"/>
      <c r="E136" s="60"/>
      <c r="F136" s="288"/>
      <c r="G136" s="46"/>
      <c r="H136" s="26"/>
      <c r="I136" s="7"/>
      <c r="J136" s="8"/>
      <c r="K136" s="9"/>
      <c r="L136" s="292"/>
      <c r="M136" s="46"/>
    </row>
    <row r="137" spans="1:13" s="3" customFormat="1" hidden="1">
      <c r="A137" s="46"/>
      <c r="B137" s="6"/>
      <c r="C137" s="7"/>
      <c r="D137" s="8"/>
      <c r="E137" s="60"/>
      <c r="F137" s="288"/>
      <c r="G137" s="46"/>
      <c r="H137" s="26"/>
      <c r="I137" s="7"/>
      <c r="J137" s="8"/>
      <c r="K137" s="9"/>
      <c r="L137" s="292"/>
      <c r="M137" s="46"/>
    </row>
    <row r="138" spans="1:13" s="3" customFormat="1" hidden="1">
      <c r="A138" s="46"/>
      <c r="B138" s="6"/>
      <c r="C138" s="7"/>
      <c r="D138" s="8"/>
      <c r="E138" s="9"/>
      <c r="F138" s="288"/>
      <c r="G138" s="46"/>
      <c r="H138" s="26"/>
      <c r="I138" s="7"/>
      <c r="J138" s="8"/>
      <c r="K138" s="9"/>
      <c r="L138" s="292"/>
      <c r="M138" s="46"/>
    </row>
    <row r="139" spans="1:13" s="3" customFormat="1" hidden="1">
      <c r="A139" s="46"/>
      <c r="B139" s="6"/>
      <c r="C139" s="7"/>
      <c r="D139" s="8"/>
      <c r="E139" s="60"/>
      <c r="F139" s="288"/>
      <c r="G139" s="46"/>
      <c r="H139" s="26"/>
      <c r="I139" s="7"/>
      <c r="J139" s="8"/>
      <c r="K139" s="9"/>
      <c r="L139" s="292"/>
      <c r="M139" s="46"/>
    </row>
    <row r="140" spans="1:13" s="3" customFormat="1" hidden="1">
      <c r="A140" s="46"/>
      <c r="B140" s="6"/>
      <c r="C140" s="58"/>
      <c r="D140" s="62"/>
      <c r="E140" s="60"/>
      <c r="F140" s="412"/>
      <c r="G140" s="46"/>
      <c r="H140" s="26"/>
      <c r="I140" s="58"/>
      <c r="J140" s="62"/>
      <c r="K140" s="60"/>
      <c r="L140" s="292"/>
      <c r="M140" s="46"/>
    </row>
    <row r="141" spans="1:13" s="3" customFormat="1" hidden="1">
      <c r="A141" s="46"/>
      <c r="B141" s="6"/>
      <c r="C141" s="58"/>
      <c r="D141" s="62"/>
      <c r="E141" s="60"/>
      <c r="F141" s="412"/>
      <c r="G141" s="46"/>
      <c r="H141" s="26"/>
      <c r="I141" s="58"/>
      <c r="J141" s="62"/>
      <c r="K141" s="9"/>
      <c r="L141" s="413"/>
      <c r="M141" s="46"/>
    </row>
    <row r="142" spans="1:13" s="3" customFormat="1" hidden="1">
      <c r="A142" s="46"/>
      <c r="B142" s="6"/>
      <c r="C142" s="58"/>
      <c r="D142" s="62"/>
      <c r="E142" s="60"/>
      <c r="F142" s="412"/>
      <c r="G142" s="46"/>
      <c r="H142" s="26"/>
      <c r="I142" s="58"/>
      <c r="J142" s="62"/>
      <c r="K142" s="9"/>
      <c r="L142" s="413"/>
      <c r="M142" s="46"/>
    </row>
    <row r="143" spans="1:13" s="3" customFormat="1" hidden="1">
      <c r="A143" s="46"/>
      <c r="B143" s="6"/>
      <c r="C143" s="58"/>
      <c r="D143" s="62"/>
      <c r="E143" s="60"/>
      <c r="F143" s="412"/>
      <c r="G143" s="46"/>
      <c r="H143" s="26"/>
      <c r="I143" s="58"/>
      <c r="J143" s="62"/>
      <c r="K143" s="9"/>
      <c r="L143" s="413"/>
      <c r="M143" s="46"/>
    </row>
    <row r="144" spans="1:13" s="3" customFormat="1" hidden="1">
      <c r="A144" s="46"/>
      <c r="B144" s="6"/>
      <c r="C144" s="58"/>
      <c r="D144" s="62"/>
      <c r="E144" s="9"/>
      <c r="F144" s="412"/>
      <c r="G144" s="46"/>
      <c r="H144" s="26"/>
      <c r="I144" s="58"/>
      <c r="J144" s="62"/>
      <c r="K144" s="9"/>
      <c r="L144" s="413"/>
      <c r="M144" s="46"/>
    </row>
    <row r="145" spans="1:13" s="3" customFormat="1" hidden="1">
      <c r="A145" s="46"/>
      <c r="B145" s="6"/>
      <c r="C145" s="58"/>
      <c r="D145" s="62"/>
      <c r="E145" s="9"/>
      <c r="F145" s="412"/>
      <c r="G145" s="46"/>
      <c r="H145" s="26"/>
      <c r="I145" s="58"/>
      <c r="J145" s="62"/>
      <c r="K145" s="9"/>
      <c r="L145" s="413"/>
      <c r="M145" s="46"/>
    </row>
    <row r="146" spans="1:13" s="3" customFormat="1" hidden="1">
      <c r="A146" s="46"/>
      <c r="B146" s="6"/>
      <c r="C146" s="58"/>
      <c r="D146" s="62"/>
      <c r="E146" s="9"/>
      <c r="F146" s="412"/>
      <c r="G146" s="46"/>
      <c r="H146" s="26"/>
      <c r="I146" s="58"/>
      <c r="J146" s="62"/>
      <c r="K146" s="60"/>
      <c r="L146" s="413"/>
      <c r="M146" s="46"/>
    </row>
    <row r="147" spans="1:13" s="3" customFormat="1" hidden="1">
      <c r="A147" s="46"/>
      <c r="B147" s="6"/>
      <c r="C147" s="58"/>
      <c r="D147" s="62"/>
      <c r="E147" s="60"/>
      <c r="F147" s="412"/>
      <c r="G147" s="46"/>
      <c r="H147" s="26"/>
      <c r="I147" s="58"/>
      <c r="J147" s="62"/>
      <c r="K147" s="60"/>
      <c r="L147" s="413"/>
      <c r="M147" s="46"/>
    </row>
    <row r="148" spans="1:13" s="3" customFormat="1" hidden="1">
      <c r="A148" s="46"/>
      <c r="B148" s="6"/>
      <c r="C148" s="58"/>
      <c r="D148" s="62"/>
      <c r="E148" s="60"/>
      <c r="F148" s="412"/>
      <c r="G148" s="46"/>
      <c r="H148" s="26"/>
      <c r="I148" s="58"/>
      <c r="J148" s="62"/>
      <c r="K148" s="9"/>
      <c r="L148" s="413"/>
      <c r="M148" s="46"/>
    </row>
    <row r="149" spans="1:13" s="3" customFormat="1" hidden="1">
      <c r="A149" s="46"/>
      <c r="B149" s="6"/>
      <c r="C149" s="58"/>
      <c r="D149" s="62"/>
      <c r="E149" s="60"/>
      <c r="F149" s="412"/>
      <c r="G149" s="46"/>
      <c r="H149" s="26"/>
      <c r="I149" s="58"/>
      <c r="J149" s="62"/>
      <c r="K149" s="60"/>
      <c r="L149" s="413"/>
      <c r="M149" s="46"/>
    </row>
    <row r="150" spans="1:13" s="3" customFormat="1" ht="12.75" hidden="1">
      <c r="A150" s="46"/>
      <c r="B150" s="6"/>
      <c r="C150" s="58"/>
      <c r="D150" s="259"/>
      <c r="E150" s="60"/>
      <c r="F150" s="246"/>
      <c r="G150" s="46"/>
      <c r="H150" s="26"/>
      <c r="I150" s="58"/>
      <c r="J150" s="62"/>
      <c r="K150" s="9"/>
      <c r="L150" s="413"/>
      <c r="M150" s="46"/>
    </row>
    <row r="151" spans="1:13" s="3" customFormat="1" ht="12.75" hidden="1">
      <c r="A151" s="46"/>
      <c r="B151" s="6"/>
      <c r="C151" s="58"/>
      <c r="D151" s="259"/>
      <c r="E151" s="60"/>
      <c r="F151" s="246"/>
      <c r="G151" s="46"/>
      <c r="H151" s="26"/>
      <c r="I151" s="58"/>
      <c r="J151" s="62"/>
      <c r="K151" s="9"/>
      <c r="L151" s="257"/>
      <c r="M151" s="46"/>
    </row>
    <row r="152" spans="1:13" s="3" customFormat="1" ht="12.75" hidden="1">
      <c r="A152" s="46"/>
      <c r="B152" s="6"/>
      <c r="C152" s="58"/>
      <c r="D152" s="259"/>
      <c r="E152" s="60"/>
      <c r="F152" s="246"/>
      <c r="G152" s="46"/>
      <c r="H152" s="26"/>
      <c r="I152" s="58"/>
      <c r="J152" s="62"/>
      <c r="K152" s="9"/>
      <c r="L152" s="257"/>
      <c r="M152" s="46"/>
    </row>
    <row r="153" spans="1:13" s="3" customFormat="1" ht="12.75" hidden="1">
      <c r="A153" s="46"/>
      <c r="B153" s="6"/>
      <c r="C153" s="58"/>
      <c r="D153" s="259"/>
      <c r="E153" s="60"/>
      <c r="F153" s="246"/>
      <c r="G153" s="46"/>
      <c r="H153" s="26"/>
      <c r="I153" s="58"/>
      <c r="J153" s="62"/>
      <c r="K153" s="60"/>
      <c r="L153" s="257"/>
      <c r="M153" s="46"/>
    </row>
    <row r="154" spans="1:13" s="3" customFormat="1" ht="12.75" hidden="1">
      <c r="A154" s="46"/>
      <c r="B154" s="6"/>
      <c r="C154" s="58"/>
      <c r="D154" s="259"/>
      <c r="E154" s="60"/>
      <c r="F154" s="246"/>
      <c r="G154" s="46"/>
      <c r="H154" s="26"/>
      <c r="I154" s="58"/>
      <c r="J154" s="62"/>
      <c r="K154" s="9"/>
      <c r="L154" s="257"/>
      <c r="M154" s="46"/>
    </row>
    <row r="155" spans="1:13" s="3" customFormat="1" ht="12.75" hidden="1">
      <c r="A155" s="46"/>
      <c r="B155" s="6"/>
      <c r="C155" s="58"/>
      <c r="D155" s="259"/>
      <c r="E155" s="60"/>
      <c r="F155" s="246"/>
      <c r="G155" s="46"/>
      <c r="H155" s="26"/>
      <c r="I155" s="58"/>
      <c r="J155" s="62"/>
      <c r="K155" s="9"/>
      <c r="L155" s="257"/>
      <c r="M155" s="46"/>
    </row>
    <row r="156" spans="1:13" s="3" customFormat="1" ht="12.75" hidden="1">
      <c r="A156" s="46"/>
      <c r="B156" s="6"/>
      <c r="C156" s="58"/>
      <c r="D156" s="259"/>
      <c r="E156" s="60"/>
      <c r="F156" s="246"/>
      <c r="G156" s="46"/>
      <c r="H156" s="26"/>
      <c r="I156" s="58"/>
      <c r="J156" s="62"/>
      <c r="K156" s="60"/>
      <c r="L156" s="257"/>
      <c r="M156" s="46"/>
    </row>
    <row r="157" spans="1:13" s="3" customFormat="1" ht="12.75" hidden="1">
      <c r="A157" s="46"/>
      <c r="B157" s="6"/>
      <c r="C157" s="58"/>
      <c r="D157" s="259"/>
      <c r="E157" s="60"/>
      <c r="F157" s="246"/>
      <c r="G157" s="46"/>
      <c r="H157" s="26"/>
      <c r="I157" s="58"/>
      <c r="J157" s="62"/>
      <c r="K157" s="60"/>
      <c r="L157" s="257"/>
      <c r="M157" s="46"/>
    </row>
    <row r="158" spans="1:13" s="3" customFormat="1" ht="12.75" hidden="1">
      <c r="A158" s="46"/>
      <c r="B158" s="6"/>
      <c r="C158" s="58"/>
      <c r="D158" s="259"/>
      <c r="E158" s="60"/>
      <c r="F158" s="246"/>
      <c r="G158" s="46"/>
      <c r="H158" s="26"/>
      <c r="I158" s="58"/>
      <c r="J158" s="62"/>
      <c r="K158" s="9"/>
      <c r="L158" s="257"/>
      <c r="M158" s="46"/>
    </row>
    <row r="159" spans="1:13" s="3" customFormat="1" ht="13.5" hidden="1" thickBot="1">
      <c r="A159" s="46"/>
      <c r="B159" s="6"/>
      <c r="C159" s="58"/>
      <c r="D159" s="259"/>
      <c r="E159" s="60"/>
      <c r="F159" s="246"/>
      <c r="G159" s="46"/>
      <c r="H159" s="26"/>
      <c r="I159" s="58"/>
      <c r="J159" s="62"/>
      <c r="K159" s="60"/>
      <c r="L159" s="257"/>
      <c r="M159" s="46"/>
    </row>
    <row r="160" spans="1:13" s="3" customFormat="1" ht="12.75" thickTop="1">
      <c r="A160" s="46"/>
      <c r="B160" s="47"/>
      <c r="C160" s="47"/>
      <c r="D160" s="47"/>
      <c r="E160" s="47"/>
      <c r="F160" s="47"/>
      <c r="G160" s="46"/>
      <c r="H160" s="48"/>
      <c r="I160" s="48"/>
      <c r="J160" s="48"/>
      <c r="K160" s="48"/>
      <c r="L160" s="48"/>
      <c r="M160" s="46"/>
    </row>
    <row r="161" spans="1:13" ht="21" thickBot="1">
      <c r="A161" s="35"/>
      <c r="B161" s="784" t="s">
        <v>788</v>
      </c>
      <c r="C161" s="784"/>
      <c r="D161" s="35"/>
      <c r="E161" s="211" t="s">
        <v>732</v>
      </c>
      <c r="F161" s="781" t="s">
        <v>1679</v>
      </c>
      <c r="G161" s="781"/>
      <c r="H161" s="781"/>
      <c r="I161" s="781"/>
      <c r="J161" s="35"/>
      <c r="K161" s="784" t="s">
        <v>917</v>
      </c>
      <c r="L161" s="784"/>
      <c r="M161" s="35"/>
    </row>
    <row r="162" spans="1:13" ht="13.5" thickTop="1" thickBot="1">
      <c r="A162" s="35"/>
      <c r="B162" s="790" t="s">
        <v>639</v>
      </c>
      <c r="C162" s="791"/>
      <c r="D162" s="43"/>
      <c r="E162" s="44"/>
      <c r="F162" s="44"/>
      <c r="G162" s="35"/>
      <c r="H162" s="785" t="s">
        <v>670</v>
      </c>
      <c r="I162" s="786"/>
      <c r="J162" s="45"/>
      <c r="K162" s="45"/>
      <c r="L162" s="45"/>
      <c r="M162" s="35"/>
    </row>
    <row r="163" spans="1:13" s="3" customFormat="1" ht="16.5" thickTop="1" thickBot="1">
      <c r="A163" s="46"/>
      <c r="B163" s="792"/>
      <c r="C163" s="793"/>
      <c r="D163" s="14"/>
      <c r="E163" s="12" t="s">
        <v>663</v>
      </c>
      <c r="F163" s="13">
        <f>COUNTA(D165:D187)</f>
        <v>18</v>
      </c>
      <c r="G163" s="46"/>
      <c r="H163" s="787"/>
      <c r="I163" s="788"/>
      <c r="J163" s="32"/>
      <c r="K163" s="33" t="s">
        <v>663</v>
      </c>
      <c r="L163" s="34">
        <f>COUNTA(J165:J187)</f>
        <v>23</v>
      </c>
      <c r="M163" s="46"/>
    </row>
    <row r="164" spans="1:13" s="3" customFormat="1">
      <c r="A164" s="46"/>
      <c r="B164" s="15" t="s">
        <v>644</v>
      </c>
      <c r="C164" s="16" t="s">
        <v>640</v>
      </c>
      <c r="D164" s="4" t="s">
        <v>641</v>
      </c>
      <c r="E164" s="4" t="s">
        <v>642</v>
      </c>
      <c r="F164" s="5" t="s">
        <v>662</v>
      </c>
      <c r="G164" s="46"/>
      <c r="H164" s="24" t="s">
        <v>644</v>
      </c>
      <c r="I164" s="23" t="s">
        <v>640</v>
      </c>
      <c r="J164" s="4" t="s">
        <v>641</v>
      </c>
      <c r="K164" s="4" t="s">
        <v>642</v>
      </c>
      <c r="L164" s="25" t="s">
        <v>662</v>
      </c>
      <c r="M164" s="46"/>
    </row>
    <row r="165" spans="1:13" s="3" customFormat="1">
      <c r="A165" s="46"/>
      <c r="B165" s="93" t="s">
        <v>648</v>
      </c>
      <c r="C165" s="94" t="s">
        <v>986</v>
      </c>
      <c r="D165" s="95" t="s">
        <v>2945</v>
      </c>
      <c r="E165" s="96" t="s">
        <v>679</v>
      </c>
      <c r="F165" s="285" t="s">
        <v>127</v>
      </c>
      <c r="G165" s="46"/>
      <c r="H165" s="111" t="s">
        <v>648</v>
      </c>
      <c r="I165" s="94" t="s">
        <v>727</v>
      </c>
      <c r="J165" s="95" t="s">
        <v>2754</v>
      </c>
      <c r="K165" s="96" t="s">
        <v>770</v>
      </c>
      <c r="L165" s="289" t="s">
        <v>3361</v>
      </c>
      <c r="M165" s="46"/>
    </row>
    <row r="166" spans="1:13" s="3" customFormat="1">
      <c r="A166" s="46"/>
      <c r="B166" s="98" t="s">
        <v>649</v>
      </c>
      <c r="C166" s="99" t="s">
        <v>2388</v>
      </c>
      <c r="D166" s="100" t="s">
        <v>2946</v>
      </c>
      <c r="E166" s="101" t="s">
        <v>687</v>
      </c>
      <c r="F166" s="286" t="s">
        <v>432</v>
      </c>
      <c r="G166" s="46"/>
      <c r="H166" s="113" t="s">
        <v>649</v>
      </c>
      <c r="I166" s="99" t="s">
        <v>1804</v>
      </c>
      <c r="J166" s="100" t="s">
        <v>170</v>
      </c>
      <c r="K166" s="101" t="s">
        <v>948</v>
      </c>
      <c r="L166" s="290" t="s">
        <v>3362</v>
      </c>
      <c r="M166" s="46"/>
    </row>
    <row r="167" spans="1:13" s="3" customFormat="1">
      <c r="A167" s="46"/>
      <c r="B167" s="103" t="s">
        <v>650</v>
      </c>
      <c r="C167" s="104" t="s">
        <v>2948</v>
      </c>
      <c r="D167" s="105" t="s">
        <v>2949</v>
      </c>
      <c r="E167" s="106" t="s">
        <v>770</v>
      </c>
      <c r="F167" s="287" t="s">
        <v>496</v>
      </c>
      <c r="G167" s="46"/>
      <c r="H167" s="115" t="s">
        <v>650</v>
      </c>
      <c r="I167" s="104" t="s">
        <v>728</v>
      </c>
      <c r="J167" s="105" t="s">
        <v>2962</v>
      </c>
      <c r="K167" s="106" t="s">
        <v>770</v>
      </c>
      <c r="L167" s="291" t="s">
        <v>3351</v>
      </c>
      <c r="M167" s="46"/>
    </row>
    <row r="168" spans="1:13" s="3" customFormat="1">
      <c r="A168" s="46"/>
      <c r="B168" s="6" t="s">
        <v>651</v>
      </c>
      <c r="C168" s="7" t="s">
        <v>995</v>
      </c>
      <c r="D168" s="8" t="s">
        <v>2719</v>
      </c>
      <c r="E168" s="9" t="s">
        <v>770</v>
      </c>
      <c r="F168" s="288" t="s">
        <v>487</v>
      </c>
      <c r="G168" s="46"/>
      <c r="H168" s="26" t="s">
        <v>651</v>
      </c>
      <c r="I168" s="7" t="s">
        <v>1660</v>
      </c>
      <c r="J168" s="8" t="s">
        <v>3157</v>
      </c>
      <c r="K168" s="9" t="s">
        <v>770</v>
      </c>
      <c r="L168" s="292" t="s">
        <v>1826</v>
      </c>
      <c r="M168" s="46"/>
    </row>
    <row r="169" spans="1:13" s="3" customFormat="1">
      <c r="A169" s="46"/>
      <c r="B169" s="6" t="s">
        <v>652</v>
      </c>
      <c r="C169" s="7" t="s">
        <v>645</v>
      </c>
      <c r="D169" s="8" t="s">
        <v>2719</v>
      </c>
      <c r="E169" s="9" t="s">
        <v>770</v>
      </c>
      <c r="F169" s="288" t="s">
        <v>233</v>
      </c>
      <c r="G169" s="46"/>
      <c r="H169" s="26" t="s">
        <v>652</v>
      </c>
      <c r="I169" s="7" t="s">
        <v>485</v>
      </c>
      <c r="J169" s="8" t="s">
        <v>120</v>
      </c>
      <c r="K169" s="9" t="s">
        <v>948</v>
      </c>
      <c r="L169" s="292" t="s">
        <v>1827</v>
      </c>
      <c r="M169" s="46"/>
    </row>
    <row r="170" spans="1:13" s="3" customFormat="1">
      <c r="A170" s="46"/>
      <c r="B170" s="6" t="s">
        <v>653</v>
      </c>
      <c r="C170" s="7" t="s">
        <v>645</v>
      </c>
      <c r="D170" s="8" t="s">
        <v>3166</v>
      </c>
      <c r="E170" s="9" t="s">
        <v>965</v>
      </c>
      <c r="F170" s="288" t="s">
        <v>439</v>
      </c>
      <c r="G170" s="46"/>
      <c r="H170" s="26" t="s">
        <v>653</v>
      </c>
      <c r="I170" s="7" t="s">
        <v>1144</v>
      </c>
      <c r="J170" s="8" t="s">
        <v>2961</v>
      </c>
      <c r="K170" s="9" t="s">
        <v>948</v>
      </c>
      <c r="L170" s="292" t="s">
        <v>3363</v>
      </c>
      <c r="M170" s="46"/>
    </row>
    <row r="171" spans="1:13" s="3" customFormat="1">
      <c r="A171" s="46"/>
      <c r="B171" s="6" t="s">
        <v>654</v>
      </c>
      <c r="C171" s="7" t="s">
        <v>772</v>
      </c>
      <c r="D171" s="8" t="s">
        <v>3164</v>
      </c>
      <c r="E171" s="9" t="s">
        <v>770</v>
      </c>
      <c r="F171" s="288" t="s">
        <v>2762</v>
      </c>
      <c r="G171" s="46"/>
      <c r="H171" s="26" t="s">
        <v>654</v>
      </c>
      <c r="I171" s="7" t="s">
        <v>829</v>
      </c>
      <c r="J171" s="8" t="s">
        <v>1200</v>
      </c>
      <c r="K171" s="9" t="s">
        <v>948</v>
      </c>
      <c r="L171" s="292" t="s">
        <v>2150</v>
      </c>
      <c r="M171" s="46"/>
    </row>
    <row r="172" spans="1:13" s="3" customFormat="1">
      <c r="A172" s="46"/>
      <c r="B172" s="6" t="s">
        <v>655</v>
      </c>
      <c r="C172" s="7" t="s">
        <v>1125</v>
      </c>
      <c r="D172" s="8" t="s">
        <v>2724</v>
      </c>
      <c r="E172" s="9" t="s">
        <v>770</v>
      </c>
      <c r="F172" s="288" t="s">
        <v>136</v>
      </c>
      <c r="G172" s="46"/>
      <c r="H172" s="26" t="s">
        <v>655</v>
      </c>
      <c r="I172" s="7" t="s">
        <v>802</v>
      </c>
      <c r="J172" s="8" t="s">
        <v>3158</v>
      </c>
      <c r="K172" s="9" t="s">
        <v>965</v>
      </c>
      <c r="L172" s="292" t="s">
        <v>3364</v>
      </c>
      <c r="M172" s="46"/>
    </row>
    <row r="173" spans="1:13" s="3" customFormat="1">
      <c r="A173" s="46"/>
      <c r="B173" s="6" t="s">
        <v>656</v>
      </c>
      <c r="C173" s="7" t="s">
        <v>480</v>
      </c>
      <c r="D173" s="8" t="s">
        <v>3352</v>
      </c>
      <c r="E173" s="9" t="s">
        <v>679</v>
      </c>
      <c r="F173" s="288" t="s">
        <v>139</v>
      </c>
      <c r="G173" s="46"/>
      <c r="H173" s="26" t="s">
        <v>656</v>
      </c>
      <c r="I173" s="7" t="s">
        <v>1270</v>
      </c>
      <c r="J173" s="8" t="s">
        <v>3359</v>
      </c>
      <c r="K173" s="9" t="s">
        <v>948</v>
      </c>
      <c r="L173" s="292" t="s">
        <v>517</v>
      </c>
      <c r="M173" s="46"/>
    </row>
    <row r="174" spans="1:13" s="3" customFormat="1">
      <c r="A174" s="46"/>
      <c r="B174" s="6" t="s">
        <v>657</v>
      </c>
      <c r="C174" s="7" t="s">
        <v>992</v>
      </c>
      <c r="D174" s="8" t="s">
        <v>3353</v>
      </c>
      <c r="E174" s="9" t="s">
        <v>770</v>
      </c>
      <c r="F174" s="288" t="s">
        <v>492</v>
      </c>
      <c r="G174" s="46"/>
      <c r="H174" s="26" t="s">
        <v>657</v>
      </c>
      <c r="I174" s="7" t="s">
        <v>1808</v>
      </c>
      <c r="J174" s="8" t="s">
        <v>1200</v>
      </c>
      <c r="K174" s="9" t="s">
        <v>948</v>
      </c>
      <c r="L174" s="292" t="s">
        <v>2156</v>
      </c>
      <c r="M174" s="46"/>
    </row>
    <row r="175" spans="1:13" s="3" customFormat="1">
      <c r="A175" s="46"/>
      <c r="B175" s="6" t="s">
        <v>658</v>
      </c>
      <c r="C175" s="7" t="s">
        <v>412</v>
      </c>
      <c r="D175" s="8" t="s">
        <v>509</v>
      </c>
      <c r="E175" s="9" t="s">
        <v>948</v>
      </c>
      <c r="F175" s="288" t="s">
        <v>140</v>
      </c>
      <c r="G175" s="46"/>
      <c r="H175" s="26" t="s">
        <v>658</v>
      </c>
      <c r="I175" s="7" t="s">
        <v>685</v>
      </c>
      <c r="J175" s="8" t="s">
        <v>353</v>
      </c>
      <c r="K175" s="9" t="s">
        <v>770</v>
      </c>
      <c r="L175" s="292" t="s">
        <v>2778</v>
      </c>
      <c r="M175" s="46"/>
    </row>
    <row r="176" spans="1:13" s="3" customFormat="1">
      <c r="A176" s="46"/>
      <c r="B176" s="6" t="s">
        <v>659</v>
      </c>
      <c r="C176" s="7" t="s">
        <v>847</v>
      </c>
      <c r="D176" s="8" t="s">
        <v>1192</v>
      </c>
      <c r="E176" s="9" t="s">
        <v>948</v>
      </c>
      <c r="F176" s="288" t="s">
        <v>511</v>
      </c>
      <c r="G176" s="46"/>
      <c r="H176" s="26" t="s">
        <v>659</v>
      </c>
      <c r="I176" s="7" t="s">
        <v>810</v>
      </c>
      <c r="J176" s="8" t="s">
        <v>1776</v>
      </c>
      <c r="K176" s="9" t="s">
        <v>770</v>
      </c>
      <c r="L176" s="292" t="s">
        <v>3365</v>
      </c>
      <c r="M176" s="46"/>
    </row>
    <row r="177" spans="1:13" s="3" customFormat="1">
      <c r="A177" s="46"/>
      <c r="B177" s="6" t="s">
        <v>660</v>
      </c>
      <c r="C177" s="7" t="s">
        <v>3354</v>
      </c>
      <c r="D177" s="8" t="s">
        <v>2961</v>
      </c>
      <c r="E177" s="9" t="s">
        <v>948</v>
      </c>
      <c r="F177" s="288" t="s">
        <v>2768</v>
      </c>
      <c r="G177" s="46"/>
      <c r="H177" s="26" t="s">
        <v>660</v>
      </c>
      <c r="I177" s="7" t="s">
        <v>759</v>
      </c>
      <c r="J177" s="8" t="s">
        <v>2730</v>
      </c>
      <c r="K177" s="9" t="s">
        <v>770</v>
      </c>
      <c r="L177" s="292" t="s">
        <v>2158</v>
      </c>
      <c r="M177" s="46"/>
    </row>
    <row r="178" spans="1:13" s="3" customFormat="1">
      <c r="A178" s="46"/>
      <c r="B178" s="6" t="s">
        <v>661</v>
      </c>
      <c r="C178" s="7" t="s">
        <v>645</v>
      </c>
      <c r="D178" s="8" t="s">
        <v>3355</v>
      </c>
      <c r="E178" s="9" t="s">
        <v>679</v>
      </c>
      <c r="F178" s="288" t="s">
        <v>446</v>
      </c>
      <c r="G178" s="46"/>
      <c r="H178" s="26" t="s">
        <v>661</v>
      </c>
      <c r="I178" s="7" t="s">
        <v>725</v>
      </c>
      <c r="J178" s="8" t="s">
        <v>346</v>
      </c>
      <c r="K178" s="9" t="s">
        <v>679</v>
      </c>
      <c r="L178" s="292" t="s">
        <v>1831</v>
      </c>
      <c r="M178" s="46"/>
    </row>
    <row r="179" spans="1:13" s="3" customFormat="1">
      <c r="A179" s="46"/>
      <c r="B179" s="6" t="s">
        <v>664</v>
      </c>
      <c r="C179" s="7" t="s">
        <v>772</v>
      </c>
      <c r="D179" s="8" t="s">
        <v>2954</v>
      </c>
      <c r="E179" s="9" t="s">
        <v>770</v>
      </c>
      <c r="F179" s="288" t="s">
        <v>2565</v>
      </c>
      <c r="G179" s="46"/>
      <c r="H179" s="26" t="s">
        <v>664</v>
      </c>
      <c r="I179" s="7" t="s">
        <v>1086</v>
      </c>
      <c r="J179" s="8" t="s">
        <v>2960</v>
      </c>
      <c r="K179" s="9" t="s">
        <v>770</v>
      </c>
      <c r="L179" s="292" t="s">
        <v>1832</v>
      </c>
      <c r="M179" s="46"/>
    </row>
    <row r="180" spans="1:13" s="3" customFormat="1">
      <c r="A180" s="46"/>
      <c r="B180" s="6" t="s">
        <v>665</v>
      </c>
      <c r="C180" s="7" t="s">
        <v>714</v>
      </c>
      <c r="D180" s="8" t="s">
        <v>2113</v>
      </c>
      <c r="E180" s="9" t="s">
        <v>770</v>
      </c>
      <c r="F180" s="288" t="s">
        <v>3358</v>
      </c>
      <c r="G180" s="46"/>
      <c r="H180" s="26" t="s">
        <v>665</v>
      </c>
      <c r="I180" s="7" t="s">
        <v>685</v>
      </c>
      <c r="J180" s="8" t="s">
        <v>2119</v>
      </c>
      <c r="K180" s="9" t="s">
        <v>770</v>
      </c>
      <c r="L180" s="292" t="s">
        <v>2780</v>
      </c>
      <c r="M180" s="46"/>
    </row>
    <row r="181" spans="1:13" s="3" customFormat="1">
      <c r="A181" s="46"/>
      <c r="B181" s="6" t="s">
        <v>666</v>
      </c>
      <c r="C181" s="7" t="s">
        <v>1340</v>
      </c>
      <c r="D181" s="8" t="s">
        <v>3356</v>
      </c>
      <c r="E181" s="9" t="s">
        <v>770</v>
      </c>
      <c r="F181" s="288" t="s">
        <v>447</v>
      </c>
      <c r="G181" s="46"/>
      <c r="H181" s="26" t="s">
        <v>666</v>
      </c>
      <c r="I181" s="7" t="s">
        <v>1451</v>
      </c>
      <c r="J181" s="8" t="s">
        <v>1037</v>
      </c>
      <c r="K181" s="9" t="s">
        <v>948</v>
      </c>
      <c r="L181" s="292" t="s">
        <v>520</v>
      </c>
      <c r="M181" s="46"/>
    </row>
    <row r="182" spans="1:13" s="3" customFormat="1">
      <c r="A182" s="46"/>
      <c r="B182" s="6" t="s">
        <v>667</v>
      </c>
      <c r="C182" s="7" t="s">
        <v>3357</v>
      </c>
      <c r="D182" s="8" t="s">
        <v>2893</v>
      </c>
      <c r="E182" s="9" t="s">
        <v>965</v>
      </c>
      <c r="F182" s="288" t="s">
        <v>449</v>
      </c>
      <c r="G182" s="46"/>
      <c r="H182" s="26" t="s">
        <v>667</v>
      </c>
      <c r="I182" s="7" t="s">
        <v>1804</v>
      </c>
      <c r="J182" s="357" t="s">
        <v>120</v>
      </c>
      <c r="K182" s="9" t="s">
        <v>948</v>
      </c>
      <c r="L182" s="292" t="s">
        <v>2159</v>
      </c>
      <c r="M182" s="46"/>
    </row>
    <row r="183" spans="1:13" s="3" customFormat="1" ht="12.75">
      <c r="A183" s="46"/>
      <c r="B183" s="6"/>
      <c r="C183" s="7"/>
      <c r="D183" s="435"/>
      <c r="E183" s="9"/>
      <c r="F183" s="288"/>
      <c r="G183" s="46"/>
      <c r="H183" s="26" t="s">
        <v>668</v>
      </c>
      <c r="I183" s="7" t="s">
        <v>1375</v>
      </c>
      <c r="J183" s="357" t="s">
        <v>70</v>
      </c>
      <c r="K183" s="9" t="s">
        <v>948</v>
      </c>
      <c r="L183" s="292" t="s">
        <v>3366</v>
      </c>
      <c r="M183" s="46"/>
    </row>
    <row r="184" spans="1:13" s="3" customFormat="1" ht="12.75">
      <c r="A184" s="46"/>
      <c r="B184" s="6"/>
      <c r="C184" s="7"/>
      <c r="D184" s="435"/>
      <c r="E184" s="9"/>
      <c r="F184" s="288"/>
      <c r="G184" s="46"/>
      <c r="H184" s="26" t="s">
        <v>669</v>
      </c>
      <c r="I184" s="7" t="s">
        <v>802</v>
      </c>
      <c r="J184" s="357" t="s">
        <v>3360</v>
      </c>
      <c r="K184" s="9" t="s">
        <v>965</v>
      </c>
      <c r="L184" s="292" t="s">
        <v>3367</v>
      </c>
      <c r="M184" s="46"/>
    </row>
    <row r="185" spans="1:13" s="3" customFormat="1" ht="12.75">
      <c r="A185" s="46"/>
      <c r="B185" s="6"/>
      <c r="C185" s="7"/>
      <c r="D185" s="435"/>
      <c r="E185" s="9"/>
      <c r="F185" s="288"/>
      <c r="G185" s="46"/>
      <c r="H185" s="26" t="s">
        <v>918</v>
      </c>
      <c r="I185" s="7" t="s">
        <v>689</v>
      </c>
      <c r="J185" s="357" t="s">
        <v>3185</v>
      </c>
      <c r="K185" s="9" t="s">
        <v>965</v>
      </c>
      <c r="L185" s="292" t="s">
        <v>3368</v>
      </c>
      <c r="M185" s="46"/>
    </row>
    <row r="186" spans="1:13" s="3" customFormat="1" ht="12.75">
      <c r="A186" s="46"/>
      <c r="B186" s="6"/>
      <c r="C186" s="7"/>
      <c r="D186" s="21"/>
      <c r="E186" s="9"/>
      <c r="F186" s="244"/>
      <c r="G186" s="46"/>
      <c r="H186" s="26" t="s">
        <v>919</v>
      </c>
      <c r="I186" s="7" t="s">
        <v>689</v>
      </c>
      <c r="J186" s="357" t="s">
        <v>3186</v>
      </c>
      <c r="K186" s="9" t="s">
        <v>965</v>
      </c>
      <c r="L186" s="255" t="s">
        <v>3369</v>
      </c>
      <c r="M186" s="46"/>
    </row>
    <row r="187" spans="1:13" s="3" customFormat="1" ht="13.5" thickBot="1">
      <c r="A187" s="46"/>
      <c r="B187" s="19"/>
      <c r="C187" s="10"/>
      <c r="D187" s="22"/>
      <c r="E187" s="11"/>
      <c r="F187" s="245"/>
      <c r="G187" s="46"/>
      <c r="H187" s="28" t="s">
        <v>920</v>
      </c>
      <c r="I187" s="29" t="s">
        <v>723</v>
      </c>
      <c r="J187" s="561" t="s">
        <v>1572</v>
      </c>
      <c r="K187" s="30" t="s">
        <v>965</v>
      </c>
      <c r="L187" s="256" t="s">
        <v>3370</v>
      </c>
      <c r="M187" s="46"/>
    </row>
    <row r="188" spans="1:13" s="3" customFormat="1" ht="12.75" thickTop="1">
      <c r="A188" s="46"/>
      <c r="B188" s="47"/>
      <c r="C188" s="47"/>
      <c r="D188" s="47"/>
      <c r="E188" s="47"/>
      <c r="F188" s="47"/>
      <c r="G188" s="46"/>
      <c r="H188" s="48"/>
      <c r="I188" s="48"/>
      <c r="J188" s="48"/>
      <c r="K188" s="48"/>
      <c r="L188" s="48"/>
      <c r="M188" s="46"/>
    </row>
    <row r="189" spans="1:13" ht="21" thickBot="1">
      <c r="B189" s="784" t="s">
        <v>5</v>
      </c>
      <c r="C189" s="784"/>
      <c r="D189" s="35"/>
      <c r="E189" s="211" t="s">
        <v>917</v>
      </c>
      <c r="F189" s="781" t="s">
        <v>734</v>
      </c>
      <c r="G189" s="781"/>
      <c r="H189" s="781"/>
      <c r="I189" s="781"/>
      <c r="J189" s="35"/>
      <c r="K189" s="784" t="s">
        <v>744</v>
      </c>
      <c r="L189" s="784"/>
      <c r="M189" s="35"/>
    </row>
    <row r="190" spans="1:13" ht="13.5" thickTop="1" thickBot="1">
      <c r="B190" s="790" t="s">
        <v>1653</v>
      </c>
      <c r="C190" s="791"/>
      <c r="D190" s="43"/>
      <c r="E190" s="44"/>
      <c r="F190" s="44"/>
      <c r="G190" s="35"/>
      <c r="H190" s="785" t="s">
        <v>1654</v>
      </c>
      <c r="I190" s="786"/>
      <c r="J190" s="45"/>
      <c r="K190" s="45"/>
      <c r="L190" s="45"/>
      <c r="M190" s="35"/>
    </row>
    <row r="191" spans="1:13" ht="16.5" thickTop="1" thickBot="1">
      <c r="B191" s="792"/>
      <c r="C191" s="793"/>
      <c r="D191" s="14"/>
      <c r="E191" s="12" t="s">
        <v>663</v>
      </c>
      <c r="F191" s="13">
        <f>COUNTA(D193:D212)</f>
        <v>6</v>
      </c>
      <c r="G191" s="46"/>
      <c r="H191" s="787"/>
      <c r="I191" s="788"/>
      <c r="J191" s="32"/>
      <c r="K191" s="33" t="s">
        <v>663</v>
      </c>
      <c r="L191" s="34">
        <f>COUNTA(J193:J212)</f>
        <v>10</v>
      </c>
      <c r="M191" s="35"/>
    </row>
    <row r="192" spans="1:13">
      <c r="B192" s="15" t="s">
        <v>644</v>
      </c>
      <c r="C192" s="16" t="s">
        <v>640</v>
      </c>
      <c r="D192" s="4" t="s">
        <v>641</v>
      </c>
      <c r="E192" s="4" t="s">
        <v>642</v>
      </c>
      <c r="F192" s="5" t="s">
        <v>662</v>
      </c>
      <c r="G192" s="46"/>
      <c r="H192" s="24" t="s">
        <v>644</v>
      </c>
      <c r="I192" s="23" t="s">
        <v>640</v>
      </c>
      <c r="J192" s="4" t="s">
        <v>641</v>
      </c>
      <c r="K192" s="4" t="s">
        <v>642</v>
      </c>
      <c r="L192" s="25" t="s">
        <v>662</v>
      </c>
      <c r="M192" s="35"/>
    </row>
    <row r="193" spans="2:13">
      <c r="B193" s="93" t="s">
        <v>648</v>
      </c>
      <c r="C193" s="94" t="s">
        <v>705</v>
      </c>
      <c r="D193" s="95" t="s">
        <v>2384</v>
      </c>
      <c r="E193" s="96" t="s">
        <v>770</v>
      </c>
      <c r="F193" s="285" t="s">
        <v>531</v>
      </c>
      <c r="G193" s="46"/>
      <c r="H193" s="111" t="s">
        <v>648</v>
      </c>
      <c r="I193" s="94" t="s">
        <v>759</v>
      </c>
      <c r="J193" s="95" t="s">
        <v>1308</v>
      </c>
      <c r="K193" s="96" t="s">
        <v>770</v>
      </c>
      <c r="L193" s="289" t="s">
        <v>3380</v>
      </c>
      <c r="M193" s="35"/>
    </row>
    <row r="194" spans="2:13">
      <c r="B194" s="98" t="s">
        <v>649</v>
      </c>
      <c r="C194" s="99" t="s">
        <v>995</v>
      </c>
      <c r="D194" s="100" t="s">
        <v>2439</v>
      </c>
      <c r="E194" s="101" t="s">
        <v>770</v>
      </c>
      <c r="F194" s="286" t="s">
        <v>3202</v>
      </c>
      <c r="G194" s="46"/>
      <c r="H194" s="113" t="s">
        <v>649</v>
      </c>
      <c r="I194" s="99" t="s">
        <v>861</v>
      </c>
      <c r="J194" s="100" t="s">
        <v>3374</v>
      </c>
      <c r="K194" s="101" t="s">
        <v>747</v>
      </c>
      <c r="L194" s="290" t="s">
        <v>3214</v>
      </c>
      <c r="M194" s="35"/>
    </row>
    <row r="195" spans="2:13">
      <c r="B195" s="103" t="s">
        <v>650</v>
      </c>
      <c r="C195" s="104" t="s">
        <v>714</v>
      </c>
      <c r="D195" s="105" t="s">
        <v>88</v>
      </c>
      <c r="E195" s="106" t="s">
        <v>770</v>
      </c>
      <c r="F195" s="287" t="s">
        <v>2786</v>
      </c>
      <c r="G195" s="46"/>
      <c r="H195" s="115" t="s">
        <v>650</v>
      </c>
      <c r="I195" s="104" t="s">
        <v>845</v>
      </c>
      <c r="J195" s="105" t="s">
        <v>2751</v>
      </c>
      <c r="K195" s="106" t="s">
        <v>770</v>
      </c>
      <c r="L195" s="291" t="s">
        <v>3002</v>
      </c>
      <c r="M195" s="35"/>
    </row>
    <row r="196" spans="2:13">
      <c r="B196" s="6" t="s">
        <v>651</v>
      </c>
      <c r="C196" s="7" t="s">
        <v>696</v>
      </c>
      <c r="D196" s="8" t="s">
        <v>1024</v>
      </c>
      <c r="E196" s="9" t="s">
        <v>948</v>
      </c>
      <c r="F196" s="288" t="s">
        <v>3372</v>
      </c>
      <c r="G196" s="46"/>
      <c r="H196" s="26" t="s">
        <v>651</v>
      </c>
      <c r="I196" s="7" t="s">
        <v>723</v>
      </c>
      <c r="J196" s="8" t="s">
        <v>2929</v>
      </c>
      <c r="K196" s="9" t="s">
        <v>687</v>
      </c>
      <c r="L196" s="292" t="s">
        <v>2795</v>
      </c>
      <c r="M196" s="35"/>
    </row>
    <row r="197" spans="2:13">
      <c r="B197" s="6" t="s">
        <v>652</v>
      </c>
      <c r="C197" s="7" t="s">
        <v>1524</v>
      </c>
      <c r="D197" s="8" t="s">
        <v>3371</v>
      </c>
      <c r="E197" s="9" t="s">
        <v>679</v>
      </c>
      <c r="F197" s="288" t="s">
        <v>523</v>
      </c>
      <c r="G197" s="46"/>
      <c r="H197" s="26" t="s">
        <v>652</v>
      </c>
      <c r="I197" s="7" t="s">
        <v>1451</v>
      </c>
      <c r="J197" s="8" t="s">
        <v>3375</v>
      </c>
      <c r="K197" s="9" t="s">
        <v>965</v>
      </c>
      <c r="L197" s="292" t="s">
        <v>2807</v>
      </c>
      <c r="M197" s="35"/>
    </row>
    <row r="198" spans="2:13">
      <c r="B198" s="6" t="s">
        <v>653</v>
      </c>
      <c r="C198" s="7" t="s">
        <v>1224</v>
      </c>
      <c r="D198" s="8" t="s">
        <v>1227</v>
      </c>
      <c r="E198" s="9" t="s">
        <v>948</v>
      </c>
      <c r="F198" s="288" t="s">
        <v>3373</v>
      </c>
      <c r="G198" s="46"/>
      <c r="H198" s="26" t="s">
        <v>653</v>
      </c>
      <c r="I198" s="7" t="s">
        <v>1143</v>
      </c>
      <c r="J198" s="8" t="s">
        <v>3376</v>
      </c>
      <c r="K198" s="9" t="s">
        <v>965</v>
      </c>
      <c r="L198" s="292" t="s">
        <v>3381</v>
      </c>
      <c r="M198" s="35"/>
    </row>
    <row r="199" spans="2:13">
      <c r="B199" s="6"/>
      <c r="C199" s="7"/>
      <c r="D199" s="8"/>
      <c r="E199" s="9"/>
      <c r="F199" s="288"/>
      <c r="G199" s="46"/>
      <c r="H199" s="26" t="s">
        <v>654</v>
      </c>
      <c r="I199" s="7" t="s">
        <v>1110</v>
      </c>
      <c r="J199" s="8" t="s">
        <v>3377</v>
      </c>
      <c r="K199" s="9" t="s">
        <v>1630</v>
      </c>
      <c r="L199" s="292" t="s">
        <v>3382</v>
      </c>
      <c r="M199" s="35"/>
    </row>
    <row r="200" spans="2:13" ht="12.75">
      <c r="B200" s="6"/>
      <c r="C200" s="7"/>
      <c r="D200" s="20"/>
      <c r="E200" s="9"/>
      <c r="F200" s="288"/>
      <c r="G200" s="46"/>
      <c r="H200" s="26" t="s">
        <v>655</v>
      </c>
      <c r="I200" s="7" t="s">
        <v>728</v>
      </c>
      <c r="J200" s="8" t="s">
        <v>2976</v>
      </c>
      <c r="K200" s="9" t="s">
        <v>770</v>
      </c>
      <c r="L200" s="292" t="s">
        <v>563</v>
      </c>
      <c r="M200" s="35"/>
    </row>
    <row r="201" spans="2:13" ht="12.75">
      <c r="B201" s="6"/>
      <c r="C201" s="7"/>
      <c r="D201" s="20"/>
      <c r="E201" s="9"/>
      <c r="F201" s="288"/>
      <c r="G201" s="46"/>
      <c r="H201" s="26" t="s">
        <v>656</v>
      </c>
      <c r="I201" s="7" t="s">
        <v>682</v>
      </c>
      <c r="J201" s="8" t="s">
        <v>3378</v>
      </c>
      <c r="K201" s="9" t="s">
        <v>965</v>
      </c>
      <c r="L201" s="292" t="s">
        <v>3383</v>
      </c>
      <c r="M201" s="35"/>
    </row>
    <row r="202" spans="2:13" ht="13.5" thickBot="1">
      <c r="B202" s="6"/>
      <c r="C202" s="7"/>
      <c r="D202" s="20"/>
      <c r="E202" s="9"/>
      <c r="F202" s="288"/>
      <c r="G202" s="46"/>
      <c r="H202" s="26" t="s">
        <v>657</v>
      </c>
      <c r="I202" s="7" t="s">
        <v>999</v>
      </c>
      <c r="J202" s="8" t="s">
        <v>3379</v>
      </c>
      <c r="K202" s="9" t="s">
        <v>965</v>
      </c>
      <c r="L202" s="292" t="s">
        <v>3384</v>
      </c>
      <c r="M202" s="35"/>
    </row>
    <row r="203" spans="2:13" ht="12.75" hidden="1">
      <c r="B203" s="6"/>
      <c r="C203" s="7"/>
      <c r="D203" s="20"/>
      <c r="E203" s="9"/>
      <c r="F203" s="288"/>
      <c r="G203" s="46"/>
      <c r="H203" s="26"/>
      <c r="I203" s="7"/>
      <c r="J203" s="8"/>
      <c r="K203" s="9"/>
      <c r="L203" s="292"/>
      <c r="M203" s="35"/>
    </row>
    <row r="204" spans="2:13" ht="12.75" hidden="1">
      <c r="B204" s="6"/>
      <c r="C204" s="7"/>
      <c r="D204" s="20"/>
      <c r="E204" s="9"/>
      <c r="F204" s="288"/>
      <c r="G204" s="46"/>
      <c r="H204" s="26"/>
      <c r="I204" s="7"/>
      <c r="J204" s="8"/>
      <c r="K204" s="9"/>
      <c r="L204" s="292"/>
      <c r="M204" s="35"/>
    </row>
    <row r="205" spans="2:13" ht="12.75" hidden="1">
      <c r="B205" s="6"/>
      <c r="C205" s="7"/>
      <c r="D205" s="20"/>
      <c r="E205" s="9"/>
      <c r="F205" s="244"/>
      <c r="G205" s="46"/>
      <c r="H205" s="26"/>
      <c r="I205" s="7"/>
      <c r="J205" s="8"/>
      <c r="K205" s="9"/>
      <c r="L205" s="255"/>
      <c r="M205" s="35"/>
    </row>
    <row r="206" spans="2:13" ht="12.75" hidden="1">
      <c r="B206" s="6"/>
      <c r="C206" s="7"/>
      <c r="D206" s="20"/>
      <c r="E206" s="9"/>
      <c r="F206" s="244"/>
      <c r="G206" s="46"/>
      <c r="H206" s="26"/>
      <c r="I206" s="7"/>
      <c r="J206" s="8"/>
      <c r="K206" s="9"/>
      <c r="L206" s="255"/>
      <c r="M206" s="35"/>
    </row>
    <row r="207" spans="2:13" ht="12.75" hidden="1">
      <c r="B207" s="6"/>
      <c r="C207" s="7"/>
      <c r="D207" s="21"/>
      <c r="E207" s="9"/>
      <c r="F207" s="244"/>
      <c r="G207" s="46"/>
      <c r="H207" s="26"/>
      <c r="I207" s="7"/>
      <c r="J207" s="7"/>
      <c r="K207" s="9"/>
      <c r="L207" s="255"/>
      <c r="M207" s="35"/>
    </row>
    <row r="208" spans="2:13" ht="12.75" hidden="1">
      <c r="B208" s="6"/>
      <c r="C208" s="7"/>
      <c r="D208" s="21"/>
      <c r="E208" s="9"/>
      <c r="F208" s="244"/>
      <c r="G208" s="46"/>
      <c r="H208" s="26"/>
      <c r="I208" s="7"/>
      <c r="J208" s="7"/>
      <c r="K208" s="9"/>
      <c r="L208" s="255"/>
      <c r="M208" s="35"/>
    </row>
    <row r="209" spans="1:13" ht="12.75" hidden="1">
      <c r="B209" s="6"/>
      <c r="C209" s="7"/>
      <c r="D209" s="21"/>
      <c r="E209" s="9"/>
      <c r="F209" s="244"/>
      <c r="G209" s="46"/>
      <c r="H209" s="26"/>
      <c r="I209" s="7"/>
      <c r="J209" s="7"/>
      <c r="K209" s="9"/>
      <c r="L209" s="255"/>
      <c r="M209" s="35"/>
    </row>
    <row r="210" spans="1:13" ht="12.75" hidden="1">
      <c r="B210" s="6"/>
      <c r="C210" s="7"/>
      <c r="D210" s="21"/>
      <c r="E210" s="9"/>
      <c r="F210" s="244"/>
      <c r="G210" s="46"/>
      <c r="H210" s="26"/>
      <c r="I210" s="7"/>
      <c r="J210" s="7"/>
      <c r="K210" s="9"/>
      <c r="L210" s="255"/>
      <c r="M210" s="35"/>
    </row>
    <row r="211" spans="1:13" ht="12.75" hidden="1">
      <c r="B211" s="6"/>
      <c r="C211" s="7"/>
      <c r="D211" s="21"/>
      <c r="E211" s="9"/>
      <c r="F211" s="244"/>
      <c r="G211" s="46"/>
      <c r="H211" s="26"/>
      <c r="I211" s="7"/>
      <c r="J211" s="7"/>
      <c r="K211" s="9"/>
      <c r="L211" s="255"/>
      <c r="M211" s="35"/>
    </row>
    <row r="212" spans="1:13" ht="13.5" hidden="1" thickBot="1">
      <c r="B212" s="19"/>
      <c r="C212" s="10"/>
      <c r="D212" s="22"/>
      <c r="E212" s="11"/>
      <c r="F212" s="245"/>
      <c r="G212" s="46"/>
      <c r="H212" s="28"/>
      <c r="I212" s="29"/>
      <c r="J212" s="29"/>
      <c r="K212" s="30"/>
      <c r="L212" s="256"/>
      <c r="M212" s="35"/>
    </row>
    <row r="213" spans="1:13" ht="12.75" thickTop="1">
      <c r="B213" s="47"/>
      <c r="C213" s="47"/>
      <c r="D213" s="47"/>
      <c r="E213" s="47"/>
      <c r="F213" s="47"/>
      <c r="G213" s="46"/>
      <c r="H213" s="48"/>
      <c r="I213" s="48"/>
      <c r="J213" s="48"/>
      <c r="K213" s="48"/>
      <c r="L213" s="48"/>
      <c r="M213" s="35"/>
    </row>
    <row r="214" spans="1:13" s="3" customFormat="1" ht="21" thickBot="1">
      <c r="A214" s="35"/>
      <c r="B214" s="784" t="s">
        <v>789</v>
      </c>
      <c r="C214" s="784"/>
      <c r="D214" s="35"/>
      <c r="E214" s="211" t="s">
        <v>744</v>
      </c>
      <c r="F214" s="781" t="s">
        <v>1680</v>
      </c>
      <c r="G214" s="781"/>
      <c r="H214" s="781"/>
      <c r="I214" s="781"/>
      <c r="J214" s="35"/>
      <c r="K214" s="784" t="s">
        <v>744</v>
      </c>
      <c r="L214" s="784"/>
      <c r="M214" s="46"/>
    </row>
    <row r="215" spans="1:13" s="3" customFormat="1" ht="13.5" thickTop="1" thickBot="1">
      <c r="A215" s="35"/>
      <c r="B215" s="790" t="s">
        <v>735</v>
      </c>
      <c r="C215" s="791"/>
      <c r="D215" s="43"/>
      <c r="E215" s="44"/>
      <c r="F215" s="44"/>
      <c r="G215" s="35"/>
      <c r="H215" s="785" t="s">
        <v>736</v>
      </c>
      <c r="I215" s="786"/>
      <c r="J215" s="45"/>
      <c r="K215" s="45"/>
      <c r="L215" s="45"/>
      <c r="M215" s="46"/>
    </row>
    <row r="216" spans="1:13" s="3" customFormat="1" ht="16.5" thickTop="1" thickBot="1">
      <c r="A216" s="46"/>
      <c r="B216" s="792"/>
      <c r="C216" s="793"/>
      <c r="D216" s="14"/>
      <c r="E216" s="12" t="s">
        <v>663</v>
      </c>
      <c r="F216" s="13">
        <f>COUNTA(D218:D237)</f>
        <v>4</v>
      </c>
      <c r="G216" s="46"/>
      <c r="H216" s="787"/>
      <c r="I216" s="788"/>
      <c r="J216" s="32"/>
      <c r="K216" s="33" t="s">
        <v>663</v>
      </c>
      <c r="L216" s="34">
        <f>COUNTA(J218:J237)</f>
        <v>4</v>
      </c>
      <c r="M216" s="46"/>
    </row>
    <row r="217" spans="1:13" s="3" customFormat="1">
      <c r="A217" s="46"/>
      <c r="B217" s="15" t="s">
        <v>644</v>
      </c>
      <c r="C217" s="16" t="s">
        <v>640</v>
      </c>
      <c r="D217" s="4" t="s">
        <v>641</v>
      </c>
      <c r="E217" s="4" t="s">
        <v>642</v>
      </c>
      <c r="F217" s="5" t="s">
        <v>662</v>
      </c>
      <c r="G217" s="46"/>
      <c r="H217" s="24" t="s">
        <v>644</v>
      </c>
      <c r="I217" s="23" t="s">
        <v>640</v>
      </c>
      <c r="J217" s="4" t="s">
        <v>641</v>
      </c>
      <c r="K217" s="4" t="s">
        <v>642</v>
      </c>
      <c r="L217" s="25" t="s">
        <v>662</v>
      </c>
      <c r="M217" s="46"/>
    </row>
    <row r="218" spans="1:13" s="3" customFormat="1">
      <c r="A218" s="46"/>
      <c r="B218" s="93" t="s">
        <v>648</v>
      </c>
      <c r="C218" s="94" t="s">
        <v>705</v>
      </c>
      <c r="D218" s="95" t="s">
        <v>2384</v>
      </c>
      <c r="E218" s="96" t="s">
        <v>770</v>
      </c>
      <c r="F218" s="285" t="s">
        <v>3239</v>
      </c>
      <c r="G218" s="46"/>
      <c r="H218" s="111" t="s">
        <v>648</v>
      </c>
      <c r="I218" s="94" t="s">
        <v>748</v>
      </c>
      <c r="J218" s="95" t="s">
        <v>3207</v>
      </c>
      <c r="K218" s="96" t="s">
        <v>965</v>
      </c>
      <c r="L218" s="289" t="s">
        <v>3385</v>
      </c>
      <c r="M218" s="46"/>
    </row>
    <row r="219" spans="1:13" s="3" customFormat="1">
      <c r="A219" s="46"/>
      <c r="B219" s="98" t="s">
        <v>649</v>
      </c>
      <c r="C219" s="99" t="s">
        <v>1348</v>
      </c>
      <c r="D219" s="100" t="s">
        <v>1430</v>
      </c>
      <c r="E219" s="101" t="s">
        <v>770</v>
      </c>
      <c r="F219" s="286" t="s">
        <v>3388</v>
      </c>
      <c r="G219" s="46"/>
      <c r="H219" s="113" t="s">
        <v>649</v>
      </c>
      <c r="I219" s="99" t="s">
        <v>748</v>
      </c>
      <c r="J219" s="100" t="s">
        <v>2148</v>
      </c>
      <c r="K219" s="101" t="s">
        <v>770</v>
      </c>
      <c r="L219" s="290" t="s">
        <v>3386</v>
      </c>
      <c r="M219" s="46"/>
    </row>
    <row r="220" spans="1:13" s="3" customFormat="1">
      <c r="A220" s="46"/>
      <c r="B220" s="103" t="s">
        <v>650</v>
      </c>
      <c r="C220" s="104" t="s">
        <v>1387</v>
      </c>
      <c r="D220" s="105" t="s">
        <v>465</v>
      </c>
      <c r="E220" s="106" t="s">
        <v>770</v>
      </c>
      <c r="F220" s="287" t="s">
        <v>3389</v>
      </c>
      <c r="G220" s="46"/>
      <c r="H220" s="115" t="s">
        <v>650</v>
      </c>
      <c r="I220" s="104" t="s">
        <v>810</v>
      </c>
      <c r="J220" s="105" t="s">
        <v>2470</v>
      </c>
      <c r="K220" s="106" t="s">
        <v>770</v>
      </c>
      <c r="L220" s="291" t="s">
        <v>3387</v>
      </c>
      <c r="M220" s="46"/>
    </row>
    <row r="221" spans="1:13" s="3" customFormat="1" ht="12.75" thickBot="1">
      <c r="A221" s="46"/>
      <c r="B221" s="6" t="s">
        <v>651</v>
      </c>
      <c r="C221" s="7" t="s">
        <v>1647</v>
      </c>
      <c r="D221" s="8" t="s">
        <v>3304</v>
      </c>
      <c r="E221" s="9" t="s">
        <v>900</v>
      </c>
      <c r="F221" s="288" t="s">
        <v>3390</v>
      </c>
      <c r="G221" s="46"/>
      <c r="H221" s="26" t="s">
        <v>651</v>
      </c>
      <c r="I221" s="7" t="s">
        <v>802</v>
      </c>
      <c r="J221" s="8" t="s">
        <v>981</v>
      </c>
      <c r="K221" s="9" t="s">
        <v>647</v>
      </c>
      <c r="L221" s="292" t="s">
        <v>2995</v>
      </c>
      <c r="M221" s="46"/>
    </row>
    <row r="222" spans="1:13" s="3" customFormat="1" hidden="1">
      <c r="A222" s="46"/>
      <c r="B222" s="6"/>
      <c r="C222" s="7"/>
      <c r="D222" s="8"/>
      <c r="E222" s="9"/>
      <c r="F222" s="288"/>
      <c r="G222" s="46"/>
      <c r="H222" s="26"/>
      <c r="I222" s="7"/>
      <c r="J222" s="8"/>
      <c r="K222" s="9"/>
      <c r="L222" s="292"/>
      <c r="M222" s="46"/>
    </row>
    <row r="223" spans="1:13" s="3" customFormat="1" hidden="1">
      <c r="A223" s="46"/>
      <c r="B223" s="6"/>
      <c r="C223" s="7"/>
      <c r="D223" s="8"/>
      <c r="E223" s="9"/>
      <c r="F223" s="288"/>
      <c r="G223" s="46"/>
      <c r="H223" s="26"/>
      <c r="I223" s="7"/>
      <c r="J223" s="8"/>
      <c r="K223" s="9"/>
      <c r="L223" s="292"/>
      <c r="M223" s="46"/>
    </row>
    <row r="224" spans="1:13" s="3" customFormat="1" hidden="1">
      <c r="A224" s="46"/>
      <c r="B224" s="6"/>
      <c r="C224" s="7"/>
      <c r="D224" s="8"/>
      <c r="E224" s="9"/>
      <c r="F224" s="288"/>
      <c r="G224" s="46"/>
      <c r="H224" s="26"/>
      <c r="I224" s="7"/>
      <c r="J224" s="8"/>
      <c r="K224" s="9"/>
      <c r="L224" s="255"/>
      <c r="M224" s="46"/>
    </row>
    <row r="225" spans="1:13" s="3" customFormat="1" ht="12.75" hidden="1">
      <c r="A225" s="46"/>
      <c r="B225" s="6"/>
      <c r="C225" s="7"/>
      <c r="D225" s="20"/>
      <c r="E225" s="9"/>
      <c r="F225" s="244"/>
      <c r="G225" s="46"/>
      <c r="H225" s="26"/>
      <c r="I225" s="7"/>
      <c r="J225" s="8"/>
      <c r="K225" s="9"/>
      <c r="L225" s="255"/>
      <c r="M225" s="46"/>
    </row>
    <row r="226" spans="1:13" s="3" customFormat="1" ht="12.75" hidden="1">
      <c r="A226" s="46"/>
      <c r="B226" s="6"/>
      <c r="C226" s="7"/>
      <c r="D226" s="20"/>
      <c r="E226" s="9"/>
      <c r="F226" s="244"/>
      <c r="G226" s="46"/>
      <c r="H226" s="26"/>
      <c r="I226" s="7"/>
      <c r="J226" s="8"/>
      <c r="K226" s="9"/>
      <c r="L226" s="255"/>
      <c r="M226" s="46"/>
    </row>
    <row r="227" spans="1:13" s="3" customFormat="1" ht="12.75" hidden="1">
      <c r="A227" s="46"/>
      <c r="B227" s="6"/>
      <c r="C227" s="7"/>
      <c r="D227" s="20"/>
      <c r="E227" s="9"/>
      <c r="F227" s="244"/>
      <c r="G227" s="46"/>
      <c r="H227" s="26"/>
      <c r="I227" s="7"/>
      <c r="J227" s="8"/>
      <c r="K227" s="9"/>
      <c r="L227" s="255"/>
      <c r="M227" s="46"/>
    </row>
    <row r="228" spans="1:13" s="3" customFormat="1" ht="12.75" hidden="1">
      <c r="A228" s="46"/>
      <c r="B228" s="6"/>
      <c r="C228" s="7"/>
      <c r="D228" s="20"/>
      <c r="E228" s="9"/>
      <c r="F228" s="244"/>
      <c r="G228" s="46"/>
      <c r="H228" s="26"/>
      <c r="I228" s="7"/>
      <c r="J228" s="8"/>
      <c r="K228" s="9"/>
      <c r="L228" s="255"/>
      <c r="M228" s="46"/>
    </row>
    <row r="229" spans="1:13" s="3" customFormat="1" ht="12.75" hidden="1">
      <c r="A229" s="46"/>
      <c r="B229" s="6"/>
      <c r="C229" s="7"/>
      <c r="D229" s="20"/>
      <c r="E229" s="9"/>
      <c r="F229" s="244"/>
      <c r="G229" s="46"/>
      <c r="H229" s="26"/>
      <c r="I229" s="7"/>
      <c r="J229" s="8"/>
      <c r="K229" s="9"/>
      <c r="L229" s="255"/>
      <c r="M229" s="46"/>
    </row>
    <row r="230" spans="1:13" s="3" customFormat="1" ht="12.75" hidden="1">
      <c r="A230" s="46"/>
      <c r="B230" s="6"/>
      <c r="C230" s="7"/>
      <c r="D230" s="20"/>
      <c r="E230" s="9"/>
      <c r="F230" s="244"/>
      <c r="G230" s="46"/>
      <c r="H230" s="26"/>
      <c r="I230" s="7"/>
      <c r="J230" s="8"/>
      <c r="K230" s="9"/>
      <c r="L230" s="255"/>
      <c r="M230" s="46"/>
    </row>
    <row r="231" spans="1:13" s="3" customFormat="1" ht="12.75" hidden="1">
      <c r="A231" s="46"/>
      <c r="B231" s="6"/>
      <c r="C231" s="7"/>
      <c r="D231" s="20"/>
      <c r="E231" s="9"/>
      <c r="F231" s="244"/>
      <c r="G231" s="46"/>
      <c r="H231" s="26"/>
      <c r="I231" s="7"/>
      <c r="J231" s="8"/>
      <c r="K231" s="9"/>
      <c r="L231" s="255"/>
      <c r="M231" s="46"/>
    </row>
    <row r="232" spans="1:13" s="3" customFormat="1" ht="12.75" hidden="1">
      <c r="A232" s="46"/>
      <c r="B232" s="6"/>
      <c r="C232" s="7"/>
      <c r="D232" s="21"/>
      <c r="E232" s="9"/>
      <c r="F232" s="244"/>
      <c r="G232" s="46"/>
      <c r="H232" s="26"/>
      <c r="I232" s="7"/>
      <c r="J232" s="7"/>
      <c r="K232" s="9"/>
      <c r="L232" s="255"/>
      <c r="M232" s="46"/>
    </row>
    <row r="233" spans="1:13" s="3" customFormat="1" ht="12.75" hidden="1">
      <c r="A233" s="46"/>
      <c r="B233" s="6"/>
      <c r="C233" s="7"/>
      <c r="D233" s="21"/>
      <c r="E233" s="9"/>
      <c r="F233" s="244"/>
      <c r="G233" s="46"/>
      <c r="H233" s="26"/>
      <c r="I233" s="7"/>
      <c r="J233" s="7"/>
      <c r="K233" s="9"/>
      <c r="L233" s="255"/>
      <c r="M233" s="46"/>
    </row>
    <row r="234" spans="1:13" s="3" customFormat="1" ht="12.75" hidden="1">
      <c r="A234" s="46"/>
      <c r="B234" s="6"/>
      <c r="C234" s="7"/>
      <c r="D234" s="21"/>
      <c r="E234" s="9"/>
      <c r="F234" s="244"/>
      <c r="G234" s="46"/>
      <c r="H234" s="26"/>
      <c r="I234" s="7"/>
      <c r="J234" s="7"/>
      <c r="K234" s="9"/>
      <c r="L234" s="255"/>
      <c r="M234" s="46"/>
    </row>
    <row r="235" spans="1:13" s="3" customFormat="1" ht="12.75" hidden="1">
      <c r="A235" s="46"/>
      <c r="B235" s="6"/>
      <c r="C235" s="7"/>
      <c r="D235" s="21"/>
      <c r="E235" s="9"/>
      <c r="F235" s="244"/>
      <c r="G235" s="46"/>
      <c r="H235" s="26"/>
      <c r="I235" s="7"/>
      <c r="J235" s="7"/>
      <c r="K235" s="9"/>
      <c r="L235" s="255"/>
      <c r="M235" s="46"/>
    </row>
    <row r="236" spans="1:13" s="3" customFormat="1" ht="12.75" hidden="1">
      <c r="A236" s="46"/>
      <c r="B236" s="6"/>
      <c r="C236" s="7"/>
      <c r="D236" s="21"/>
      <c r="E236" s="9"/>
      <c r="F236" s="244"/>
      <c r="G236" s="46"/>
      <c r="H236" s="26"/>
      <c r="I236" s="7"/>
      <c r="J236" s="7"/>
      <c r="K236" s="9"/>
      <c r="L236" s="255"/>
      <c r="M236" s="46"/>
    </row>
    <row r="237" spans="1:13" s="3" customFormat="1" ht="13.5" hidden="1" thickBot="1">
      <c r="A237" s="46"/>
      <c r="B237" s="19"/>
      <c r="C237" s="10"/>
      <c r="D237" s="22"/>
      <c r="E237" s="11"/>
      <c r="F237" s="245"/>
      <c r="G237" s="46"/>
      <c r="H237" s="28"/>
      <c r="I237" s="29"/>
      <c r="J237" s="29"/>
      <c r="K237" s="30"/>
      <c r="L237" s="256"/>
      <c r="M237" s="46"/>
    </row>
    <row r="238" spans="1:13" s="3" customFormat="1" ht="12.75" thickTop="1">
      <c r="A238" s="46"/>
      <c r="B238" s="47"/>
      <c r="C238" s="47"/>
      <c r="D238" s="47"/>
      <c r="E238" s="47"/>
      <c r="F238" s="47"/>
      <c r="G238" s="46"/>
      <c r="H238" s="48"/>
      <c r="I238" s="48"/>
      <c r="J238" s="48"/>
      <c r="K238" s="48"/>
      <c r="L238" s="48"/>
      <c r="M238" s="46"/>
    </row>
    <row r="239" spans="1:13" s="3" customFormat="1" ht="21" thickBot="1">
      <c r="A239" s="35"/>
      <c r="B239" s="213" t="s">
        <v>790</v>
      </c>
      <c r="C239" s="211"/>
      <c r="D239" s="35"/>
      <c r="E239" s="211" t="s">
        <v>743</v>
      </c>
      <c r="F239" s="781" t="s">
        <v>1681</v>
      </c>
      <c r="G239" s="781"/>
      <c r="H239" s="781"/>
      <c r="I239" s="781"/>
      <c r="J239" s="35"/>
      <c r="K239" s="211" t="s">
        <v>741</v>
      </c>
      <c r="L239" s="211"/>
      <c r="M239" s="46"/>
    </row>
    <row r="240" spans="1:13" s="3" customFormat="1" ht="13.5" thickTop="1" thickBot="1">
      <c r="A240" s="35"/>
      <c r="B240" s="810" t="s">
        <v>737</v>
      </c>
      <c r="C240" s="811"/>
      <c r="D240" s="43"/>
      <c r="E240" s="44"/>
      <c r="F240" s="44"/>
      <c r="G240" s="35"/>
      <c r="H240" s="814" t="s">
        <v>738</v>
      </c>
      <c r="I240" s="815"/>
      <c r="J240" s="45"/>
      <c r="K240" s="45"/>
      <c r="L240" s="45"/>
      <c r="M240" s="46"/>
    </row>
    <row r="241" spans="1:13" s="3" customFormat="1" ht="16.5" thickTop="1" thickBot="1">
      <c r="A241" s="46"/>
      <c r="B241" s="812"/>
      <c r="C241" s="813"/>
      <c r="D241" s="14"/>
      <c r="E241" s="12" t="s">
        <v>663</v>
      </c>
      <c r="F241" s="13">
        <f>COUNTA(D243:D263)</f>
        <v>6</v>
      </c>
      <c r="G241" s="46"/>
      <c r="H241" s="816"/>
      <c r="I241" s="817"/>
      <c r="J241" s="32"/>
      <c r="K241" s="33" t="s">
        <v>663</v>
      </c>
      <c r="L241" s="34">
        <f>COUNTA(J243:J263)</f>
        <v>21</v>
      </c>
      <c r="M241" s="46"/>
    </row>
    <row r="242" spans="1:13" s="3" customFormat="1">
      <c r="A242" s="46"/>
      <c r="B242" s="15" t="s">
        <v>644</v>
      </c>
      <c r="C242" s="16" t="s">
        <v>640</v>
      </c>
      <c r="D242" s="4" t="s">
        <v>641</v>
      </c>
      <c r="E242" s="4" t="s">
        <v>1617</v>
      </c>
      <c r="F242" s="5" t="s">
        <v>662</v>
      </c>
      <c r="G242" s="46"/>
      <c r="H242" s="24" t="s">
        <v>644</v>
      </c>
      <c r="I242" s="23" t="s">
        <v>640</v>
      </c>
      <c r="J242" s="4" t="s">
        <v>641</v>
      </c>
      <c r="K242" s="4" t="s">
        <v>1617</v>
      </c>
      <c r="L242" s="25" t="s">
        <v>662</v>
      </c>
      <c r="M242" s="46"/>
    </row>
    <row r="243" spans="1:13" s="3" customFormat="1">
      <c r="A243" s="46"/>
      <c r="B243" s="93" t="s">
        <v>648</v>
      </c>
      <c r="C243" s="94" t="s">
        <v>1389</v>
      </c>
      <c r="D243" s="95" t="s">
        <v>2586</v>
      </c>
      <c r="E243" s="96" t="s">
        <v>2535</v>
      </c>
      <c r="F243" s="285" t="s">
        <v>545</v>
      </c>
      <c r="G243" s="46"/>
      <c r="H243" s="111" t="s">
        <v>648</v>
      </c>
      <c r="I243" s="94" t="s">
        <v>1174</v>
      </c>
      <c r="J243" s="95" t="s">
        <v>3397</v>
      </c>
      <c r="K243" s="96" t="s">
        <v>2535</v>
      </c>
      <c r="L243" s="289" t="s">
        <v>3404</v>
      </c>
      <c r="M243" s="46"/>
    </row>
    <row r="244" spans="1:13" s="3" customFormat="1">
      <c r="A244" s="46"/>
      <c r="B244" s="98" t="s">
        <v>649</v>
      </c>
      <c r="C244" s="99" t="s">
        <v>714</v>
      </c>
      <c r="D244" s="100" t="s">
        <v>2360</v>
      </c>
      <c r="E244" s="101" t="s">
        <v>687</v>
      </c>
      <c r="F244" s="286" t="s">
        <v>2990</v>
      </c>
      <c r="G244" s="46"/>
      <c r="H244" s="113" t="s">
        <v>649</v>
      </c>
      <c r="I244" s="99" t="s">
        <v>1144</v>
      </c>
      <c r="J244" s="100" t="s">
        <v>1142</v>
      </c>
      <c r="K244" s="101" t="s">
        <v>3034</v>
      </c>
      <c r="L244" s="290" t="s">
        <v>3012</v>
      </c>
      <c r="M244" s="46"/>
    </row>
    <row r="245" spans="1:13" s="3" customFormat="1">
      <c r="A245" s="46"/>
      <c r="B245" s="103" t="s">
        <v>650</v>
      </c>
      <c r="C245" s="104" t="s">
        <v>986</v>
      </c>
      <c r="D245" s="105" t="s">
        <v>1300</v>
      </c>
      <c r="E245" s="106" t="s">
        <v>965</v>
      </c>
      <c r="F245" s="287" t="s">
        <v>3217</v>
      </c>
      <c r="G245" s="46"/>
      <c r="H245" s="115" t="s">
        <v>650</v>
      </c>
      <c r="I245" s="104" t="s">
        <v>3010</v>
      </c>
      <c r="J245" s="105" t="s">
        <v>306</v>
      </c>
      <c r="K245" s="106" t="s">
        <v>1628</v>
      </c>
      <c r="L245" s="291" t="s">
        <v>3405</v>
      </c>
      <c r="M245" s="46"/>
    </row>
    <row r="246" spans="1:13" s="3" customFormat="1">
      <c r="A246" s="46"/>
      <c r="B246" s="6" t="s">
        <v>651</v>
      </c>
      <c r="C246" s="7" t="s">
        <v>3391</v>
      </c>
      <c r="D246" s="8" t="s">
        <v>3392</v>
      </c>
      <c r="E246" s="9" t="s">
        <v>3487</v>
      </c>
      <c r="F246" s="288" t="s">
        <v>549</v>
      </c>
      <c r="G246" s="46"/>
      <c r="H246" s="26" t="s">
        <v>651</v>
      </c>
      <c r="I246" s="7" t="s">
        <v>723</v>
      </c>
      <c r="J246" s="8" t="s">
        <v>186</v>
      </c>
      <c r="K246" s="9" t="s">
        <v>900</v>
      </c>
      <c r="L246" s="292" t="s">
        <v>3406</v>
      </c>
      <c r="M246" s="46"/>
    </row>
    <row r="247" spans="1:13" s="3" customFormat="1">
      <c r="A247" s="46"/>
      <c r="B247" s="6" t="s">
        <v>652</v>
      </c>
      <c r="C247" s="7" t="s">
        <v>1054</v>
      </c>
      <c r="D247" s="8" t="s">
        <v>711</v>
      </c>
      <c r="E247" s="9" t="s">
        <v>687</v>
      </c>
      <c r="F247" s="288" t="s">
        <v>3394</v>
      </c>
      <c r="G247" s="46"/>
      <c r="H247" s="26" t="s">
        <v>652</v>
      </c>
      <c r="I247" s="7" t="s">
        <v>685</v>
      </c>
      <c r="J247" s="8" t="s">
        <v>2754</v>
      </c>
      <c r="K247" s="9" t="s">
        <v>770</v>
      </c>
      <c r="L247" s="292" t="s">
        <v>3407</v>
      </c>
      <c r="M247" s="46"/>
    </row>
    <row r="248" spans="1:13" s="3" customFormat="1">
      <c r="A248" s="46"/>
      <c r="B248" s="6" t="s">
        <v>653</v>
      </c>
      <c r="C248" s="7" t="s">
        <v>693</v>
      </c>
      <c r="D248" s="8" t="s">
        <v>3393</v>
      </c>
      <c r="E248" s="9" t="s">
        <v>3395</v>
      </c>
      <c r="F248" s="288" t="s">
        <v>3396</v>
      </c>
      <c r="G248" s="46"/>
      <c r="H248" s="26" t="s">
        <v>653</v>
      </c>
      <c r="I248" s="7" t="s">
        <v>748</v>
      </c>
      <c r="J248" s="8" t="s">
        <v>3398</v>
      </c>
      <c r="K248" s="9" t="s">
        <v>747</v>
      </c>
      <c r="L248" s="292" t="s">
        <v>3408</v>
      </c>
      <c r="M248" s="46"/>
    </row>
    <row r="249" spans="1:13" s="3" customFormat="1">
      <c r="A249" s="46"/>
      <c r="B249" s="6"/>
      <c r="C249" s="7"/>
      <c r="D249" s="8"/>
      <c r="E249" s="9"/>
      <c r="F249" s="288"/>
      <c r="G249" s="46"/>
      <c r="H249" s="26" t="s">
        <v>654</v>
      </c>
      <c r="I249" s="7" t="s">
        <v>1174</v>
      </c>
      <c r="J249" s="8" t="s">
        <v>1087</v>
      </c>
      <c r="K249" s="9" t="s">
        <v>770</v>
      </c>
      <c r="L249" s="292" t="s">
        <v>3409</v>
      </c>
      <c r="M249" s="46"/>
    </row>
    <row r="250" spans="1:13" s="3" customFormat="1" ht="12.75">
      <c r="A250" s="46"/>
      <c r="B250" s="6"/>
      <c r="C250" s="7"/>
      <c r="D250" s="20"/>
      <c r="E250" s="9"/>
      <c r="F250" s="244"/>
      <c r="G250" s="46"/>
      <c r="H250" s="26" t="s">
        <v>655</v>
      </c>
      <c r="I250" s="7" t="s">
        <v>748</v>
      </c>
      <c r="J250" s="8" t="s">
        <v>3399</v>
      </c>
      <c r="K250" s="9" t="s">
        <v>747</v>
      </c>
      <c r="L250" s="292" t="s">
        <v>3052</v>
      </c>
      <c r="M250" s="46"/>
    </row>
    <row r="251" spans="1:13" s="3" customFormat="1" ht="12.75">
      <c r="A251" s="46"/>
      <c r="B251" s="6"/>
      <c r="C251" s="7"/>
      <c r="D251" s="20"/>
      <c r="E251" s="9"/>
      <c r="F251" s="244"/>
      <c r="G251" s="46"/>
      <c r="H251" s="26" t="s">
        <v>656</v>
      </c>
      <c r="I251" s="7" t="s">
        <v>748</v>
      </c>
      <c r="J251" s="8" t="s">
        <v>593</v>
      </c>
      <c r="K251" s="9" t="s">
        <v>900</v>
      </c>
      <c r="L251" s="292" t="s">
        <v>3410</v>
      </c>
      <c r="M251" s="46"/>
    </row>
    <row r="252" spans="1:13" s="3" customFormat="1" ht="12.75">
      <c r="A252" s="46"/>
      <c r="B252" s="6"/>
      <c r="C252" s="7"/>
      <c r="D252" s="20"/>
      <c r="E252" s="9"/>
      <c r="F252" s="244"/>
      <c r="G252" s="46"/>
      <c r="H252" s="26" t="s">
        <v>657</v>
      </c>
      <c r="I252" s="7" t="s">
        <v>723</v>
      </c>
      <c r="J252" s="8" t="s">
        <v>1459</v>
      </c>
      <c r="K252" s="9" t="s">
        <v>900</v>
      </c>
      <c r="L252" s="292" t="s">
        <v>3411</v>
      </c>
      <c r="M252" s="46"/>
    </row>
    <row r="253" spans="1:13" s="3" customFormat="1" ht="12.75">
      <c r="A253" s="46"/>
      <c r="B253" s="6"/>
      <c r="C253" s="7"/>
      <c r="D253" s="20"/>
      <c r="E253" s="9"/>
      <c r="F253" s="244"/>
      <c r="G253" s="46"/>
      <c r="H253" s="26" t="s">
        <v>658</v>
      </c>
      <c r="I253" s="7" t="s">
        <v>1077</v>
      </c>
      <c r="J253" s="8" t="s">
        <v>3224</v>
      </c>
      <c r="K253" s="9" t="s">
        <v>770</v>
      </c>
      <c r="L253" s="292" t="s">
        <v>3412</v>
      </c>
      <c r="M253" s="46"/>
    </row>
    <row r="254" spans="1:13" s="3" customFormat="1" ht="12.75">
      <c r="A254" s="46"/>
      <c r="B254" s="6"/>
      <c r="C254" s="7"/>
      <c r="D254" s="20"/>
      <c r="E254" s="9"/>
      <c r="F254" s="244"/>
      <c r="G254" s="46"/>
      <c r="H254" s="26" t="s">
        <v>659</v>
      </c>
      <c r="I254" s="7" t="s">
        <v>748</v>
      </c>
      <c r="J254" s="8" t="s">
        <v>3400</v>
      </c>
      <c r="K254" s="9" t="s">
        <v>684</v>
      </c>
      <c r="L254" s="292" t="s">
        <v>3413</v>
      </c>
      <c r="M254" s="46"/>
    </row>
    <row r="255" spans="1:13" s="3" customFormat="1" ht="12.75">
      <c r="A255" s="46"/>
      <c r="B255" s="6"/>
      <c r="C255" s="7"/>
      <c r="D255" s="20"/>
      <c r="E255" s="9"/>
      <c r="F255" s="244"/>
      <c r="G255" s="46"/>
      <c r="H255" s="26" t="s">
        <v>660</v>
      </c>
      <c r="I255" s="7" t="s">
        <v>810</v>
      </c>
      <c r="J255" s="8" t="s">
        <v>811</v>
      </c>
      <c r="K255" s="9" t="s">
        <v>647</v>
      </c>
      <c r="L255" s="292" t="s">
        <v>3414</v>
      </c>
      <c r="M255" s="46"/>
    </row>
    <row r="256" spans="1:13" s="3" customFormat="1" ht="12.75">
      <c r="A256" s="46"/>
      <c r="B256" s="6"/>
      <c r="C256" s="7"/>
      <c r="D256" s="20"/>
      <c r="E256" s="9"/>
      <c r="F256" s="244"/>
      <c r="G256" s="46"/>
      <c r="H256" s="26" t="s">
        <v>661</v>
      </c>
      <c r="I256" s="7" t="s">
        <v>717</v>
      </c>
      <c r="J256" s="8" t="s">
        <v>3401</v>
      </c>
      <c r="K256" s="9" t="s">
        <v>3487</v>
      </c>
      <c r="L256" s="292" t="s">
        <v>3415</v>
      </c>
      <c r="M256" s="46"/>
    </row>
    <row r="257" spans="1:13" s="3" customFormat="1" ht="12.75">
      <c r="A257" s="46"/>
      <c r="B257" s="6"/>
      <c r="C257" s="7"/>
      <c r="D257" s="20"/>
      <c r="E257" s="9"/>
      <c r="F257" s="244"/>
      <c r="G257" s="46"/>
      <c r="H257" s="26" t="s">
        <v>664</v>
      </c>
      <c r="I257" s="7" t="s">
        <v>829</v>
      </c>
      <c r="J257" s="8" t="s">
        <v>1020</v>
      </c>
      <c r="K257" s="9" t="s">
        <v>687</v>
      </c>
      <c r="L257" s="292" t="s">
        <v>2210</v>
      </c>
      <c r="M257" s="46"/>
    </row>
    <row r="258" spans="1:13" s="3" customFormat="1" ht="12.75">
      <c r="A258" s="46"/>
      <c r="B258" s="6"/>
      <c r="C258" s="7"/>
      <c r="D258" s="21"/>
      <c r="E258" s="9"/>
      <c r="F258" s="244"/>
      <c r="G258" s="46"/>
      <c r="H258" s="26" t="s">
        <v>665</v>
      </c>
      <c r="I258" s="7" t="s">
        <v>1110</v>
      </c>
      <c r="J258" s="8" t="s">
        <v>3402</v>
      </c>
      <c r="K258" s="9" t="s">
        <v>900</v>
      </c>
      <c r="L258" s="255" t="s">
        <v>3416</v>
      </c>
      <c r="M258" s="46"/>
    </row>
    <row r="259" spans="1:13" s="3" customFormat="1" ht="12.75">
      <c r="A259" s="46"/>
      <c r="B259" s="6"/>
      <c r="C259" s="7"/>
      <c r="D259" s="21"/>
      <c r="E259" s="9"/>
      <c r="F259" s="244"/>
      <c r="G259" s="46"/>
      <c r="H259" s="26" t="s">
        <v>666</v>
      </c>
      <c r="I259" s="7" t="s">
        <v>1077</v>
      </c>
      <c r="J259" s="357" t="s">
        <v>318</v>
      </c>
      <c r="K259" s="9" t="s">
        <v>747</v>
      </c>
      <c r="L259" s="255" t="s">
        <v>592</v>
      </c>
      <c r="M259" s="46"/>
    </row>
    <row r="260" spans="1:13" s="3" customFormat="1" ht="12.75">
      <c r="A260" s="46"/>
      <c r="B260" s="6"/>
      <c r="C260" s="7"/>
      <c r="D260" s="21"/>
      <c r="E260" s="9"/>
      <c r="F260" s="244"/>
      <c r="G260" s="46"/>
      <c r="H260" s="26" t="s">
        <v>667</v>
      </c>
      <c r="I260" s="7" t="s">
        <v>815</v>
      </c>
      <c r="J260" s="357" t="s">
        <v>3403</v>
      </c>
      <c r="K260" s="9" t="s">
        <v>3395</v>
      </c>
      <c r="L260" s="255" t="s">
        <v>3417</v>
      </c>
      <c r="M260" s="46"/>
    </row>
    <row r="261" spans="1:13" s="3" customFormat="1" ht="12.75">
      <c r="A261" s="46"/>
      <c r="B261" s="6"/>
      <c r="C261" s="7"/>
      <c r="D261" s="21"/>
      <c r="E261" s="9"/>
      <c r="F261" s="244"/>
      <c r="G261" s="46"/>
      <c r="H261" s="26" t="s">
        <v>668</v>
      </c>
      <c r="I261" s="7" t="s">
        <v>717</v>
      </c>
      <c r="J261" s="357" t="s">
        <v>2919</v>
      </c>
      <c r="K261" s="9" t="s">
        <v>591</v>
      </c>
      <c r="L261" s="255" t="s">
        <v>3418</v>
      </c>
      <c r="M261" s="46"/>
    </row>
    <row r="262" spans="1:13" s="3" customFormat="1" ht="12.75">
      <c r="A262" s="46"/>
      <c r="B262" s="6"/>
      <c r="C262" s="7"/>
      <c r="D262" s="21"/>
      <c r="E262" s="9"/>
      <c r="F262" s="244"/>
      <c r="G262" s="46"/>
      <c r="H262" s="26" t="s">
        <v>669</v>
      </c>
      <c r="I262" s="7" t="s">
        <v>725</v>
      </c>
      <c r="J262" s="357" t="s">
        <v>828</v>
      </c>
      <c r="K262" s="9" t="s">
        <v>647</v>
      </c>
      <c r="L262" s="255" t="s">
        <v>3419</v>
      </c>
      <c r="M262" s="46"/>
    </row>
    <row r="263" spans="1:13" s="3" customFormat="1" ht="13.5" thickBot="1">
      <c r="A263" s="46"/>
      <c r="B263" s="19"/>
      <c r="C263" s="10"/>
      <c r="D263" s="22"/>
      <c r="E263" s="11"/>
      <c r="F263" s="245"/>
      <c r="G263" s="46"/>
      <c r="H263" s="28" t="s">
        <v>918</v>
      </c>
      <c r="I263" s="29" t="s">
        <v>866</v>
      </c>
      <c r="J263" s="561" t="s">
        <v>1179</v>
      </c>
      <c r="K263" s="30" t="s">
        <v>687</v>
      </c>
      <c r="L263" s="256" t="s">
        <v>3420</v>
      </c>
      <c r="M263" s="46"/>
    </row>
    <row r="264" spans="1:13" s="3" customFormat="1" ht="12.75" thickTop="1">
      <c r="A264" s="46"/>
      <c r="B264" s="47"/>
      <c r="C264" s="47"/>
      <c r="D264" s="47"/>
      <c r="E264" s="47"/>
      <c r="F264" s="47"/>
      <c r="G264" s="46"/>
      <c r="H264" s="48"/>
      <c r="I264" s="48"/>
      <c r="J264" s="48"/>
      <c r="K264" s="48"/>
      <c r="L264" s="48"/>
      <c r="M264" s="46"/>
    </row>
    <row r="265" spans="1:13" s="3" customFormat="1" ht="21" thickBot="1">
      <c r="A265" s="35"/>
      <c r="B265" s="213" t="s">
        <v>791</v>
      </c>
      <c r="C265" s="211"/>
      <c r="D265" s="35"/>
      <c r="E265" s="211" t="s">
        <v>743</v>
      </c>
      <c r="F265" s="781" t="s">
        <v>740</v>
      </c>
      <c r="G265" s="781"/>
      <c r="H265" s="781"/>
      <c r="I265" s="781"/>
      <c r="K265" s="211" t="s">
        <v>741</v>
      </c>
      <c r="L265" s="211"/>
      <c r="M265" s="46"/>
    </row>
    <row r="266" spans="1:13" s="3" customFormat="1" ht="13.5" thickTop="1" thickBot="1">
      <c r="A266" s="35"/>
      <c r="B266" s="810" t="s">
        <v>1646</v>
      </c>
      <c r="C266" s="811"/>
      <c r="D266" s="43"/>
      <c r="E266" s="44"/>
      <c r="F266" s="44"/>
      <c r="G266" s="35"/>
      <c r="H266" s="814" t="s">
        <v>739</v>
      </c>
      <c r="I266" s="815"/>
      <c r="J266" s="45"/>
      <c r="K266" s="45"/>
      <c r="L266" s="45"/>
      <c r="M266" s="46"/>
    </row>
    <row r="267" spans="1:13" s="3" customFormat="1" ht="16.5" thickTop="1" thickBot="1">
      <c r="A267" s="46"/>
      <c r="B267" s="812"/>
      <c r="C267" s="813"/>
      <c r="D267" s="14"/>
      <c r="E267" s="12" t="s">
        <v>663</v>
      </c>
      <c r="F267" s="13">
        <f>COUNTA(D269:D288)</f>
        <v>9</v>
      </c>
      <c r="G267" s="46"/>
      <c r="H267" s="816"/>
      <c r="I267" s="817"/>
      <c r="J267" s="32"/>
      <c r="K267" s="33" t="s">
        <v>663</v>
      </c>
      <c r="L267" s="34">
        <f>COUNTA(J269:J288)</f>
        <v>14</v>
      </c>
      <c r="M267" s="46"/>
    </row>
    <row r="268" spans="1:13" s="3" customFormat="1" ht="409.6">
      <c r="A268" s="46"/>
      <c r="B268" s="15" t="s">
        <v>644</v>
      </c>
      <c r="C268" s="16" t="s">
        <v>640</v>
      </c>
      <c r="D268" s="4" t="s">
        <v>641</v>
      </c>
      <c r="E268" s="4" t="s">
        <v>1617</v>
      </c>
      <c r="F268" s="5" t="s">
        <v>662</v>
      </c>
      <c r="G268" s="46"/>
      <c r="H268" s="24" t="s">
        <v>644</v>
      </c>
      <c r="I268" s="23" t="s">
        <v>640</v>
      </c>
      <c r="J268" s="4" t="s">
        <v>641</v>
      </c>
      <c r="K268" s="4" t="s">
        <v>1617</v>
      </c>
      <c r="L268" s="25" t="s">
        <v>662</v>
      </c>
      <c r="M268" s="46"/>
    </row>
    <row r="269" spans="1:13" s="3" customFormat="1">
      <c r="A269" s="46"/>
      <c r="B269" s="93" t="s">
        <v>648</v>
      </c>
      <c r="C269" s="94" t="s">
        <v>1123</v>
      </c>
      <c r="D269" s="95" t="s">
        <v>3421</v>
      </c>
      <c r="E269" s="96" t="s">
        <v>900</v>
      </c>
      <c r="F269" s="285" t="s">
        <v>3426</v>
      </c>
      <c r="G269" s="46"/>
      <c r="H269" s="111" t="s">
        <v>648</v>
      </c>
      <c r="I269" s="94" t="s">
        <v>810</v>
      </c>
      <c r="J269" s="95" t="s">
        <v>2628</v>
      </c>
      <c r="K269" s="96" t="s">
        <v>770</v>
      </c>
      <c r="L269" s="289" t="s">
        <v>3442</v>
      </c>
      <c r="M269" s="46"/>
    </row>
    <row r="270" spans="1:13" s="3" customFormat="1">
      <c r="A270" s="46"/>
      <c r="B270" s="98" t="s">
        <v>649</v>
      </c>
      <c r="C270" s="99" t="s">
        <v>1434</v>
      </c>
      <c r="D270" s="100" t="s">
        <v>3036</v>
      </c>
      <c r="E270" s="101" t="s">
        <v>747</v>
      </c>
      <c r="F270" s="286" t="s">
        <v>3427</v>
      </c>
      <c r="G270" s="46"/>
      <c r="H270" s="113" t="s">
        <v>649</v>
      </c>
      <c r="I270" s="99" t="s">
        <v>999</v>
      </c>
      <c r="J270" s="100" t="s">
        <v>1310</v>
      </c>
      <c r="K270" s="101" t="s">
        <v>770</v>
      </c>
      <c r="L270" s="290" t="s">
        <v>584</v>
      </c>
      <c r="M270" s="46"/>
    </row>
    <row r="271" spans="1:13" s="3" customFormat="1">
      <c r="A271" s="46"/>
      <c r="B271" s="103" t="s">
        <v>650</v>
      </c>
      <c r="C271" s="104" t="s">
        <v>698</v>
      </c>
      <c r="D271" s="105" t="s">
        <v>3237</v>
      </c>
      <c r="E271" s="106" t="s">
        <v>770</v>
      </c>
      <c r="F271" s="287" t="s">
        <v>3006</v>
      </c>
      <c r="G271" s="46"/>
      <c r="H271" s="115" t="s">
        <v>650</v>
      </c>
      <c r="I271" s="104" t="s">
        <v>1077</v>
      </c>
      <c r="J271" s="105" t="s">
        <v>3432</v>
      </c>
      <c r="K271" s="106" t="s">
        <v>3487</v>
      </c>
      <c r="L271" s="291" t="s">
        <v>3443</v>
      </c>
      <c r="M271" s="46"/>
    </row>
    <row r="272" spans="1:13" s="3" customFormat="1">
      <c r="A272" s="46"/>
      <c r="B272" s="6" t="s">
        <v>651</v>
      </c>
      <c r="C272" s="7" t="s">
        <v>780</v>
      </c>
      <c r="D272" s="8" t="s">
        <v>3422</v>
      </c>
      <c r="E272" s="9" t="s">
        <v>3487</v>
      </c>
      <c r="F272" s="288" t="s">
        <v>3428</v>
      </c>
      <c r="G272" s="46"/>
      <c r="H272" s="26" t="s">
        <v>651</v>
      </c>
      <c r="I272" s="7" t="s">
        <v>1086</v>
      </c>
      <c r="J272" s="8" t="s">
        <v>3249</v>
      </c>
      <c r="K272" s="9" t="s">
        <v>3287</v>
      </c>
      <c r="L272" s="292" t="s">
        <v>321</v>
      </c>
      <c r="M272" s="46"/>
    </row>
    <row r="273" spans="1:13" s="3" customFormat="1">
      <c r="A273" s="46"/>
      <c r="B273" s="6" t="s">
        <v>652</v>
      </c>
      <c r="C273" s="7" t="s">
        <v>766</v>
      </c>
      <c r="D273" s="8" t="s">
        <v>565</v>
      </c>
      <c r="E273" s="9" t="s">
        <v>679</v>
      </c>
      <c r="F273" s="288" t="s">
        <v>3240</v>
      </c>
      <c r="G273" s="46"/>
      <c r="H273" s="26" t="s">
        <v>652</v>
      </c>
      <c r="I273" s="7" t="s">
        <v>1320</v>
      </c>
      <c r="J273" s="8" t="s">
        <v>3433</v>
      </c>
      <c r="K273" s="9" t="s">
        <v>747</v>
      </c>
      <c r="L273" s="292" t="s">
        <v>3444</v>
      </c>
      <c r="M273" s="46"/>
    </row>
    <row r="274" spans="1:13" s="3" customFormat="1">
      <c r="A274" s="46"/>
      <c r="B274" s="6" t="s">
        <v>653</v>
      </c>
      <c r="C274" s="7" t="s">
        <v>1649</v>
      </c>
      <c r="D274" s="8" t="s">
        <v>1650</v>
      </c>
      <c r="E274" s="9" t="s">
        <v>770</v>
      </c>
      <c r="F274" s="288" t="s">
        <v>3429</v>
      </c>
      <c r="G274" s="46"/>
      <c r="H274" s="26" t="s">
        <v>653</v>
      </c>
      <c r="I274" s="7" t="s">
        <v>761</v>
      </c>
      <c r="J274" s="8" t="s">
        <v>3434</v>
      </c>
      <c r="K274" s="9" t="s">
        <v>900</v>
      </c>
      <c r="L274" s="292" t="s">
        <v>3060</v>
      </c>
      <c r="M274" s="46"/>
    </row>
    <row r="275" spans="1:13" s="3" customFormat="1">
      <c r="A275" s="46"/>
      <c r="B275" s="6" t="s">
        <v>654</v>
      </c>
      <c r="C275" s="7" t="s">
        <v>3423</v>
      </c>
      <c r="D275" s="8" t="s">
        <v>3424</v>
      </c>
      <c r="E275" s="9" t="s">
        <v>900</v>
      </c>
      <c r="F275" s="288" t="s">
        <v>3221</v>
      </c>
      <c r="G275" s="46"/>
      <c r="H275" s="26" t="s">
        <v>654</v>
      </c>
      <c r="I275" s="7" t="s">
        <v>2413</v>
      </c>
      <c r="J275" s="8" t="s">
        <v>3435</v>
      </c>
      <c r="K275" s="9" t="s">
        <v>900</v>
      </c>
      <c r="L275" s="292" t="s">
        <v>3445</v>
      </c>
      <c r="M275" s="46"/>
    </row>
    <row r="276" spans="1:13" s="3" customFormat="1">
      <c r="A276" s="46"/>
      <c r="B276" s="6" t="s">
        <v>655</v>
      </c>
      <c r="C276" s="7" t="s">
        <v>671</v>
      </c>
      <c r="D276" s="8" t="s">
        <v>3425</v>
      </c>
      <c r="E276" s="9" t="s">
        <v>956</v>
      </c>
      <c r="F276" s="288" t="s">
        <v>3430</v>
      </c>
      <c r="G276" s="46"/>
      <c r="H276" s="26" t="s">
        <v>655</v>
      </c>
      <c r="I276" s="7" t="s">
        <v>717</v>
      </c>
      <c r="J276" s="8" t="s">
        <v>1570</v>
      </c>
      <c r="K276" s="9" t="s">
        <v>770</v>
      </c>
      <c r="L276" s="292" t="s">
        <v>2213</v>
      </c>
      <c r="M276" s="46"/>
    </row>
    <row r="277" spans="1:13" s="3" customFormat="1">
      <c r="A277" s="46"/>
      <c r="B277" s="6" t="s">
        <v>656</v>
      </c>
      <c r="C277" s="7" t="s">
        <v>778</v>
      </c>
      <c r="D277" s="8" t="s">
        <v>2097</v>
      </c>
      <c r="E277" s="9" t="s">
        <v>770</v>
      </c>
      <c r="F277" s="288" t="s">
        <v>3431</v>
      </c>
      <c r="G277" s="46"/>
      <c r="H277" s="26" t="s">
        <v>656</v>
      </c>
      <c r="I277" s="7" t="s">
        <v>761</v>
      </c>
      <c r="J277" s="8" t="s">
        <v>762</v>
      </c>
      <c r="K277" s="9" t="s">
        <v>770</v>
      </c>
      <c r="L277" s="292" t="s">
        <v>3446</v>
      </c>
      <c r="M277" s="46"/>
    </row>
    <row r="278" spans="1:13" s="3" customFormat="1" ht="12.75">
      <c r="A278" s="46"/>
      <c r="B278" s="6"/>
      <c r="C278" s="7"/>
      <c r="D278" s="20"/>
      <c r="E278" s="9"/>
      <c r="F278" s="244"/>
      <c r="G278" s="46"/>
      <c r="H278" s="26" t="s">
        <v>657</v>
      </c>
      <c r="I278" s="7" t="s">
        <v>852</v>
      </c>
      <c r="J278" s="8" t="s">
        <v>3436</v>
      </c>
      <c r="K278" s="9" t="s">
        <v>3447</v>
      </c>
      <c r="L278" s="292" t="s">
        <v>3448</v>
      </c>
      <c r="M278" s="46"/>
    </row>
    <row r="279" spans="1:13" s="3" customFormat="1" ht="12.75">
      <c r="A279" s="46"/>
      <c r="B279" s="6"/>
      <c r="C279" s="7"/>
      <c r="D279" s="20"/>
      <c r="E279" s="9"/>
      <c r="F279" s="244"/>
      <c r="G279" s="46"/>
      <c r="H279" s="26" t="s">
        <v>658</v>
      </c>
      <c r="I279" s="7" t="s">
        <v>3437</v>
      </c>
      <c r="J279" s="8" t="s">
        <v>3438</v>
      </c>
      <c r="K279" s="9" t="s">
        <v>900</v>
      </c>
      <c r="L279" s="292" t="s">
        <v>3449</v>
      </c>
      <c r="M279" s="46"/>
    </row>
    <row r="280" spans="1:13" s="3" customFormat="1" ht="12.75">
      <c r="A280" s="46"/>
      <c r="B280" s="6"/>
      <c r="C280" s="7"/>
      <c r="D280" s="20"/>
      <c r="E280" s="9"/>
      <c r="F280" s="244"/>
      <c r="G280" s="46"/>
      <c r="H280" s="26" t="s">
        <v>659</v>
      </c>
      <c r="I280" s="7" t="s">
        <v>1850</v>
      </c>
      <c r="J280" s="8" t="s">
        <v>3439</v>
      </c>
      <c r="K280" s="9" t="s">
        <v>900</v>
      </c>
      <c r="L280" s="292" t="s">
        <v>3450</v>
      </c>
      <c r="M280" s="46"/>
    </row>
    <row r="281" spans="1:13" s="3" customFormat="1" ht="12.75">
      <c r="A281" s="46"/>
      <c r="B281" s="6"/>
      <c r="C281" s="7"/>
      <c r="D281" s="20"/>
      <c r="E281" s="9"/>
      <c r="F281" s="244"/>
      <c r="G281" s="46"/>
      <c r="H281" s="26" t="s">
        <v>660</v>
      </c>
      <c r="I281" s="7" t="s">
        <v>685</v>
      </c>
      <c r="J281" s="8" t="s">
        <v>3440</v>
      </c>
      <c r="K281" s="9" t="s">
        <v>3451</v>
      </c>
      <c r="L281" s="292" t="s">
        <v>3452</v>
      </c>
      <c r="M281" s="46"/>
    </row>
    <row r="282" spans="1:13" s="3" customFormat="1" ht="13.5" thickBot="1">
      <c r="A282" s="46"/>
      <c r="B282" s="6"/>
      <c r="C282" s="7"/>
      <c r="D282" s="20"/>
      <c r="E282" s="9"/>
      <c r="F282" s="244"/>
      <c r="G282" s="46"/>
      <c r="H282" s="26" t="s">
        <v>661</v>
      </c>
      <c r="I282" s="7" t="s">
        <v>1180</v>
      </c>
      <c r="J282" s="8" t="s">
        <v>3441</v>
      </c>
      <c r="K282" s="9" t="s">
        <v>2846</v>
      </c>
      <c r="L282" s="292" t="s">
        <v>3453</v>
      </c>
      <c r="M282" s="46"/>
    </row>
    <row r="283" spans="1:13" s="3" customFormat="1" ht="12.75" hidden="1">
      <c r="A283" s="46"/>
      <c r="B283" s="6"/>
      <c r="C283" s="7"/>
      <c r="D283" s="21"/>
      <c r="E283" s="9"/>
      <c r="F283" s="244"/>
      <c r="G283" s="46"/>
      <c r="H283" s="26"/>
      <c r="I283" s="7"/>
      <c r="J283" s="7"/>
      <c r="K283" s="9"/>
      <c r="L283" s="255"/>
      <c r="M283" s="46"/>
    </row>
    <row r="284" spans="1:13" s="3" customFormat="1" ht="12.75" hidden="1">
      <c r="A284" s="46"/>
      <c r="B284" s="6"/>
      <c r="C284" s="7"/>
      <c r="D284" s="21"/>
      <c r="E284" s="9"/>
      <c r="F284" s="244"/>
      <c r="G284" s="46"/>
      <c r="H284" s="26"/>
      <c r="I284" s="7"/>
      <c r="J284" s="7"/>
      <c r="K284" s="9"/>
      <c r="L284" s="255"/>
      <c r="M284" s="46"/>
    </row>
    <row r="285" spans="1:13" s="3" customFormat="1" ht="12.75" hidden="1">
      <c r="A285" s="46"/>
      <c r="B285" s="6"/>
      <c r="C285" s="7"/>
      <c r="D285" s="21"/>
      <c r="E285" s="9"/>
      <c r="F285" s="244"/>
      <c r="G285" s="46"/>
      <c r="H285" s="26"/>
      <c r="I285" s="7"/>
      <c r="J285" s="7"/>
      <c r="K285" s="9"/>
      <c r="L285" s="255"/>
      <c r="M285" s="46"/>
    </row>
    <row r="286" spans="1:13" s="3" customFormat="1" ht="12.75" hidden="1">
      <c r="A286" s="46"/>
      <c r="B286" s="6"/>
      <c r="C286" s="7"/>
      <c r="D286" s="21"/>
      <c r="E286" s="9"/>
      <c r="F286" s="244"/>
      <c r="G286" s="46"/>
      <c r="H286" s="26"/>
      <c r="I286" s="7"/>
      <c r="J286" s="7"/>
      <c r="K286" s="9"/>
      <c r="L286" s="255"/>
      <c r="M286" s="46"/>
    </row>
    <row r="287" spans="1:13" s="3" customFormat="1" ht="12.75" hidden="1">
      <c r="A287" s="46"/>
      <c r="B287" s="6"/>
      <c r="C287" s="7"/>
      <c r="D287" s="21"/>
      <c r="E287" s="9"/>
      <c r="F287" s="244"/>
      <c r="G287" s="46"/>
      <c r="H287" s="26"/>
      <c r="I287" s="7"/>
      <c r="J287" s="7"/>
      <c r="K287" s="9"/>
      <c r="L287" s="255"/>
      <c r="M287" s="46"/>
    </row>
    <row r="288" spans="1:13" s="3" customFormat="1" ht="13.5" hidden="1" thickBot="1">
      <c r="A288" s="46"/>
      <c r="B288" s="19"/>
      <c r="C288" s="10"/>
      <c r="D288" s="22"/>
      <c r="E288" s="11"/>
      <c r="F288" s="245"/>
      <c r="G288" s="46"/>
      <c r="H288" s="28"/>
      <c r="I288" s="29"/>
      <c r="J288" s="29"/>
      <c r="K288" s="30"/>
      <c r="L288" s="256"/>
      <c r="M288" s="46"/>
    </row>
    <row r="289" spans="1:13" s="3" customFormat="1" ht="12.75" thickTop="1">
      <c r="A289" s="46"/>
      <c r="B289" s="47"/>
      <c r="C289" s="47"/>
      <c r="D289" s="47"/>
      <c r="E289" s="47"/>
      <c r="F289" s="47"/>
      <c r="G289" s="46"/>
      <c r="H289" s="48"/>
      <c r="I289" s="48"/>
      <c r="J289" s="48"/>
      <c r="K289" s="48"/>
      <c r="L289" s="48"/>
      <c r="M289" s="46"/>
    </row>
    <row r="290" spans="1:13" s="3" customFormat="1" ht="21" thickBot="1">
      <c r="A290" s="35"/>
      <c r="B290" s="213" t="s">
        <v>931</v>
      </c>
      <c r="C290" s="211"/>
      <c r="D290" s="211" t="s">
        <v>741</v>
      </c>
      <c r="E290" s="781" t="s">
        <v>933</v>
      </c>
      <c r="F290" s="781"/>
      <c r="G290" s="42"/>
      <c r="H290" s="211" t="s">
        <v>792</v>
      </c>
      <c r="I290" s="211"/>
      <c r="J290" s="211" t="s">
        <v>741</v>
      </c>
      <c r="K290" s="781" t="s">
        <v>932</v>
      </c>
      <c r="L290" s="781"/>
      <c r="M290" s="46"/>
    </row>
    <row r="291" spans="1:13" s="3" customFormat="1" ht="13.5" thickTop="1" thickBot="1">
      <c r="A291" s="35"/>
      <c r="B291" s="818" t="s">
        <v>923</v>
      </c>
      <c r="C291" s="819"/>
      <c r="D291" s="45"/>
      <c r="E291" s="45"/>
      <c r="F291" s="45"/>
      <c r="G291" s="35"/>
      <c r="H291" s="814" t="s">
        <v>739</v>
      </c>
      <c r="I291" s="815"/>
      <c r="J291" s="45"/>
      <c r="K291" s="45"/>
      <c r="L291" s="45"/>
      <c r="M291" s="46"/>
    </row>
    <row r="292" spans="1:13" s="3" customFormat="1" ht="16.5" thickTop="1" thickBot="1">
      <c r="A292" s="46"/>
      <c r="B292" s="820"/>
      <c r="C292" s="821"/>
      <c r="D292" s="64"/>
      <c r="E292" s="65" t="s">
        <v>663</v>
      </c>
      <c r="F292" s="66">
        <f>COUNTA(D294:D313)</f>
        <v>7</v>
      </c>
      <c r="G292" s="46"/>
      <c r="H292" s="816"/>
      <c r="I292" s="817"/>
      <c r="J292" s="32"/>
      <c r="K292" s="33" t="s">
        <v>663</v>
      </c>
      <c r="L292" s="34">
        <f>COUNTA(J294:J313)</f>
        <v>13</v>
      </c>
      <c r="M292" s="46"/>
    </row>
    <row r="293" spans="1:13" s="3" customFormat="1">
      <c r="A293" s="46"/>
      <c r="B293" s="67" t="s">
        <v>644</v>
      </c>
      <c r="C293" s="4" t="s">
        <v>640</v>
      </c>
      <c r="D293" s="4" t="s">
        <v>641</v>
      </c>
      <c r="E293" s="4" t="s">
        <v>1617</v>
      </c>
      <c r="F293" s="68" t="s">
        <v>662</v>
      </c>
      <c r="G293" s="46"/>
      <c r="H293" s="24" t="s">
        <v>644</v>
      </c>
      <c r="I293" s="23" t="s">
        <v>640</v>
      </c>
      <c r="J293" s="4" t="s">
        <v>641</v>
      </c>
      <c r="K293" s="4" t="s">
        <v>1617</v>
      </c>
      <c r="L293" s="25" t="s">
        <v>662</v>
      </c>
      <c r="M293" s="46"/>
    </row>
    <row r="294" spans="1:13" s="3" customFormat="1">
      <c r="A294" s="46"/>
      <c r="B294" s="108" t="s">
        <v>648</v>
      </c>
      <c r="C294" s="94" t="s">
        <v>3469</v>
      </c>
      <c r="D294" s="95" t="s">
        <v>3470</v>
      </c>
      <c r="E294" s="96" t="s">
        <v>900</v>
      </c>
      <c r="F294" s="293" t="s">
        <v>3474</v>
      </c>
      <c r="G294" s="46"/>
      <c r="H294" s="111" t="s">
        <v>648</v>
      </c>
      <c r="I294" s="94" t="s">
        <v>807</v>
      </c>
      <c r="J294" s="95" t="s">
        <v>814</v>
      </c>
      <c r="K294" s="96" t="s">
        <v>695</v>
      </c>
      <c r="L294" s="289" t="s">
        <v>3456</v>
      </c>
      <c r="M294" s="46"/>
    </row>
    <row r="295" spans="1:13" s="3" customFormat="1">
      <c r="A295" s="46"/>
      <c r="B295" s="109" t="s">
        <v>649</v>
      </c>
      <c r="C295" s="99" t="s">
        <v>914</v>
      </c>
      <c r="D295" s="100" t="s">
        <v>3471</v>
      </c>
      <c r="E295" s="101" t="s">
        <v>2535</v>
      </c>
      <c r="F295" s="294" t="s">
        <v>3475</v>
      </c>
      <c r="G295" s="46"/>
      <c r="H295" s="113" t="s">
        <v>649</v>
      </c>
      <c r="I295" s="99" t="s">
        <v>717</v>
      </c>
      <c r="J295" s="100" t="s">
        <v>716</v>
      </c>
      <c r="K295" s="101" t="s">
        <v>687</v>
      </c>
      <c r="L295" s="290" t="s">
        <v>3072</v>
      </c>
      <c r="M295" s="46"/>
    </row>
    <row r="296" spans="1:13" s="3" customFormat="1">
      <c r="A296" s="46"/>
      <c r="B296" s="110" t="s">
        <v>650</v>
      </c>
      <c r="C296" s="104" t="s">
        <v>1468</v>
      </c>
      <c r="D296" s="105" t="s">
        <v>1697</v>
      </c>
      <c r="E296" s="106" t="s">
        <v>684</v>
      </c>
      <c r="F296" s="295" t="s">
        <v>3476</v>
      </c>
      <c r="G296" s="46"/>
      <c r="H296" s="115" t="s">
        <v>650</v>
      </c>
      <c r="I296" s="104" t="s">
        <v>835</v>
      </c>
      <c r="J296" s="105" t="s">
        <v>2646</v>
      </c>
      <c r="K296" s="106" t="s">
        <v>900</v>
      </c>
      <c r="L296" s="291" t="s">
        <v>3457</v>
      </c>
      <c r="M296" s="46"/>
    </row>
    <row r="297" spans="1:13" s="3" customFormat="1">
      <c r="A297" s="46"/>
      <c r="B297" s="69" t="s">
        <v>651</v>
      </c>
      <c r="C297" s="7" t="s">
        <v>601</v>
      </c>
      <c r="D297" s="8" t="s">
        <v>1325</v>
      </c>
      <c r="E297" s="9" t="s">
        <v>770</v>
      </c>
      <c r="F297" s="296" t="s">
        <v>3477</v>
      </c>
      <c r="G297" s="46"/>
      <c r="H297" s="26" t="s">
        <v>651</v>
      </c>
      <c r="I297" s="7" t="s">
        <v>1660</v>
      </c>
      <c r="J297" s="8" t="s">
        <v>3262</v>
      </c>
      <c r="K297" s="9" t="s">
        <v>968</v>
      </c>
      <c r="L297" s="292" t="s">
        <v>3458</v>
      </c>
      <c r="M297" s="46"/>
    </row>
    <row r="298" spans="1:13" s="3" customFormat="1">
      <c r="A298" s="46"/>
      <c r="B298" s="69" t="s">
        <v>652</v>
      </c>
      <c r="C298" s="7"/>
      <c r="D298" s="8" t="s">
        <v>3472</v>
      </c>
      <c r="E298" s="9"/>
      <c r="F298" s="296" t="s">
        <v>3478</v>
      </c>
      <c r="G298" s="46"/>
      <c r="H298" s="26" t="s">
        <v>652</v>
      </c>
      <c r="I298" s="7" t="s">
        <v>748</v>
      </c>
      <c r="J298" s="8" t="s">
        <v>912</v>
      </c>
      <c r="K298" s="9" t="s">
        <v>687</v>
      </c>
      <c r="L298" s="292" t="s">
        <v>3459</v>
      </c>
      <c r="M298" s="46"/>
    </row>
    <row r="299" spans="1:13" s="3" customFormat="1">
      <c r="A299" s="46"/>
      <c r="B299" s="69" t="s">
        <v>653</v>
      </c>
      <c r="C299" s="7" t="s">
        <v>1110</v>
      </c>
      <c r="D299" s="8" t="s">
        <v>1898</v>
      </c>
      <c r="E299" s="9" t="s">
        <v>902</v>
      </c>
      <c r="F299" s="296" t="s">
        <v>3479</v>
      </c>
      <c r="G299" s="46"/>
      <c r="H299" s="26" t="s">
        <v>653</v>
      </c>
      <c r="I299" s="7" t="s">
        <v>883</v>
      </c>
      <c r="J299" s="8" t="s">
        <v>1088</v>
      </c>
      <c r="K299" s="9" t="s">
        <v>770</v>
      </c>
      <c r="L299" s="292" t="s">
        <v>3460</v>
      </c>
      <c r="M299" s="46"/>
    </row>
    <row r="300" spans="1:13" s="3" customFormat="1">
      <c r="A300" s="46"/>
      <c r="B300" s="69" t="s">
        <v>654</v>
      </c>
      <c r="C300" s="7" t="s">
        <v>1660</v>
      </c>
      <c r="D300" s="8" t="s">
        <v>3473</v>
      </c>
      <c r="E300" s="9" t="s">
        <v>900</v>
      </c>
      <c r="F300" s="296" t="s">
        <v>3480</v>
      </c>
      <c r="G300" s="46"/>
      <c r="H300" s="26" t="s">
        <v>654</v>
      </c>
      <c r="I300" s="7" t="s">
        <v>1079</v>
      </c>
      <c r="J300" s="8" t="s">
        <v>3061</v>
      </c>
      <c r="K300" s="9" t="s">
        <v>962</v>
      </c>
      <c r="L300" s="292" t="s">
        <v>3461</v>
      </c>
      <c r="M300" s="46"/>
    </row>
    <row r="301" spans="1:13" s="3" customFormat="1" ht="12.75">
      <c r="A301" s="46"/>
      <c r="B301" s="69"/>
      <c r="C301" s="7"/>
      <c r="D301" s="20"/>
      <c r="E301" s="9"/>
      <c r="F301" s="296"/>
      <c r="G301" s="46"/>
      <c r="H301" s="26" t="s">
        <v>655</v>
      </c>
      <c r="I301" s="7" t="s">
        <v>1625</v>
      </c>
      <c r="J301" s="8" t="s">
        <v>1611</v>
      </c>
      <c r="K301" s="9" t="s">
        <v>1630</v>
      </c>
      <c r="L301" s="292" t="s">
        <v>3462</v>
      </c>
      <c r="M301" s="533"/>
    </row>
    <row r="302" spans="1:13" s="3" customFormat="1" ht="12.75">
      <c r="A302" s="46"/>
      <c r="B302" s="69"/>
      <c r="C302" s="7"/>
      <c r="D302" s="20"/>
      <c r="E302" s="9"/>
      <c r="F302" s="296"/>
      <c r="G302" s="46"/>
      <c r="H302" s="26" t="s">
        <v>656</v>
      </c>
      <c r="I302" s="7" t="s">
        <v>883</v>
      </c>
      <c r="J302" s="8" t="s">
        <v>2659</v>
      </c>
      <c r="K302" s="9" t="s">
        <v>2535</v>
      </c>
      <c r="L302" s="292" t="s">
        <v>3463</v>
      </c>
      <c r="M302" s="533"/>
    </row>
    <row r="303" spans="1:13" s="3" customFormat="1" ht="12.75">
      <c r="A303" s="46"/>
      <c r="B303" s="69"/>
      <c r="C303" s="7"/>
      <c r="D303" s="20"/>
      <c r="E303" s="9"/>
      <c r="F303" s="250"/>
      <c r="G303" s="46"/>
      <c r="H303" s="26" t="s">
        <v>657</v>
      </c>
      <c r="I303" s="7" t="s">
        <v>757</v>
      </c>
      <c r="J303" s="8" t="s">
        <v>3242</v>
      </c>
      <c r="K303" s="9" t="s">
        <v>3244</v>
      </c>
      <c r="L303" s="292" t="s">
        <v>3464</v>
      </c>
      <c r="M303" s="533"/>
    </row>
    <row r="304" spans="1:13" s="3" customFormat="1" ht="12.75">
      <c r="A304" s="46"/>
      <c r="B304" s="69"/>
      <c r="C304" s="7"/>
      <c r="D304" s="20"/>
      <c r="E304" s="9"/>
      <c r="F304" s="250"/>
      <c r="G304" s="46"/>
      <c r="H304" s="26" t="s">
        <v>658</v>
      </c>
      <c r="I304" s="7" t="s">
        <v>835</v>
      </c>
      <c r="J304" s="8" t="s">
        <v>3454</v>
      </c>
      <c r="K304" s="9" t="s">
        <v>747</v>
      </c>
      <c r="L304" s="292" t="s">
        <v>3465</v>
      </c>
      <c r="M304" s="533"/>
    </row>
    <row r="305" spans="1:13" s="3" customFormat="1" ht="12.75">
      <c r="A305" s="46"/>
      <c r="B305" s="69"/>
      <c r="C305" s="7"/>
      <c r="D305" s="20"/>
      <c r="E305" s="9"/>
      <c r="F305" s="250"/>
      <c r="G305" s="46"/>
      <c r="H305" s="26" t="s">
        <v>659</v>
      </c>
      <c r="I305" s="7" t="s">
        <v>1070</v>
      </c>
      <c r="J305" s="8" t="s">
        <v>1015</v>
      </c>
      <c r="K305" s="9" t="s">
        <v>770</v>
      </c>
      <c r="L305" s="292" t="s">
        <v>3466</v>
      </c>
      <c r="M305" s="533"/>
    </row>
    <row r="306" spans="1:13" s="3" customFormat="1" ht="13.5" thickBot="1">
      <c r="A306" s="46"/>
      <c r="B306" s="69"/>
      <c r="C306" s="7"/>
      <c r="D306" s="20"/>
      <c r="E306" s="9"/>
      <c r="F306" s="250"/>
      <c r="G306" s="46"/>
      <c r="H306" s="26" t="s">
        <v>660</v>
      </c>
      <c r="I306" s="7" t="s">
        <v>999</v>
      </c>
      <c r="J306" s="8" t="s">
        <v>3455</v>
      </c>
      <c r="K306" s="9" t="s">
        <v>3467</v>
      </c>
      <c r="L306" s="292" t="s">
        <v>3468</v>
      </c>
      <c r="M306" s="533"/>
    </row>
    <row r="307" spans="1:13" s="3" customFormat="1" ht="12.75" hidden="1">
      <c r="A307" s="46"/>
      <c r="B307" s="69"/>
      <c r="C307" s="7"/>
      <c r="D307" s="20"/>
      <c r="E307" s="9"/>
      <c r="F307" s="250"/>
      <c r="G307" s="46"/>
      <c r="H307" s="26"/>
      <c r="I307" s="7"/>
      <c r="J307" s="8"/>
      <c r="K307" s="9"/>
      <c r="L307" s="255"/>
      <c r="M307" s="533"/>
    </row>
    <row r="308" spans="1:13" s="3" customFormat="1" ht="12.75" hidden="1">
      <c r="A308" s="46"/>
      <c r="B308" s="69"/>
      <c r="C308" s="7"/>
      <c r="D308" s="21"/>
      <c r="E308" s="9"/>
      <c r="F308" s="250"/>
      <c r="G308" s="46"/>
      <c r="H308" s="26"/>
      <c r="I308" s="7"/>
      <c r="J308" s="7"/>
      <c r="K308" s="9"/>
      <c r="L308" s="255"/>
      <c r="M308" s="533"/>
    </row>
    <row r="309" spans="1:13" s="3" customFormat="1" ht="12.75" hidden="1">
      <c r="A309" s="46"/>
      <c r="B309" s="69"/>
      <c r="C309" s="7"/>
      <c r="D309" s="21"/>
      <c r="E309" s="9"/>
      <c r="F309" s="250"/>
      <c r="G309" s="46"/>
      <c r="H309" s="26"/>
      <c r="I309" s="7"/>
      <c r="J309" s="7"/>
      <c r="K309" s="9"/>
      <c r="L309" s="255"/>
      <c r="M309" s="533"/>
    </row>
    <row r="310" spans="1:13" s="3" customFormat="1" ht="12.75" hidden="1">
      <c r="A310" s="46"/>
      <c r="B310" s="69"/>
      <c r="C310" s="7"/>
      <c r="D310" s="21"/>
      <c r="E310" s="9"/>
      <c r="F310" s="250"/>
      <c r="G310" s="46"/>
      <c r="H310" s="26"/>
      <c r="I310" s="7"/>
      <c r="J310" s="7"/>
      <c r="K310" s="9"/>
      <c r="L310" s="255"/>
      <c r="M310" s="533"/>
    </row>
    <row r="311" spans="1:13" s="3" customFormat="1" ht="12.75" hidden="1">
      <c r="A311" s="46"/>
      <c r="B311" s="69"/>
      <c r="C311" s="7"/>
      <c r="D311" s="21"/>
      <c r="E311" s="9"/>
      <c r="F311" s="250"/>
      <c r="G311" s="46"/>
      <c r="H311" s="26"/>
      <c r="I311" s="7"/>
      <c r="J311" s="7"/>
      <c r="K311" s="9"/>
      <c r="L311" s="255"/>
      <c r="M311" s="533"/>
    </row>
    <row r="312" spans="1:13" s="3" customFormat="1" ht="12.75" hidden="1">
      <c r="A312" s="46"/>
      <c r="B312" s="69"/>
      <c r="C312" s="7"/>
      <c r="D312" s="21"/>
      <c r="E312" s="9"/>
      <c r="F312" s="250"/>
      <c r="G312" s="46"/>
      <c r="H312" s="26"/>
      <c r="I312" s="7"/>
      <c r="J312" s="7"/>
      <c r="K312" s="9"/>
      <c r="L312" s="255"/>
      <c r="M312" s="533"/>
    </row>
    <row r="313" spans="1:13" s="3" customFormat="1" ht="13.5" hidden="1" thickBot="1">
      <c r="A313" s="46"/>
      <c r="B313" s="71"/>
      <c r="C313" s="72"/>
      <c r="D313" s="73"/>
      <c r="E313" s="74"/>
      <c r="F313" s="251"/>
      <c r="G313" s="46"/>
      <c r="H313" s="28"/>
      <c r="I313" s="29"/>
      <c r="J313" s="29"/>
      <c r="K313" s="30"/>
      <c r="L313" s="256"/>
      <c r="M313" s="533"/>
    </row>
    <row r="314" spans="1:13" s="3" customFormat="1" ht="13.5" hidden="1" thickTop="1" thickBot="1">
      <c r="A314" s="46"/>
      <c r="B314" s="76"/>
      <c r="C314" s="76"/>
      <c r="D314" s="76"/>
      <c r="E314" s="76"/>
      <c r="F314" s="76"/>
      <c r="G314" s="46"/>
      <c r="H314" s="48"/>
      <c r="I314" s="48"/>
      <c r="J314" s="48"/>
      <c r="K314" s="48"/>
      <c r="L314" s="48"/>
      <c r="M314" s="533"/>
    </row>
    <row r="315" spans="1:13" s="3" customFormat="1" ht="12.75" thickTop="1">
      <c r="B315" s="278"/>
      <c r="C315" s="278"/>
      <c r="D315" s="278"/>
      <c r="E315" s="278"/>
      <c r="F315" s="278"/>
      <c r="H315" s="48"/>
      <c r="I315" s="48"/>
      <c r="J315" s="48"/>
      <c r="K315" s="48"/>
      <c r="L315" s="48"/>
      <c r="M315" s="533"/>
    </row>
    <row r="316" spans="1:13" s="3" customFormat="1" ht="21" thickBot="1">
      <c r="B316" s="213" t="s">
        <v>2861</v>
      </c>
      <c r="C316" s="211"/>
      <c r="D316" s="211" t="s">
        <v>741</v>
      </c>
      <c r="E316" s="781" t="s">
        <v>2856</v>
      </c>
      <c r="F316" s="781"/>
      <c r="G316" s="46"/>
      <c r="H316" s="211" t="s">
        <v>2624</v>
      </c>
      <c r="I316" s="211"/>
      <c r="J316" s="211" t="s">
        <v>743</v>
      </c>
      <c r="K316" s="781" t="s">
        <v>2625</v>
      </c>
      <c r="L316" s="781"/>
      <c r="M316" s="533"/>
    </row>
    <row r="317" spans="1:13" s="3" customFormat="1" ht="13.5" thickTop="1" thickBot="1">
      <c r="B317" s="818" t="s">
        <v>923</v>
      </c>
      <c r="C317" s="819"/>
      <c r="D317" s="45"/>
      <c r="E317" s="45"/>
      <c r="F317" s="45"/>
      <c r="G317" s="46"/>
      <c r="H317" s="814" t="s">
        <v>2625</v>
      </c>
      <c r="I317" s="815"/>
      <c r="J317" s="45"/>
      <c r="K317" s="45"/>
      <c r="L317" s="45"/>
      <c r="M317" s="533"/>
    </row>
    <row r="318" spans="1:13" s="3" customFormat="1" ht="16.5" thickTop="1" thickBot="1">
      <c r="B318" s="820"/>
      <c r="C318" s="821"/>
      <c r="D318" s="64"/>
      <c r="E318" s="65" t="s">
        <v>663</v>
      </c>
      <c r="F318" s="66">
        <f>COUNTA(D320:D339)</f>
        <v>2</v>
      </c>
      <c r="G318" s="46"/>
      <c r="H318" s="816"/>
      <c r="I318" s="817"/>
      <c r="J318" s="32"/>
      <c r="K318" s="33" t="s">
        <v>663</v>
      </c>
      <c r="L318" s="34">
        <f>COUNTA(J320:J327)</f>
        <v>2</v>
      </c>
      <c r="M318" s="533"/>
    </row>
    <row r="319" spans="1:13" s="3" customFormat="1">
      <c r="B319" s="67" t="s">
        <v>644</v>
      </c>
      <c r="C319" s="4" t="s">
        <v>640</v>
      </c>
      <c r="D319" s="4" t="s">
        <v>641</v>
      </c>
      <c r="E319" s="4" t="s">
        <v>1617</v>
      </c>
      <c r="F319" s="68" t="s">
        <v>662</v>
      </c>
      <c r="G319" s="46"/>
      <c r="H319" s="24" t="s">
        <v>644</v>
      </c>
      <c r="I319" s="23" t="s">
        <v>640</v>
      </c>
      <c r="J319" s="4" t="s">
        <v>641</v>
      </c>
      <c r="K319" s="4" t="s">
        <v>1617</v>
      </c>
      <c r="L319" s="25" t="s">
        <v>662</v>
      </c>
      <c r="M319" s="533"/>
    </row>
    <row r="320" spans="1:13" s="3" customFormat="1">
      <c r="B320" s="108" t="s">
        <v>648</v>
      </c>
      <c r="C320" s="94" t="s">
        <v>761</v>
      </c>
      <c r="D320" s="95" t="s">
        <v>1111</v>
      </c>
      <c r="E320" s="96" t="s">
        <v>965</v>
      </c>
      <c r="F320" s="293" t="s">
        <v>3481</v>
      </c>
      <c r="G320" s="46"/>
      <c r="H320" s="111" t="s">
        <v>648</v>
      </c>
      <c r="I320" s="94" t="s">
        <v>3044</v>
      </c>
      <c r="J320" s="95" t="s">
        <v>941</v>
      </c>
      <c r="K320" s="96" t="s">
        <v>647</v>
      </c>
      <c r="L320" s="289" t="s">
        <v>3484</v>
      </c>
      <c r="M320" s="533"/>
    </row>
    <row r="321" spans="2:13" s="3" customFormat="1" ht="12.75" thickBot="1">
      <c r="B321" s="109" t="s">
        <v>649</v>
      </c>
      <c r="C321" s="99" t="s">
        <v>1105</v>
      </c>
      <c r="D321" s="100" t="s">
        <v>1616</v>
      </c>
      <c r="E321" s="101" t="s">
        <v>770</v>
      </c>
      <c r="F321" s="294" t="s">
        <v>3482</v>
      </c>
      <c r="G321" s="46"/>
      <c r="H321" s="113" t="s">
        <v>649</v>
      </c>
      <c r="I321" s="99" t="s">
        <v>1353</v>
      </c>
      <c r="J321" s="100" t="s">
        <v>3483</v>
      </c>
      <c r="K321" s="101" t="s">
        <v>647</v>
      </c>
      <c r="L321" s="290" t="s">
        <v>3485</v>
      </c>
      <c r="M321" s="533"/>
    </row>
    <row r="322" spans="2:13" s="3" customFormat="1" hidden="1">
      <c r="B322" s="110"/>
      <c r="C322" s="104"/>
      <c r="D322" s="105"/>
      <c r="E322" s="106"/>
      <c r="F322" s="295"/>
      <c r="H322" s="115" t="s">
        <v>650</v>
      </c>
      <c r="I322" s="104"/>
      <c r="J322" s="105"/>
      <c r="K322" s="106"/>
      <c r="L322" s="291"/>
      <c r="M322" s="533"/>
    </row>
    <row r="323" spans="2:13" s="3" customFormat="1" hidden="1">
      <c r="B323" s="69"/>
      <c r="C323" s="7"/>
      <c r="D323" s="8"/>
      <c r="E323" s="9"/>
      <c r="F323" s="296"/>
      <c r="H323" s="26" t="s">
        <v>651</v>
      </c>
      <c r="I323" s="7"/>
      <c r="J323" s="8"/>
      <c r="K323" s="9"/>
      <c r="L323" s="255"/>
    </row>
    <row r="324" spans="2:13" s="3" customFormat="1" ht="13.5" hidden="1" thickBot="1">
      <c r="B324" s="71"/>
      <c r="C324" s="72"/>
      <c r="D324" s="380"/>
      <c r="E324" s="74"/>
      <c r="F324" s="560"/>
      <c r="H324" s="28" t="s">
        <v>652</v>
      </c>
      <c r="I324" s="29"/>
      <c r="J324" s="92"/>
      <c r="K324" s="30"/>
      <c r="L324" s="256"/>
    </row>
    <row r="325" spans="2:13" s="3" customFormat="1" ht="12.75" hidden="1">
      <c r="B325" s="378"/>
      <c r="C325" s="366"/>
      <c r="D325" s="367"/>
      <c r="E325" s="368"/>
      <c r="F325" s="559"/>
      <c r="H325" s="381"/>
      <c r="I325" s="366"/>
      <c r="J325" s="371"/>
      <c r="K325" s="368"/>
      <c r="L325" s="382"/>
    </row>
    <row r="326" spans="2:13" s="3" customFormat="1" ht="13.5" hidden="1" thickBot="1">
      <c r="B326" s="69"/>
      <c r="C326" s="7"/>
      <c r="D326" s="20"/>
      <c r="E326" s="9"/>
      <c r="F326" s="296"/>
      <c r="H326" s="26"/>
      <c r="I326" s="7"/>
      <c r="J326" s="8"/>
      <c r="K326" s="9"/>
      <c r="L326" s="255"/>
    </row>
    <row r="327" spans="2:13" s="3" customFormat="1" ht="13.5" hidden="1" thickTop="1">
      <c r="B327" s="69"/>
      <c r="C327" s="7"/>
      <c r="D327" s="20"/>
      <c r="E327" s="9"/>
      <c r="F327" s="296"/>
      <c r="H327" s="48"/>
      <c r="I327" s="48"/>
      <c r="J327" s="48"/>
      <c r="K327" s="48"/>
      <c r="L327" s="48"/>
    </row>
    <row r="328" spans="2:13" s="3" customFormat="1" ht="21" hidden="1" thickBot="1">
      <c r="B328" s="69"/>
      <c r="C328" s="7"/>
      <c r="D328" s="20"/>
      <c r="E328" s="9"/>
      <c r="F328" s="296"/>
      <c r="G328" s="46"/>
      <c r="H328" s="211" t="s">
        <v>571</v>
      </c>
      <c r="I328" s="211"/>
      <c r="J328" s="211" t="s">
        <v>570</v>
      </c>
      <c r="K328" s="781" t="s">
        <v>573</v>
      </c>
      <c r="L328" s="781"/>
    </row>
    <row r="329" spans="2:13" s="3" customFormat="1" ht="14.25" hidden="1" thickTop="1" thickBot="1">
      <c r="B329" s="69"/>
      <c r="C329" s="7"/>
      <c r="D329" s="20"/>
      <c r="E329" s="9"/>
      <c r="F329" s="250"/>
      <c r="H329" s="814" t="s">
        <v>572</v>
      </c>
      <c r="I329" s="815"/>
      <c r="J329" s="45"/>
      <c r="K329" s="45"/>
      <c r="L329" s="45"/>
    </row>
    <row r="330" spans="2:13" s="3" customFormat="1" ht="16.5" hidden="1" thickTop="1" thickBot="1">
      <c r="B330" s="69"/>
      <c r="C330" s="7"/>
      <c r="D330" s="20"/>
      <c r="E330" s="9"/>
      <c r="F330" s="250"/>
      <c r="H330" s="816"/>
      <c r="I330" s="817"/>
      <c r="J330" s="32"/>
      <c r="K330" s="33" t="s">
        <v>663</v>
      </c>
      <c r="L330" s="34">
        <f>COUNTA(D320:D339)</f>
        <v>2</v>
      </c>
    </row>
    <row r="331" spans="2:13" s="3" customFormat="1" ht="12.75" hidden="1">
      <c r="B331" s="69"/>
      <c r="C331" s="7"/>
      <c r="D331" s="20"/>
      <c r="E331" s="9"/>
      <c r="F331" s="250"/>
      <c r="H331" s="24" t="s">
        <v>644</v>
      </c>
      <c r="I331" s="23" t="s">
        <v>640</v>
      </c>
      <c r="J331" s="4" t="s">
        <v>641</v>
      </c>
      <c r="K331" s="4" t="s">
        <v>1617</v>
      </c>
      <c r="L331" s="25" t="s">
        <v>662</v>
      </c>
    </row>
    <row r="332" spans="2:13" s="3" customFormat="1" ht="12.75" hidden="1">
      <c r="B332" s="69"/>
      <c r="C332" s="7"/>
      <c r="D332" s="20"/>
      <c r="E332" s="9"/>
      <c r="F332" s="250"/>
      <c r="H332" s="111"/>
      <c r="I332" s="94"/>
      <c r="J332" s="95"/>
      <c r="K332" s="96"/>
      <c r="L332" s="289"/>
    </row>
    <row r="333" spans="2:13" s="3" customFormat="1" ht="12.75" hidden="1">
      <c r="B333" s="69"/>
      <c r="C333" s="7"/>
      <c r="D333" s="20"/>
      <c r="E333" s="9"/>
      <c r="F333" s="250"/>
      <c r="H333" s="113"/>
      <c r="I333" s="99"/>
      <c r="J333" s="100"/>
      <c r="K333" s="101"/>
      <c r="L333" s="290"/>
    </row>
    <row r="334" spans="2:13" s="3" customFormat="1" ht="12.75" hidden="1">
      <c r="B334" s="69"/>
      <c r="C334" s="7"/>
      <c r="D334" s="21"/>
      <c r="E334" s="9"/>
      <c r="F334" s="250"/>
      <c r="H334" s="115"/>
      <c r="I334" s="104"/>
      <c r="J334" s="105"/>
      <c r="K334" s="106"/>
      <c r="L334" s="254"/>
    </row>
    <row r="335" spans="2:13" s="3" customFormat="1" ht="12.75" hidden="1">
      <c r="B335" s="69"/>
      <c r="C335" s="7"/>
      <c r="D335" s="21"/>
      <c r="E335" s="9"/>
      <c r="F335" s="250"/>
      <c r="H335" s="26"/>
      <c r="I335" s="7"/>
      <c r="J335" s="8"/>
      <c r="K335" s="9"/>
      <c r="L335" s="255"/>
    </row>
    <row r="336" spans="2:13" s="3" customFormat="1" ht="12.75" hidden="1">
      <c r="B336" s="69"/>
      <c r="C336" s="7"/>
      <c r="D336" s="21"/>
      <c r="E336" s="9"/>
      <c r="F336" s="250"/>
      <c r="H336" s="26"/>
      <c r="I336" s="7"/>
      <c r="J336" s="8"/>
      <c r="K336" s="9"/>
      <c r="L336" s="255"/>
    </row>
    <row r="337" spans="2:12" s="3" customFormat="1" ht="12.75" hidden="1">
      <c r="B337" s="69"/>
      <c r="C337" s="7"/>
      <c r="D337" s="21"/>
      <c r="E337" s="9"/>
      <c r="F337" s="250"/>
      <c r="H337" s="26"/>
      <c r="I337" s="7"/>
      <c r="J337" s="8"/>
      <c r="K337" s="9"/>
      <c r="L337" s="255"/>
    </row>
    <row r="338" spans="2:12" s="3" customFormat="1" ht="13.5" hidden="1" thickBot="1">
      <c r="B338" s="69"/>
      <c r="C338" s="7"/>
      <c r="D338" s="21"/>
      <c r="E338" s="9"/>
      <c r="F338" s="250"/>
      <c r="H338" s="26"/>
      <c r="I338" s="7"/>
      <c r="J338" s="8"/>
      <c r="K338" s="9"/>
      <c r="L338" s="255"/>
    </row>
    <row r="339" spans="2:12" s="3" customFormat="1" ht="14.25" hidden="1" thickTop="1" thickBot="1">
      <c r="B339" s="71"/>
      <c r="C339" s="72"/>
      <c r="D339" s="73"/>
      <c r="E339" s="74"/>
      <c r="F339" s="251"/>
      <c r="H339" s="48"/>
      <c r="I339" s="48"/>
      <c r="J339" s="48"/>
      <c r="K339" s="48"/>
      <c r="L339" s="48"/>
    </row>
    <row r="340" spans="2:12" s="3" customFormat="1" ht="12.75" thickTop="1">
      <c r="B340" s="76"/>
      <c r="C340" s="76"/>
      <c r="D340" s="76"/>
      <c r="E340" s="76"/>
      <c r="F340" s="76"/>
      <c r="G340" s="533"/>
      <c r="H340" s="48"/>
      <c r="I340" s="48"/>
      <c r="J340" s="48"/>
      <c r="K340" s="48"/>
      <c r="L340" s="48"/>
    </row>
    <row r="341" spans="2:12" s="3" customFormat="1"/>
    <row r="342" spans="2:12" s="3" customFormat="1"/>
    <row r="343" spans="2:12" s="3" customFormat="1"/>
    <row r="344" spans="2:12" s="3" customFormat="1"/>
    <row r="345" spans="2:12" s="3" customFormat="1"/>
    <row r="346" spans="2:12" s="3" customFormat="1"/>
    <row r="347" spans="2:12" s="3" customFormat="1"/>
    <row r="348" spans="2:12" s="3" customFormat="1"/>
    <row r="349" spans="2:12" s="3" customFormat="1"/>
    <row r="350" spans="2:12" s="3" customFormat="1"/>
    <row r="351" spans="2:12" s="3" customFormat="1"/>
    <row r="352" spans="2:12" s="3" customFormat="1"/>
    <row r="353" s="3" customFormat="1"/>
    <row r="354" s="3" customFormat="1"/>
    <row r="355" s="3" customFormat="1"/>
    <row r="356" s="3" customFormat="1"/>
    <row r="357" s="3" customFormat="1"/>
    <row r="358" s="3" customFormat="1"/>
    <row r="359" s="3" customFormat="1"/>
    <row r="360" s="3" customFormat="1"/>
    <row r="361" s="3" customFormat="1"/>
    <row r="362" s="3" customFormat="1"/>
    <row r="363" s="3" customFormat="1"/>
    <row r="364" s="3" customFormat="1"/>
    <row r="365" s="3" customFormat="1"/>
    <row r="366" s="3" customFormat="1"/>
    <row r="367" s="3" customFormat="1"/>
    <row r="368" s="3" customFormat="1"/>
    <row r="369" s="3" customFormat="1"/>
    <row r="370" s="3" customFormat="1"/>
    <row r="371" s="3" customFormat="1"/>
    <row r="372" s="3" customFormat="1"/>
    <row r="373" s="3" customFormat="1"/>
    <row r="374" s="3" customFormat="1"/>
    <row r="375" s="3" customFormat="1"/>
    <row r="376" s="3" customFormat="1"/>
    <row r="377" s="3" customFormat="1"/>
    <row r="378" s="3" customFormat="1"/>
    <row r="379" s="3" customFormat="1"/>
    <row r="380" s="3" customFormat="1"/>
    <row r="381" s="3" customFormat="1"/>
    <row r="382" s="3" customFormat="1"/>
    <row r="383" s="3" customFormat="1"/>
    <row r="384" s="3" customFormat="1"/>
    <row r="385" s="3" customFormat="1"/>
    <row r="386" s="3" customFormat="1"/>
    <row r="387" s="3" customFormat="1"/>
    <row r="388" s="3" customFormat="1"/>
    <row r="389" s="3" customFormat="1"/>
    <row r="390" s="3" customFormat="1"/>
    <row r="391" s="3" customFormat="1"/>
    <row r="392" s="3" customFormat="1"/>
    <row r="393" s="3" customFormat="1"/>
    <row r="394" s="3" customFormat="1"/>
    <row r="395" s="3" customFormat="1"/>
    <row r="396" s="3" customFormat="1"/>
    <row r="397" s="3" customFormat="1"/>
    <row r="398" s="3" customFormat="1"/>
    <row r="399" s="3" customFormat="1"/>
    <row r="400" s="3" customFormat="1"/>
    <row r="401" s="3" customFormat="1"/>
    <row r="402" s="3" customFormat="1"/>
    <row r="403" s="3" customFormat="1"/>
    <row r="404" s="3" customFormat="1"/>
    <row r="405" s="3" customFormat="1"/>
    <row r="406" s="3" customFormat="1"/>
    <row r="407" s="3" customFormat="1"/>
    <row r="408" s="3" customFormat="1"/>
    <row r="409" s="3" customFormat="1"/>
    <row r="410" s="3" customFormat="1"/>
    <row r="411" s="3" customFormat="1"/>
    <row r="412" s="3" customFormat="1"/>
    <row r="413" s="3" customFormat="1"/>
    <row r="414" s="3" customFormat="1"/>
    <row r="415" s="3" customFormat="1"/>
    <row r="416" s="3" customFormat="1"/>
    <row r="417" s="3" customFormat="1"/>
    <row r="418" s="3" customFormat="1"/>
    <row r="419" s="3" customFormat="1"/>
    <row r="420" s="3" customFormat="1"/>
    <row r="421" s="3" customFormat="1"/>
    <row r="422" s="3" customFormat="1"/>
    <row r="423" s="3" customFormat="1"/>
    <row r="424" s="3" customFormat="1"/>
    <row r="425" s="3" customFormat="1"/>
    <row r="426" s="3" customFormat="1"/>
    <row r="427" s="3" customFormat="1"/>
    <row r="428" s="3" customFormat="1"/>
    <row r="429" s="3" customFormat="1"/>
    <row r="430" s="3" customFormat="1"/>
    <row r="431" s="3" customFormat="1"/>
    <row r="432" s="3" customFormat="1"/>
    <row r="433" s="3" customFormat="1"/>
    <row r="434" s="3" customFormat="1"/>
    <row r="435" s="3" customFormat="1"/>
    <row r="436" s="3" customFormat="1"/>
    <row r="437" s="3" customFormat="1"/>
    <row r="438" s="3" customFormat="1"/>
    <row r="439" s="3" customFormat="1"/>
    <row r="440" s="3" customFormat="1"/>
    <row r="441" s="3" customFormat="1"/>
    <row r="442" s="3" customFormat="1"/>
    <row r="443" s="3" customFormat="1"/>
    <row r="444" s="3" customFormat="1"/>
    <row r="445" s="3" customFormat="1"/>
    <row r="446" s="3" customFormat="1"/>
    <row r="447" s="3" customFormat="1"/>
    <row r="448" s="3" customFormat="1"/>
    <row r="449" s="3" customFormat="1"/>
    <row r="450" s="3" customFormat="1"/>
    <row r="451" s="3" customFormat="1"/>
    <row r="452" s="3" customFormat="1"/>
    <row r="453" s="3" customFormat="1"/>
    <row r="454" s="3" customFormat="1"/>
    <row r="455" s="3" customFormat="1"/>
    <row r="456" s="3" customFormat="1"/>
    <row r="457" s="3" customFormat="1"/>
    <row r="458" s="3" customFormat="1"/>
    <row r="459" s="3" customFormat="1"/>
    <row r="460" s="3" customFormat="1"/>
    <row r="461" s="3" customFormat="1"/>
    <row r="462" s="3" customFormat="1"/>
    <row r="463" s="3" customFormat="1"/>
    <row r="464" s="3" customFormat="1"/>
    <row r="465" s="3" customFormat="1"/>
    <row r="466" s="3" customFormat="1"/>
    <row r="467" s="3" customFormat="1"/>
    <row r="468" s="3" customFormat="1"/>
    <row r="469" s="3" customFormat="1"/>
    <row r="470" s="3" customFormat="1"/>
    <row r="471" s="3" customFormat="1"/>
    <row r="472" s="3" customFormat="1"/>
    <row r="473" s="3" customFormat="1"/>
    <row r="474" s="3" customFormat="1"/>
    <row r="475" s="3" customFormat="1"/>
    <row r="476" s="3" customFormat="1"/>
    <row r="477" s="3" customFormat="1"/>
    <row r="478" s="3" customFormat="1"/>
    <row r="479" s="3" customFormat="1"/>
    <row r="480" s="3" customFormat="1"/>
    <row r="481" s="3" customFormat="1"/>
    <row r="482" s="3" customFormat="1"/>
    <row r="483" s="3" customFormat="1"/>
    <row r="484" s="3" customFormat="1"/>
    <row r="485" s="3" customFormat="1"/>
    <row r="486" s="3" customFormat="1"/>
    <row r="487" s="3" customFormat="1"/>
    <row r="488" s="3" customFormat="1"/>
    <row r="489" s="3" customFormat="1"/>
    <row r="490" s="3" customFormat="1"/>
    <row r="491" s="3" customFormat="1"/>
    <row r="492" s="3" customFormat="1"/>
    <row r="493" s="3" customFormat="1"/>
    <row r="494" s="3" customFormat="1"/>
    <row r="495" s="3" customFormat="1"/>
    <row r="496" s="3" customFormat="1"/>
    <row r="497" s="3" customFormat="1"/>
    <row r="498" s="3" customFormat="1"/>
    <row r="499" s="3" customFormat="1"/>
    <row r="500" s="3" customFormat="1"/>
    <row r="501" s="3" customFormat="1"/>
    <row r="502" s="3" customFormat="1"/>
    <row r="503" s="3" customFormat="1"/>
    <row r="504" s="3" customFormat="1"/>
    <row r="505" s="3" customFormat="1"/>
    <row r="506" s="3" customFormat="1"/>
    <row r="507" s="3" customFormat="1"/>
    <row r="508" s="3" customFormat="1"/>
    <row r="509" s="3" customFormat="1"/>
    <row r="510" s="3" customFormat="1"/>
    <row r="511" s="3" customFormat="1"/>
    <row r="512" s="3" customFormat="1"/>
    <row r="513" s="3" customFormat="1"/>
    <row r="514" s="3" customFormat="1"/>
    <row r="515" s="3" customFormat="1"/>
    <row r="516" s="3" customFormat="1"/>
    <row r="517" s="3" customFormat="1"/>
    <row r="518" s="3" customFormat="1"/>
    <row r="519" s="3" customFormat="1"/>
    <row r="520" s="3" customFormat="1"/>
    <row r="521" s="3" customFormat="1"/>
    <row r="522" s="3" customFormat="1"/>
    <row r="523" s="3" customFormat="1"/>
    <row r="524" s="3" customFormat="1"/>
    <row r="525" s="3" customFormat="1"/>
    <row r="526" s="3" customFormat="1"/>
    <row r="527" s="3" customFormat="1"/>
    <row r="528" s="3" customFormat="1"/>
    <row r="529" s="3" customFormat="1"/>
    <row r="530" s="3" customFormat="1"/>
    <row r="531" s="3" customFormat="1"/>
    <row r="532" s="3" customFormat="1"/>
    <row r="533" s="3" customFormat="1"/>
    <row r="534" s="3" customFormat="1"/>
    <row r="535" s="3" customFormat="1"/>
    <row r="536" s="3" customFormat="1"/>
    <row r="537" s="3" customFormat="1"/>
    <row r="538" s="3" customFormat="1"/>
    <row r="539" s="3" customFormat="1"/>
    <row r="540" s="3" customFormat="1"/>
    <row r="541" s="3" customFormat="1"/>
  </sheetData>
  <mergeCells count="54">
    <mergeCell ref="A1:M1"/>
    <mergeCell ref="F4:G5"/>
    <mergeCell ref="F6:G7"/>
    <mergeCell ref="B10:C10"/>
    <mergeCell ref="F10:I10"/>
    <mergeCell ref="K10:L10"/>
    <mergeCell ref="B11:C12"/>
    <mergeCell ref="H11:I12"/>
    <mergeCell ref="B35:C35"/>
    <mergeCell ref="F35:I35"/>
    <mergeCell ref="K35:L35"/>
    <mergeCell ref="B36:C37"/>
    <mergeCell ref="H36:I37"/>
    <mergeCell ref="B72:C72"/>
    <mergeCell ref="F72:I72"/>
    <mergeCell ref="K72:L72"/>
    <mergeCell ref="B73:C74"/>
    <mergeCell ref="H73:I74"/>
    <mergeCell ref="B117:C117"/>
    <mergeCell ref="F117:I117"/>
    <mergeCell ref="K117:L117"/>
    <mergeCell ref="B118:C119"/>
    <mergeCell ref="H118:I119"/>
    <mergeCell ref="B161:C161"/>
    <mergeCell ref="F161:I161"/>
    <mergeCell ref="K161:L161"/>
    <mergeCell ref="B162:C163"/>
    <mergeCell ref="H162:I163"/>
    <mergeCell ref="B189:C189"/>
    <mergeCell ref="F189:I189"/>
    <mergeCell ref="K189:L189"/>
    <mergeCell ref="B190:C191"/>
    <mergeCell ref="H190:I191"/>
    <mergeCell ref="B214:C214"/>
    <mergeCell ref="F214:I214"/>
    <mergeCell ref="K214:L214"/>
    <mergeCell ref="B215:C216"/>
    <mergeCell ref="H215:I216"/>
    <mergeCell ref="F239:I239"/>
    <mergeCell ref="B240:C241"/>
    <mergeCell ref="H240:I241"/>
    <mergeCell ref="F265:I265"/>
    <mergeCell ref="B266:C267"/>
    <mergeCell ref="H266:I267"/>
    <mergeCell ref="E290:F290"/>
    <mergeCell ref="K290:L290"/>
    <mergeCell ref="K328:L328"/>
    <mergeCell ref="H329:I330"/>
    <mergeCell ref="B291:C292"/>
    <mergeCell ref="H291:I292"/>
    <mergeCell ref="E316:F316"/>
    <mergeCell ref="K316:L316"/>
    <mergeCell ref="B317:C318"/>
    <mergeCell ref="H317:I318"/>
  </mergeCells>
  <printOptions horizontalCentered="1" verticalCentered="1"/>
  <pageMargins left="0" right="0" top="0" bottom="0" header="0" footer="0"/>
  <pageSetup paperSize="9" orientation="portrait" horizontalDpi="360" verticalDpi="360" r:id="rId1"/>
  <headerFooter alignWithMargins="0"/>
  <rowBreaks count="4" manualBreakCount="4">
    <brk id="71" max="16383" man="1"/>
    <brk id="116" max="16383" man="1"/>
    <brk id="188" max="16383" man="1"/>
    <brk id="289" max="16383"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44"/>
  <sheetViews>
    <sheetView workbookViewId="0">
      <selection activeCell="E10" sqref="E10"/>
    </sheetView>
  </sheetViews>
  <sheetFormatPr defaultRowHeight="12"/>
  <cols>
    <col min="1" max="1" width="1.7109375" style="2" customWidth="1"/>
    <col min="2" max="2" width="3.7109375" style="2" customWidth="1"/>
    <col min="3" max="3" width="10.140625" style="2" customWidth="1"/>
    <col min="4" max="4" width="13.7109375" style="2" customWidth="1"/>
    <col min="5" max="5" width="15.7109375" style="2" customWidth="1"/>
    <col min="6" max="6" width="7.7109375" style="2" customWidth="1"/>
    <col min="7" max="7" width="7.5703125" style="2" customWidth="1"/>
    <col min="8" max="8" width="3.7109375" style="2" customWidth="1"/>
    <col min="9" max="9" width="10.28515625" style="2" customWidth="1"/>
    <col min="10" max="11" width="13.7109375" style="2" customWidth="1"/>
    <col min="12" max="12" width="7.7109375" style="2" customWidth="1"/>
    <col min="13" max="13" width="1.7109375" style="2" customWidth="1"/>
    <col min="14" max="16384" width="9.140625" style="2"/>
  </cols>
  <sheetData>
    <row r="1" spans="1:13" ht="29.25" customHeight="1">
      <c r="A1" s="782" t="s">
        <v>3514</v>
      </c>
      <c r="B1" s="782"/>
      <c r="C1" s="782"/>
      <c r="D1" s="782"/>
      <c r="E1" s="782"/>
      <c r="F1" s="782"/>
      <c r="G1" s="782"/>
      <c r="H1" s="782"/>
      <c r="I1" s="782"/>
      <c r="J1" s="782"/>
      <c r="K1" s="782"/>
      <c r="L1" s="782"/>
      <c r="M1" s="782"/>
    </row>
    <row r="2" spans="1:13" ht="7.5" customHeight="1">
      <c r="A2" s="35"/>
      <c r="B2" s="35"/>
      <c r="C2" s="35"/>
      <c r="D2" s="35"/>
      <c r="E2" s="35"/>
      <c r="F2" s="35"/>
      <c r="G2" s="35"/>
      <c r="H2" s="35"/>
      <c r="I2" s="35"/>
      <c r="J2" s="35"/>
      <c r="K2" s="35"/>
      <c r="L2" s="35"/>
      <c r="M2" s="35"/>
    </row>
    <row r="3" spans="1:13" ht="7.5" customHeight="1">
      <c r="A3" s="36"/>
      <c r="B3" s="37"/>
      <c r="C3" s="37"/>
      <c r="D3" s="37"/>
      <c r="E3" s="37"/>
      <c r="F3" s="37"/>
      <c r="G3" s="37"/>
      <c r="H3" s="37"/>
      <c r="I3" s="37"/>
      <c r="J3" s="37"/>
      <c r="K3" s="37"/>
      <c r="L3" s="37"/>
      <c r="M3" s="35"/>
    </row>
    <row r="4" spans="1:13" ht="12.75" customHeight="1">
      <c r="A4" s="35"/>
      <c r="B4" s="38"/>
      <c r="C4" s="38"/>
      <c r="D4" s="38"/>
      <c r="E4" s="38"/>
      <c r="F4" s="803">
        <v>40663</v>
      </c>
      <c r="G4" s="803"/>
      <c r="H4" s="38"/>
      <c r="I4" s="38"/>
      <c r="J4" s="38"/>
      <c r="K4" s="38"/>
      <c r="L4" s="38"/>
      <c r="M4" s="35"/>
    </row>
    <row r="5" spans="1:13" ht="15">
      <c r="B5" s="208" t="s">
        <v>635</v>
      </c>
      <c r="C5" s="209"/>
      <c r="D5" s="209"/>
      <c r="E5" s="209"/>
      <c r="F5" s="803"/>
      <c r="G5" s="803"/>
      <c r="H5" s="35"/>
      <c r="I5" s="35"/>
      <c r="J5" s="35"/>
      <c r="K5" s="35"/>
      <c r="L5" s="35"/>
      <c r="M5" s="35"/>
    </row>
    <row r="6" spans="1:13">
      <c r="A6" s="209"/>
      <c r="B6" s="209"/>
      <c r="C6" s="209"/>
      <c r="D6" s="209"/>
      <c r="E6" s="209"/>
      <c r="F6" s="781">
        <f>SUM(F12,L12,F40,L40,F77,L77,F122,L122,F166,L166,F194,L194,F219,L219,F244,L244,F270,L270,F295,L295,F321,L321)</f>
        <v>248</v>
      </c>
      <c r="G6" s="781"/>
      <c r="H6" s="35"/>
      <c r="I6" s="35"/>
      <c r="J6" s="35"/>
      <c r="K6" s="35"/>
      <c r="L6" s="35"/>
      <c r="M6" s="35"/>
    </row>
    <row r="7" spans="1:13" ht="14.25">
      <c r="B7" s="210" t="s">
        <v>636</v>
      </c>
      <c r="C7" s="209"/>
      <c r="D7" s="209"/>
      <c r="E7" s="209"/>
      <c r="F7" s="781"/>
      <c r="G7" s="781"/>
      <c r="H7" s="35"/>
      <c r="I7" s="35"/>
      <c r="J7" s="209"/>
      <c r="K7" s="209"/>
      <c r="L7" s="209"/>
      <c r="M7" s="35"/>
    </row>
    <row r="8" spans="1:13" ht="6" customHeight="1">
      <c r="A8" s="209"/>
      <c r="B8" s="209"/>
      <c r="C8" s="209"/>
      <c r="D8" s="209"/>
      <c r="E8" s="209"/>
      <c r="F8" s="35"/>
      <c r="G8" s="35"/>
      <c r="H8" s="35"/>
      <c r="I8" s="35"/>
      <c r="J8" s="209"/>
      <c r="K8" s="209"/>
      <c r="L8" s="209"/>
      <c r="M8" s="35"/>
    </row>
    <row r="9" spans="1:13" ht="15">
      <c r="A9" s="208"/>
      <c r="B9" s="209"/>
      <c r="C9" s="209"/>
      <c r="D9" s="209"/>
      <c r="E9" s="209"/>
      <c r="F9" s="35"/>
      <c r="G9" s="35"/>
      <c r="H9" s="35"/>
      <c r="I9" s="35"/>
      <c r="J9" s="209"/>
      <c r="K9" s="209"/>
      <c r="L9" s="209"/>
      <c r="M9" s="35"/>
    </row>
    <row r="10" spans="1:13" ht="34.5" customHeight="1" thickBot="1">
      <c r="A10" s="209"/>
      <c r="B10" s="802" t="s">
        <v>928</v>
      </c>
      <c r="C10" s="802"/>
      <c r="D10" s="209"/>
      <c r="E10" s="211" t="s">
        <v>6</v>
      </c>
      <c r="F10" s="781" t="s">
        <v>925</v>
      </c>
      <c r="G10" s="781"/>
      <c r="H10" s="781"/>
      <c r="I10" s="781"/>
      <c r="J10" s="209"/>
      <c r="K10" s="784" t="s">
        <v>6</v>
      </c>
      <c r="L10" s="784"/>
      <c r="M10" s="35"/>
    </row>
    <row r="11" spans="1:13" ht="5.25" customHeight="1" thickTop="1" thickBot="1">
      <c r="A11" s="35"/>
      <c r="B11" s="810" t="s">
        <v>639</v>
      </c>
      <c r="C11" s="811"/>
      <c r="D11" s="43"/>
      <c r="E11" s="44"/>
      <c r="F11" s="44"/>
      <c r="G11" s="35"/>
      <c r="H11" s="814" t="s">
        <v>670</v>
      </c>
      <c r="I11" s="815"/>
      <c r="J11" s="45"/>
      <c r="K11" s="45"/>
      <c r="L11" s="45"/>
      <c r="M11" s="35"/>
    </row>
    <row r="12" spans="1:13" s="3" customFormat="1" ht="16.5" thickTop="1" thickBot="1">
      <c r="A12" s="46"/>
      <c r="B12" s="812"/>
      <c r="C12" s="813"/>
      <c r="D12" s="14"/>
      <c r="E12" s="12" t="s">
        <v>663</v>
      </c>
      <c r="F12" s="13">
        <f>COUNTA(D14:D36)</f>
        <v>23</v>
      </c>
      <c r="G12" s="46"/>
      <c r="H12" s="816"/>
      <c r="I12" s="817"/>
      <c r="J12" s="32"/>
      <c r="K12" s="33" t="s">
        <v>663</v>
      </c>
      <c r="L12" s="34">
        <f>COUNTA(J14:J36)</f>
        <v>20</v>
      </c>
      <c r="M12" s="46"/>
    </row>
    <row r="13" spans="1:13" s="3" customFormat="1">
      <c r="A13" s="46"/>
      <c r="B13" s="15" t="s">
        <v>644</v>
      </c>
      <c r="C13" s="16" t="s">
        <v>640</v>
      </c>
      <c r="D13" s="4" t="s">
        <v>641</v>
      </c>
      <c r="E13" s="4" t="s">
        <v>642</v>
      </c>
      <c r="F13" s="5" t="s">
        <v>662</v>
      </c>
      <c r="G13" s="46"/>
      <c r="H13" s="24" t="s">
        <v>644</v>
      </c>
      <c r="I13" s="23" t="s">
        <v>640</v>
      </c>
      <c r="J13" s="4" t="s">
        <v>641</v>
      </c>
      <c r="K13" s="4" t="s">
        <v>642</v>
      </c>
      <c r="L13" s="25" t="s">
        <v>662</v>
      </c>
      <c r="M13" s="46"/>
    </row>
    <row r="14" spans="1:13" s="3" customFormat="1">
      <c r="A14" s="46"/>
      <c r="B14" s="93" t="s">
        <v>648</v>
      </c>
      <c r="C14" s="94" t="s">
        <v>992</v>
      </c>
      <c r="D14" s="95" t="s">
        <v>3523</v>
      </c>
      <c r="E14" s="96" t="s">
        <v>2678</v>
      </c>
      <c r="F14" s="285" t="s">
        <v>3515</v>
      </c>
      <c r="G14" s="46"/>
      <c r="H14" s="111" t="s">
        <v>648</v>
      </c>
      <c r="I14" s="94" t="s">
        <v>194</v>
      </c>
      <c r="J14" s="95" t="s">
        <v>1332</v>
      </c>
      <c r="K14" s="96" t="s">
        <v>647</v>
      </c>
      <c r="L14" s="289" t="s">
        <v>2890</v>
      </c>
      <c r="M14" s="46"/>
    </row>
    <row r="15" spans="1:13" s="3" customFormat="1">
      <c r="A15" s="46"/>
      <c r="B15" s="98" t="s">
        <v>649</v>
      </c>
      <c r="C15" s="99" t="s">
        <v>3524</v>
      </c>
      <c r="D15" s="100" t="s">
        <v>3525</v>
      </c>
      <c r="E15" s="101" t="s">
        <v>2535</v>
      </c>
      <c r="F15" s="286" t="s">
        <v>2890</v>
      </c>
      <c r="G15" s="46"/>
      <c r="H15" s="113" t="s">
        <v>649</v>
      </c>
      <c r="I15" s="99" t="s">
        <v>1150</v>
      </c>
      <c r="J15" s="100" t="s">
        <v>3542</v>
      </c>
      <c r="K15" s="101" t="s">
        <v>2535</v>
      </c>
      <c r="L15" s="290" t="s">
        <v>2891</v>
      </c>
      <c r="M15" s="46"/>
    </row>
    <row r="16" spans="1:13" s="3" customFormat="1">
      <c r="A16" s="46"/>
      <c r="B16" s="103" t="s">
        <v>650</v>
      </c>
      <c r="C16" s="104" t="s">
        <v>772</v>
      </c>
      <c r="D16" s="105" t="s">
        <v>3526</v>
      </c>
      <c r="E16" s="106" t="s">
        <v>2535</v>
      </c>
      <c r="F16" s="287" t="s">
        <v>3516</v>
      </c>
      <c r="G16" s="46"/>
      <c r="H16" s="115" t="s">
        <v>650</v>
      </c>
      <c r="I16" s="104" t="s">
        <v>725</v>
      </c>
      <c r="J16" s="105" t="s">
        <v>3543</v>
      </c>
      <c r="K16" s="106" t="s">
        <v>770</v>
      </c>
      <c r="L16" s="291" t="s">
        <v>345</v>
      </c>
      <c r="M16" s="46"/>
    </row>
    <row r="17" spans="1:13" s="3" customFormat="1" ht="12.75">
      <c r="A17" s="46"/>
      <c r="B17" s="206" t="s">
        <v>651</v>
      </c>
      <c r="C17" s="7" t="s">
        <v>3527</v>
      </c>
      <c r="D17" s="435" t="s">
        <v>1566</v>
      </c>
      <c r="E17" s="9" t="s">
        <v>2535</v>
      </c>
      <c r="F17" s="288" t="s">
        <v>2891</v>
      </c>
      <c r="G17" s="46"/>
      <c r="H17" s="26" t="s">
        <v>651</v>
      </c>
      <c r="I17" s="7" t="s">
        <v>810</v>
      </c>
      <c r="J17" s="357" t="s">
        <v>811</v>
      </c>
      <c r="K17" s="9" t="s">
        <v>647</v>
      </c>
      <c r="L17" s="292" t="s">
        <v>2900</v>
      </c>
      <c r="M17" s="46"/>
    </row>
    <row r="18" spans="1:13" s="3" customFormat="1" ht="12.75">
      <c r="A18" s="46"/>
      <c r="B18" s="206" t="s">
        <v>652</v>
      </c>
      <c r="C18" s="7" t="s">
        <v>3528</v>
      </c>
      <c r="D18" s="435" t="s">
        <v>3529</v>
      </c>
      <c r="E18" s="9" t="s">
        <v>2535</v>
      </c>
      <c r="F18" s="288" t="s">
        <v>345</v>
      </c>
      <c r="G18" s="46"/>
      <c r="H18" s="26" t="s">
        <v>652</v>
      </c>
      <c r="I18" s="7" t="s">
        <v>1767</v>
      </c>
      <c r="J18" s="357" t="s">
        <v>3544</v>
      </c>
      <c r="K18" s="9" t="s">
        <v>2535</v>
      </c>
      <c r="L18" s="292" t="s">
        <v>351</v>
      </c>
      <c r="M18" s="46"/>
    </row>
    <row r="19" spans="1:13" s="3" customFormat="1" ht="12.75">
      <c r="A19" s="46"/>
      <c r="B19" s="206" t="s">
        <v>653</v>
      </c>
      <c r="C19" s="7" t="s">
        <v>3530</v>
      </c>
      <c r="D19" s="435" t="s">
        <v>3541</v>
      </c>
      <c r="E19" s="9" t="s">
        <v>647</v>
      </c>
      <c r="F19" s="288" t="s">
        <v>3517</v>
      </c>
      <c r="G19" s="46"/>
      <c r="H19" s="26" t="s">
        <v>653</v>
      </c>
      <c r="I19" s="7" t="s">
        <v>1451</v>
      </c>
      <c r="J19" s="357" t="s">
        <v>3545</v>
      </c>
      <c r="K19" s="9" t="s">
        <v>647</v>
      </c>
      <c r="L19" s="292" t="s">
        <v>14</v>
      </c>
      <c r="M19" s="46"/>
    </row>
    <row r="20" spans="1:13" s="3" customFormat="1" ht="12.75">
      <c r="A20" s="46"/>
      <c r="B20" s="206" t="s">
        <v>654</v>
      </c>
      <c r="C20" s="7" t="s">
        <v>986</v>
      </c>
      <c r="D20" s="435" t="s">
        <v>1643</v>
      </c>
      <c r="E20" s="9" t="s">
        <v>770</v>
      </c>
      <c r="F20" s="288" t="s">
        <v>348</v>
      </c>
      <c r="G20" s="46"/>
      <c r="H20" s="26" t="s">
        <v>654</v>
      </c>
      <c r="I20" s="7" t="s">
        <v>717</v>
      </c>
      <c r="J20" s="357" t="s">
        <v>3546</v>
      </c>
      <c r="K20" s="9" t="s">
        <v>647</v>
      </c>
      <c r="L20" s="292" t="s">
        <v>354</v>
      </c>
      <c r="M20" s="46"/>
    </row>
    <row r="21" spans="1:13" s="3" customFormat="1" ht="12.75">
      <c r="A21" s="46"/>
      <c r="B21" s="206" t="s">
        <v>655</v>
      </c>
      <c r="C21" s="7" t="s">
        <v>3531</v>
      </c>
      <c r="D21" s="435" t="s">
        <v>3532</v>
      </c>
      <c r="E21" s="9" t="s">
        <v>2535</v>
      </c>
      <c r="F21" s="288" t="s">
        <v>22</v>
      </c>
      <c r="G21" s="46"/>
      <c r="H21" s="26" t="s">
        <v>655</v>
      </c>
      <c r="I21" s="7" t="s">
        <v>1150</v>
      </c>
      <c r="J21" s="357" t="s">
        <v>3547</v>
      </c>
      <c r="K21" s="9" t="s">
        <v>679</v>
      </c>
      <c r="L21" s="292" t="s">
        <v>3299</v>
      </c>
      <c r="M21" s="46"/>
    </row>
    <row r="22" spans="1:13" s="3" customFormat="1" ht="12.75">
      <c r="A22" s="46"/>
      <c r="B22" s="206" t="s">
        <v>656</v>
      </c>
      <c r="C22" s="7" t="s">
        <v>847</v>
      </c>
      <c r="D22" s="435" t="s">
        <v>982</v>
      </c>
      <c r="E22" s="9" t="s">
        <v>647</v>
      </c>
      <c r="F22" s="288" t="s">
        <v>14</v>
      </c>
      <c r="G22" s="46"/>
      <c r="H22" s="26" t="s">
        <v>656</v>
      </c>
      <c r="I22" s="7" t="s">
        <v>727</v>
      </c>
      <c r="J22" s="357" t="s">
        <v>2474</v>
      </c>
      <c r="K22" s="9" t="s">
        <v>754</v>
      </c>
      <c r="L22" s="292" t="s">
        <v>3109</v>
      </c>
      <c r="M22" s="46"/>
    </row>
    <row r="23" spans="1:13" s="3" customFormat="1" ht="12.75">
      <c r="A23" s="46"/>
      <c r="B23" s="6" t="s">
        <v>657</v>
      </c>
      <c r="C23" s="7" t="s">
        <v>3099</v>
      </c>
      <c r="D23" s="435" t="s">
        <v>3100</v>
      </c>
      <c r="E23" s="9" t="s">
        <v>647</v>
      </c>
      <c r="F23" s="288" t="s">
        <v>3518</v>
      </c>
      <c r="G23" s="46"/>
      <c r="H23" s="26" t="s">
        <v>657</v>
      </c>
      <c r="I23" s="7" t="s">
        <v>3024</v>
      </c>
      <c r="J23" s="357" t="s">
        <v>816</v>
      </c>
      <c r="K23" s="9" t="s">
        <v>647</v>
      </c>
      <c r="L23" s="292" t="s">
        <v>3653</v>
      </c>
      <c r="M23" s="46"/>
    </row>
    <row r="24" spans="1:13" s="3" customFormat="1" ht="12.75">
      <c r="A24" s="46"/>
      <c r="B24" s="6" t="s">
        <v>658</v>
      </c>
      <c r="C24" s="7" t="s">
        <v>3533</v>
      </c>
      <c r="D24" s="435" t="s">
        <v>1280</v>
      </c>
      <c r="E24" s="9" t="s">
        <v>2535</v>
      </c>
      <c r="F24" s="288" t="s">
        <v>354</v>
      </c>
      <c r="G24" s="46"/>
      <c r="H24" s="26" t="s">
        <v>658</v>
      </c>
      <c r="I24" s="7" t="s">
        <v>727</v>
      </c>
      <c r="J24" s="357" t="s">
        <v>820</v>
      </c>
      <c r="K24" s="9" t="s">
        <v>679</v>
      </c>
      <c r="L24" s="292" t="s">
        <v>3101</v>
      </c>
      <c r="M24" s="46"/>
    </row>
    <row r="25" spans="1:13" s="3" customFormat="1" ht="12.75">
      <c r="A25" s="46"/>
      <c r="B25" s="6" t="s">
        <v>659</v>
      </c>
      <c r="C25" s="7" t="s">
        <v>2708</v>
      </c>
      <c r="D25" s="435" t="s">
        <v>3534</v>
      </c>
      <c r="E25" s="9" t="s">
        <v>647</v>
      </c>
      <c r="F25" s="288" t="s">
        <v>2363</v>
      </c>
      <c r="G25" s="46"/>
      <c r="H25" s="26" t="s">
        <v>659</v>
      </c>
      <c r="I25" s="7" t="s">
        <v>748</v>
      </c>
      <c r="J25" s="357" t="s">
        <v>2474</v>
      </c>
      <c r="K25" s="9" t="s">
        <v>647</v>
      </c>
      <c r="L25" s="292" t="s">
        <v>3519</v>
      </c>
      <c r="M25" s="46"/>
    </row>
    <row r="26" spans="1:13" s="3" customFormat="1" ht="12.75">
      <c r="A26" s="46"/>
      <c r="B26" s="6" t="s">
        <v>660</v>
      </c>
      <c r="C26" s="7" t="s">
        <v>3535</v>
      </c>
      <c r="D26" s="435" t="s">
        <v>369</v>
      </c>
      <c r="E26" s="9" t="s">
        <v>647</v>
      </c>
      <c r="F26" s="288" t="s">
        <v>3299</v>
      </c>
      <c r="G26" s="46"/>
      <c r="H26" s="26" t="s">
        <v>660</v>
      </c>
      <c r="I26" s="7" t="s">
        <v>381</v>
      </c>
      <c r="J26" s="357" t="s">
        <v>3108</v>
      </c>
      <c r="K26" s="9" t="s">
        <v>647</v>
      </c>
      <c r="L26" s="292" t="s">
        <v>3520</v>
      </c>
      <c r="M26" s="46"/>
    </row>
    <row r="27" spans="1:13" s="3" customFormat="1" ht="12.75">
      <c r="A27" s="46"/>
      <c r="B27" s="6" t="s">
        <v>661</v>
      </c>
      <c r="C27" s="7" t="s">
        <v>992</v>
      </c>
      <c r="D27" s="435" t="s">
        <v>943</v>
      </c>
      <c r="E27" s="9" t="s">
        <v>675</v>
      </c>
      <c r="F27" s="288" t="s">
        <v>3109</v>
      </c>
      <c r="G27" s="46"/>
      <c r="H27" s="26" t="s">
        <v>661</v>
      </c>
      <c r="I27" s="7" t="s">
        <v>1417</v>
      </c>
      <c r="J27" s="357" t="s">
        <v>1256</v>
      </c>
      <c r="K27" s="9" t="s">
        <v>754</v>
      </c>
      <c r="L27" s="292" t="s">
        <v>3654</v>
      </c>
      <c r="M27" s="46"/>
    </row>
    <row r="28" spans="1:13" s="3" customFormat="1" ht="12.75">
      <c r="A28" s="46"/>
      <c r="B28" s="6" t="s">
        <v>664</v>
      </c>
      <c r="C28" s="7" t="s">
        <v>1337</v>
      </c>
      <c r="D28" s="435" t="s">
        <v>3536</v>
      </c>
      <c r="E28" s="9" t="s">
        <v>770</v>
      </c>
      <c r="F28" s="288" t="s">
        <v>3101</v>
      </c>
      <c r="G28" s="46"/>
      <c r="H28" s="26" t="s">
        <v>664</v>
      </c>
      <c r="I28" s="7" t="s">
        <v>1144</v>
      </c>
      <c r="J28" s="357" t="s">
        <v>1256</v>
      </c>
      <c r="K28" s="9" t="s">
        <v>754</v>
      </c>
      <c r="L28" s="292" t="s">
        <v>3655</v>
      </c>
      <c r="M28" s="46"/>
    </row>
    <row r="29" spans="1:13" s="3" customFormat="1" ht="12.75">
      <c r="A29" s="46"/>
      <c r="B29" s="6" t="s">
        <v>665</v>
      </c>
      <c r="C29" s="7" t="s">
        <v>1131</v>
      </c>
      <c r="D29" s="435" t="s">
        <v>3537</v>
      </c>
      <c r="E29" s="9" t="s">
        <v>952</v>
      </c>
      <c r="F29" s="288" t="s">
        <v>3519</v>
      </c>
      <c r="G29" s="46"/>
      <c r="H29" s="26" t="s">
        <v>665</v>
      </c>
      <c r="I29" s="7" t="s">
        <v>689</v>
      </c>
      <c r="J29" s="357" t="s">
        <v>2571</v>
      </c>
      <c r="K29" s="9" t="s">
        <v>647</v>
      </c>
      <c r="L29" s="292" t="s">
        <v>3656</v>
      </c>
      <c r="M29" s="46"/>
    </row>
    <row r="30" spans="1:13" s="3" customFormat="1" ht="12.75">
      <c r="A30" s="46"/>
      <c r="B30" s="6" t="s">
        <v>666</v>
      </c>
      <c r="C30" s="7" t="s">
        <v>1338</v>
      </c>
      <c r="D30" s="435" t="s">
        <v>3133</v>
      </c>
      <c r="E30" s="9" t="s">
        <v>687</v>
      </c>
      <c r="F30" s="288" t="s">
        <v>3520</v>
      </c>
      <c r="G30" s="46"/>
      <c r="H30" s="26" t="s">
        <v>666</v>
      </c>
      <c r="I30" s="7" t="s">
        <v>1174</v>
      </c>
      <c r="J30" s="357" t="s">
        <v>808</v>
      </c>
      <c r="K30" s="9" t="s">
        <v>679</v>
      </c>
      <c r="L30" s="292" t="s">
        <v>390</v>
      </c>
      <c r="M30" s="46"/>
    </row>
    <row r="31" spans="1:13" s="3" customFormat="1" ht="12.75">
      <c r="A31" s="46"/>
      <c r="B31" s="6" t="s">
        <v>667</v>
      </c>
      <c r="C31" s="7" t="s">
        <v>1131</v>
      </c>
      <c r="D31" s="435" t="s">
        <v>2444</v>
      </c>
      <c r="E31" s="9" t="s">
        <v>647</v>
      </c>
      <c r="F31" s="288" t="s">
        <v>3521</v>
      </c>
      <c r="G31" s="46"/>
      <c r="H31" s="26" t="s">
        <v>667</v>
      </c>
      <c r="I31" s="7" t="s">
        <v>723</v>
      </c>
      <c r="J31" s="357" t="s">
        <v>831</v>
      </c>
      <c r="K31" s="9" t="s">
        <v>675</v>
      </c>
      <c r="L31" s="292" t="s">
        <v>394</v>
      </c>
      <c r="M31" s="46"/>
    </row>
    <row r="32" spans="1:13" s="3" customFormat="1" ht="12.75">
      <c r="A32" s="46"/>
      <c r="B32" s="6" t="s">
        <v>668</v>
      </c>
      <c r="C32" s="7" t="s">
        <v>714</v>
      </c>
      <c r="D32" s="435" t="s">
        <v>3538</v>
      </c>
      <c r="E32" s="9" t="s">
        <v>647</v>
      </c>
      <c r="F32" s="288" t="s">
        <v>3522</v>
      </c>
      <c r="G32" s="46"/>
      <c r="H32" s="26" t="s">
        <v>668</v>
      </c>
      <c r="I32" s="7" t="s">
        <v>1143</v>
      </c>
      <c r="J32" s="357" t="s">
        <v>1007</v>
      </c>
      <c r="K32" s="9" t="s">
        <v>647</v>
      </c>
      <c r="L32" s="292" t="s">
        <v>365</v>
      </c>
      <c r="M32" s="46"/>
    </row>
    <row r="33" spans="1:13" s="3" customFormat="1" ht="12.75">
      <c r="A33" s="46"/>
      <c r="B33" s="6" t="s">
        <v>669</v>
      </c>
      <c r="C33" s="7" t="s">
        <v>1547</v>
      </c>
      <c r="D33" s="435" t="s">
        <v>3539</v>
      </c>
      <c r="E33" s="9" t="s">
        <v>37</v>
      </c>
      <c r="F33" s="288" t="s">
        <v>3111</v>
      </c>
      <c r="G33" s="46"/>
      <c r="H33" s="26" t="s">
        <v>669</v>
      </c>
      <c r="I33" s="7" t="s">
        <v>1174</v>
      </c>
      <c r="J33" s="357" t="s">
        <v>3548</v>
      </c>
      <c r="K33" s="9" t="s">
        <v>695</v>
      </c>
      <c r="L33" s="292" t="s">
        <v>376</v>
      </c>
      <c r="M33" s="46"/>
    </row>
    <row r="34" spans="1:13" s="3" customFormat="1" ht="12.75">
      <c r="A34" s="46"/>
      <c r="B34" s="6" t="s">
        <v>918</v>
      </c>
      <c r="C34" s="7" t="s">
        <v>696</v>
      </c>
      <c r="D34" s="435" t="s">
        <v>406</v>
      </c>
      <c r="E34" s="9" t="s">
        <v>754</v>
      </c>
      <c r="F34" s="288" t="s">
        <v>87</v>
      </c>
      <c r="G34" s="46"/>
      <c r="H34" s="26"/>
      <c r="I34" s="7"/>
      <c r="J34" s="357"/>
      <c r="K34" s="9"/>
      <c r="L34" s="292"/>
      <c r="M34" s="46"/>
    </row>
    <row r="35" spans="1:13" s="3" customFormat="1" ht="12.75">
      <c r="A35" s="46"/>
      <c r="B35" s="6" t="s">
        <v>919</v>
      </c>
      <c r="C35" s="7" t="s">
        <v>1131</v>
      </c>
      <c r="D35" s="435" t="s">
        <v>1368</v>
      </c>
      <c r="E35" s="9" t="s">
        <v>647</v>
      </c>
      <c r="F35" s="288" t="s">
        <v>417</v>
      </c>
      <c r="G35" s="46"/>
      <c r="H35" s="26"/>
      <c r="I35" s="7"/>
      <c r="J35" s="357"/>
      <c r="K35" s="9"/>
      <c r="L35" s="292"/>
      <c r="M35" s="46"/>
    </row>
    <row r="36" spans="1:13" s="3" customFormat="1" ht="13.5" thickBot="1">
      <c r="A36" s="46"/>
      <c r="B36" s="19" t="s">
        <v>920</v>
      </c>
      <c r="C36" s="10" t="s">
        <v>3540</v>
      </c>
      <c r="D36" s="590" t="s">
        <v>1738</v>
      </c>
      <c r="E36" s="11" t="s">
        <v>647</v>
      </c>
      <c r="F36" s="386" t="s">
        <v>159</v>
      </c>
      <c r="G36" s="46"/>
      <c r="H36" s="26"/>
      <c r="I36" s="29"/>
      <c r="J36" s="29"/>
      <c r="K36" s="30"/>
      <c r="L36" s="387"/>
      <c r="M36" s="46"/>
    </row>
    <row r="37" spans="1:13" s="3" customFormat="1" ht="12.75" thickTop="1">
      <c r="A37" s="46"/>
      <c r="B37" s="47"/>
      <c r="C37" s="47"/>
      <c r="D37" s="47"/>
      <c r="E37" s="47"/>
      <c r="F37" s="47"/>
      <c r="G37" s="46"/>
      <c r="H37" s="48"/>
      <c r="I37" s="48"/>
      <c r="J37" s="48"/>
      <c r="K37" s="48"/>
      <c r="L37" s="48"/>
      <c r="M37" s="46"/>
    </row>
    <row r="38" spans="1:13" ht="21" thickBot="1">
      <c r="A38" s="35"/>
      <c r="B38" s="802" t="s">
        <v>785</v>
      </c>
      <c r="C38" s="802"/>
      <c r="D38" s="209"/>
      <c r="E38" s="211" t="s">
        <v>643</v>
      </c>
      <c r="F38" s="781" t="s">
        <v>1676</v>
      </c>
      <c r="G38" s="781"/>
      <c r="H38" s="781"/>
      <c r="I38" s="781"/>
      <c r="J38" s="35"/>
      <c r="K38" s="784" t="s">
        <v>643</v>
      </c>
      <c r="L38" s="784"/>
      <c r="M38" s="35"/>
    </row>
    <row r="39" spans="1:13" ht="13.5" thickTop="1" thickBot="1">
      <c r="A39" s="35"/>
      <c r="B39" s="810" t="s">
        <v>639</v>
      </c>
      <c r="C39" s="811"/>
      <c r="D39" s="43"/>
      <c r="E39" s="44"/>
      <c r="F39" s="44"/>
      <c r="G39" s="35"/>
      <c r="H39" s="814" t="s">
        <v>670</v>
      </c>
      <c r="I39" s="815"/>
      <c r="J39" s="45"/>
      <c r="K39" s="45"/>
      <c r="L39" s="45"/>
      <c r="M39" s="35"/>
    </row>
    <row r="40" spans="1:13" s="3" customFormat="1" ht="16.5" thickTop="1" thickBot="1">
      <c r="A40" s="46"/>
      <c r="B40" s="812"/>
      <c r="C40" s="813"/>
      <c r="D40" s="14"/>
      <c r="E40" s="12" t="s">
        <v>663</v>
      </c>
      <c r="F40" s="13">
        <f>COUNTA(D42:D73)</f>
        <v>23</v>
      </c>
      <c r="G40" s="46"/>
      <c r="H40" s="816"/>
      <c r="I40" s="817"/>
      <c r="J40" s="32"/>
      <c r="K40" s="33" t="s">
        <v>663</v>
      </c>
      <c r="L40" s="34">
        <f>COUNTA(J42:J73)</f>
        <v>31</v>
      </c>
      <c r="M40" s="46"/>
    </row>
    <row r="41" spans="1:13" s="3" customFormat="1">
      <c r="A41" s="46"/>
      <c r="B41" s="15" t="s">
        <v>644</v>
      </c>
      <c r="C41" s="16" t="s">
        <v>640</v>
      </c>
      <c r="D41" s="4" t="s">
        <v>641</v>
      </c>
      <c r="E41" s="4" t="s">
        <v>642</v>
      </c>
      <c r="F41" s="5" t="s">
        <v>662</v>
      </c>
      <c r="G41" s="46"/>
      <c r="H41" s="24" t="s">
        <v>644</v>
      </c>
      <c r="I41" s="23" t="s">
        <v>640</v>
      </c>
      <c r="J41" s="4" t="s">
        <v>641</v>
      </c>
      <c r="K41" s="4" t="s">
        <v>642</v>
      </c>
      <c r="L41" s="25" t="s">
        <v>662</v>
      </c>
      <c r="M41" s="46"/>
    </row>
    <row r="42" spans="1:13" s="3" customFormat="1">
      <c r="A42" s="46"/>
      <c r="B42" s="93" t="s">
        <v>648</v>
      </c>
      <c r="C42" s="94" t="s">
        <v>1436</v>
      </c>
      <c r="D42" s="95" t="s">
        <v>3304</v>
      </c>
      <c r="E42" s="96" t="s">
        <v>687</v>
      </c>
      <c r="F42" s="285" t="s">
        <v>39</v>
      </c>
      <c r="G42" s="46"/>
      <c r="H42" s="111" t="s">
        <v>648</v>
      </c>
      <c r="I42" s="94" t="s">
        <v>685</v>
      </c>
      <c r="J42" s="95" t="s">
        <v>1200</v>
      </c>
      <c r="K42" s="96" t="s">
        <v>948</v>
      </c>
      <c r="L42" s="289" t="s">
        <v>2710</v>
      </c>
      <c r="M42" s="46"/>
    </row>
    <row r="43" spans="1:13" s="3" customFormat="1">
      <c r="A43" s="46"/>
      <c r="B43" s="98" t="s">
        <v>649</v>
      </c>
      <c r="C43" s="99" t="s">
        <v>940</v>
      </c>
      <c r="D43" s="100" t="s">
        <v>3549</v>
      </c>
      <c r="E43" s="101" t="s">
        <v>770</v>
      </c>
      <c r="F43" s="286" t="s">
        <v>95</v>
      </c>
      <c r="G43" s="46"/>
      <c r="H43" s="113" t="s">
        <v>649</v>
      </c>
      <c r="I43" s="99" t="s">
        <v>1422</v>
      </c>
      <c r="J43" s="100" t="s">
        <v>1200</v>
      </c>
      <c r="K43" s="101" t="s">
        <v>948</v>
      </c>
      <c r="L43" s="290" t="s">
        <v>394</v>
      </c>
      <c r="M43" s="46"/>
    </row>
    <row r="44" spans="1:13" s="3" customFormat="1">
      <c r="A44" s="46"/>
      <c r="B44" s="103" t="s">
        <v>650</v>
      </c>
      <c r="C44" s="104" t="s">
        <v>1182</v>
      </c>
      <c r="D44" s="105" t="s">
        <v>1343</v>
      </c>
      <c r="E44" s="106" t="s">
        <v>687</v>
      </c>
      <c r="F44" s="287" t="s">
        <v>367</v>
      </c>
      <c r="G44" s="46"/>
      <c r="H44" s="115" t="s">
        <v>650</v>
      </c>
      <c r="I44" s="104" t="s">
        <v>1143</v>
      </c>
      <c r="J44" s="105" t="s">
        <v>2703</v>
      </c>
      <c r="K44" s="106" t="s">
        <v>647</v>
      </c>
      <c r="L44" s="291" t="s">
        <v>84</v>
      </c>
      <c r="M44" s="46"/>
    </row>
    <row r="45" spans="1:13" s="3" customFormat="1">
      <c r="A45" s="46"/>
      <c r="B45" s="6" t="s">
        <v>651</v>
      </c>
      <c r="C45" s="7" t="s">
        <v>992</v>
      </c>
      <c r="D45" s="357" t="s">
        <v>1236</v>
      </c>
      <c r="E45" s="9" t="s">
        <v>947</v>
      </c>
      <c r="F45" s="288" t="s">
        <v>2453</v>
      </c>
      <c r="G45" s="46"/>
      <c r="H45" s="26" t="s">
        <v>651</v>
      </c>
      <c r="I45" s="7" t="s">
        <v>689</v>
      </c>
      <c r="J45" s="357" t="s">
        <v>2965</v>
      </c>
      <c r="K45" s="9" t="s">
        <v>695</v>
      </c>
      <c r="L45" s="292" t="s">
        <v>379</v>
      </c>
      <c r="M45" s="46"/>
    </row>
    <row r="46" spans="1:13" s="3" customFormat="1">
      <c r="A46" s="46"/>
      <c r="B46" s="6" t="s">
        <v>652</v>
      </c>
      <c r="C46" s="7" t="s">
        <v>3550</v>
      </c>
      <c r="D46" s="357" t="s">
        <v>3551</v>
      </c>
      <c r="E46" s="9" t="s">
        <v>2535</v>
      </c>
      <c r="F46" s="288" t="s">
        <v>382</v>
      </c>
      <c r="G46" s="46"/>
      <c r="H46" s="26" t="s">
        <v>652</v>
      </c>
      <c r="I46" s="7" t="s">
        <v>685</v>
      </c>
      <c r="J46" s="357" t="s">
        <v>1179</v>
      </c>
      <c r="K46" s="9" t="s">
        <v>687</v>
      </c>
      <c r="L46" s="292" t="s">
        <v>38</v>
      </c>
      <c r="M46" s="46"/>
    </row>
    <row r="47" spans="1:13" s="3" customFormat="1">
      <c r="A47" s="46"/>
      <c r="B47" s="6" t="s">
        <v>653</v>
      </c>
      <c r="C47" s="7" t="s">
        <v>645</v>
      </c>
      <c r="D47" s="357" t="s">
        <v>2100</v>
      </c>
      <c r="E47" s="9" t="s">
        <v>679</v>
      </c>
      <c r="F47" s="288" t="s">
        <v>42</v>
      </c>
      <c r="G47" s="46"/>
      <c r="H47" s="26" t="s">
        <v>653</v>
      </c>
      <c r="I47" s="7" t="s">
        <v>1538</v>
      </c>
      <c r="J47" s="357" t="s">
        <v>120</v>
      </c>
      <c r="K47" s="9" t="s">
        <v>948</v>
      </c>
      <c r="L47" s="292" t="s">
        <v>39</v>
      </c>
      <c r="M47" s="46"/>
    </row>
    <row r="48" spans="1:13" s="3" customFormat="1">
      <c r="A48" s="46"/>
      <c r="B48" s="6" t="s">
        <v>654</v>
      </c>
      <c r="C48" s="7" t="s">
        <v>776</v>
      </c>
      <c r="D48" s="357" t="s">
        <v>3552</v>
      </c>
      <c r="E48" s="9" t="s">
        <v>770</v>
      </c>
      <c r="F48" s="288" t="s">
        <v>368</v>
      </c>
      <c r="G48" s="46"/>
      <c r="H48" s="26" t="s">
        <v>654</v>
      </c>
      <c r="I48" s="7" t="s">
        <v>3024</v>
      </c>
      <c r="J48" s="357" t="s">
        <v>3563</v>
      </c>
      <c r="K48" s="9" t="s">
        <v>770</v>
      </c>
      <c r="L48" s="292" t="s">
        <v>399</v>
      </c>
      <c r="M48" s="46"/>
    </row>
    <row r="49" spans="1:13" s="3" customFormat="1">
      <c r="A49" s="46"/>
      <c r="B49" s="6" t="s">
        <v>655</v>
      </c>
      <c r="C49" s="7" t="s">
        <v>2388</v>
      </c>
      <c r="D49" s="357" t="s">
        <v>3553</v>
      </c>
      <c r="E49" s="9" t="s">
        <v>679</v>
      </c>
      <c r="F49" s="288" t="s">
        <v>383</v>
      </c>
      <c r="G49" s="46"/>
      <c r="H49" s="26" t="s">
        <v>655</v>
      </c>
      <c r="I49" s="7" t="s">
        <v>836</v>
      </c>
      <c r="J49" s="357" t="s">
        <v>1439</v>
      </c>
      <c r="K49" s="9" t="s">
        <v>833</v>
      </c>
      <c r="L49" s="292" t="s">
        <v>95</v>
      </c>
      <c r="M49" s="46"/>
    </row>
    <row r="50" spans="1:13" s="3" customFormat="1">
      <c r="A50" s="46"/>
      <c r="B50" s="6" t="s">
        <v>656</v>
      </c>
      <c r="C50" s="7" t="s">
        <v>3533</v>
      </c>
      <c r="D50" s="357" t="s">
        <v>3554</v>
      </c>
      <c r="E50" s="9" t="s">
        <v>770</v>
      </c>
      <c r="F50" s="288" t="s">
        <v>2424</v>
      </c>
      <c r="G50" s="46"/>
      <c r="H50" s="26" t="s">
        <v>656</v>
      </c>
      <c r="I50" s="7" t="s">
        <v>748</v>
      </c>
      <c r="J50" s="357" t="s">
        <v>3347</v>
      </c>
      <c r="K50" s="9" t="s">
        <v>952</v>
      </c>
      <c r="L50" s="292" t="s">
        <v>401</v>
      </c>
      <c r="M50" s="46"/>
    </row>
    <row r="51" spans="1:13" s="3" customFormat="1">
      <c r="A51" s="46"/>
      <c r="B51" s="6" t="s">
        <v>657</v>
      </c>
      <c r="C51" s="7" t="s">
        <v>3555</v>
      </c>
      <c r="D51" s="357" t="s">
        <v>3556</v>
      </c>
      <c r="E51" s="9" t="s">
        <v>770</v>
      </c>
      <c r="F51" s="288" t="s">
        <v>44</v>
      </c>
      <c r="G51" s="46"/>
      <c r="H51" s="26" t="s">
        <v>657</v>
      </c>
      <c r="I51" s="7" t="s">
        <v>689</v>
      </c>
      <c r="J51" s="357" t="s">
        <v>3324</v>
      </c>
      <c r="K51" s="9" t="s">
        <v>770</v>
      </c>
      <c r="L51" s="292" t="s">
        <v>367</v>
      </c>
      <c r="M51" s="46"/>
    </row>
    <row r="52" spans="1:13" s="3" customFormat="1">
      <c r="A52" s="46"/>
      <c r="B52" s="6" t="s">
        <v>658</v>
      </c>
      <c r="C52" s="7" t="s">
        <v>710</v>
      </c>
      <c r="D52" s="357" t="s">
        <v>3597</v>
      </c>
      <c r="E52" s="9" t="s">
        <v>770</v>
      </c>
      <c r="F52" s="288" t="s">
        <v>2457</v>
      </c>
      <c r="G52" s="46"/>
      <c r="H52" s="26" t="s">
        <v>658</v>
      </c>
      <c r="I52" s="7" t="s">
        <v>2091</v>
      </c>
      <c r="J52" s="357" t="s">
        <v>1312</v>
      </c>
      <c r="K52" s="9" t="s">
        <v>770</v>
      </c>
      <c r="L52" s="292" t="s">
        <v>3564</v>
      </c>
      <c r="M52" s="46"/>
    </row>
    <row r="53" spans="1:13" s="3" customFormat="1">
      <c r="A53" s="46"/>
      <c r="B53" s="6" t="s">
        <v>659</v>
      </c>
      <c r="C53" s="7" t="s">
        <v>847</v>
      </c>
      <c r="D53" s="357" t="s">
        <v>3557</v>
      </c>
      <c r="E53" s="9" t="s">
        <v>679</v>
      </c>
      <c r="F53" s="288" t="s">
        <v>386</v>
      </c>
      <c r="G53" s="46"/>
      <c r="H53" s="26" t="s">
        <v>659</v>
      </c>
      <c r="I53" s="7" t="s">
        <v>1375</v>
      </c>
      <c r="J53" s="357" t="s">
        <v>1332</v>
      </c>
      <c r="K53" s="9" t="s">
        <v>647</v>
      </c>
      <c r="L53" s="292" t="s">
        <v>2453</v>
      </c>
      <c r="M53" s="46"/>
    </row>
    <row r="54" spans="1:13" s="3" customFormat="1">
      <c r="A54" s="46"/>
      <c r="B54" s="6" t="s">
        <v>660</v>
      </c>
      <c r="C54" s="7" t="s">
        <v>3115</v>
      </c>
      <c r="D54" s="357" t="s">
        <v>3116</v>
      </c>
      <c r="E54" s="9" t="s">
        <v>647</v>
      </c>
      <c r="F54" s="288" t="s">
        <v>48</v>
      </c>
      <c r="G54" s="46"/>
      <c r="H54" s="26" t="s">
        <v>660</v>
      </c>
      <c r="I54" s="7" t="s">
        <v>1105</v>
      </c>
      <c r="J54" s="357" t="s">
        <v>3548</v>
      </c>
      <c r="K54" s="9" t="s">
        <v>687</v>
      </c>
      <c r="L54" s="292" t="s">
        <v>42</v>
      </c>
      <c r="M54" s="46"/>
    </row>
    <row r="55" spans="1:13" s="3" customFormat="1">
      <c r="A55" s="46"/>
      <c r="B55" s="6" t="s">
        <v>661</v>
      </c>
      <c r="C55" s="7" t="s">
        <v>2388</v>
      </c>
      <c r="D55" s="357" t="s">
        <v>943</v>
      </c>
      <c r="E55" s="9" t="s">
        <v>647</v>
      </c>
      <c r="F55" s="288" t="s">
        <v>3558</v>
      </c>
      <c r="G55" s="46"/>
      <c r="H55" s="26" t="s">
        <v>661</v>
      </c>
      <c r="I55" s="7" t="s">
        <v>1001</v>
      </c>
      <c r="J55" s="357" t="s">
        <v>3320</v>
      </c>
      <c r="K55" s="9" t="s">
        <v>770</v>
      </c>
      <c r="L55" s="292" t="s">
        <v>368</v>
      </c>
      <c r="M55" s="46"/>
    </row>
    <row r="56" spans="1:13" s="3" customFormat="1">
      <c r="A56" s="46"/>
      <c r="B56" s="6" t="s">
        <v>664</v>
      </c>
      <c r="C56" s="7" t="s">
        <v>847</v>
      </c>
      <c r="D56" s="357" t="s">
        <v>3559</v>
      </c>
      <c r="E56" s="9" t="s">
        <v>647</v>
      </c>
      <c r="F56" s="288" t="s">
        <v>2428</v>
      </c>
      <c r="G56" s="46"/>
      <c r="H56" s="26" t="s">
        <v>664</v>
      </c>
      <c r="I56" s="7" t="s">
        <v>689</v>
      </c>
      <c r="J56" s="357" t="s">
        <v>3543</v>
      </c>
      <c r="K56" s="9" t="s">
        <v>770</v>
      </c>
      <c r="L56" s="292" t="s">
        <v>3327</v>
      </c>
      <c r="M56" s="46"/>
    </row>
    <row r="57" spans="1:13" s="3" customFormat="1">
      <c r="A57" s="46"/>
      <c r="B57" s="6" t="s">
        <v>665</v>
      </c>
      <c r="C57" s="7" t="s">
        <v>1337</v>
      </c>
      <c r="D57" s="357" t="s">
        <v>3317</v>
      </c>
      <c r="E57" s="9" t="s">
        <v>770</v>
      </c>
      <c r="F57" s="288" t="s">
        <v>1765</v>
      </c>
      <c r="G57" s="46"/>
      <c r="H57" s="26" t="s">
        <v>665</v>
      </c>
      <c r="I57" s="7" t="s">
        <v>861</v>
      </c>
      <c r="J57" s="357" t="s">
        <v>2632</v>
      </c>
      <c r="K57" s="9" t="s">
        <v>2914</v>
      </c>
      <c r="L57" s="292" t="s">
        <v>383</v>
      </c>
      <c r="M57" s="46"/>
    </row>
    <row r="58" spans="1:13" s="3" customFormat="1">
      <c r="A58" s="46"/>
      <c r="B58" s="6" t="s">
        <v>666</v>
      </c>
      <c r="C58" s="7" t="s">
        <v>698</v>
      </c>
      <c r="D58" s="357" t="s">
        <v>1137</v>
      </c>
      <c r="E58" s="9" t="s">
        <v>647</v>
      </c>
      <c r="F58" s="288" t="s">
        <v>50</v>
      </c>
      <c r="G58" s="46"/>
      <c r="H58" s="26" t="s">
        <v>666</v>
      </c>
      <c r="I58" s="7" t="s">
        <v>682</v>
      </c>
      <c r="J58" s="357" t="s">
        <v>2924</v>
      </c>
      <c r="K58" s="9" t="s">
        <v>647</v>
      </c>
      <c r="L58" s="292" t="s">
        <v>3565</v>
      </c>
      <c r="M58" s="46"/>
    </row>
    <row r="59" spans="1:13" s="3" customFormat="1">
      <c r="A59" s="46"/>
      <c r="B59" s="6" t="s">
        <v>667</v>
      </c>
      <c r="C59" s="7" t="s">
        <v>1128</v>
      </c>
      <c r="D59" s="357" t="s">
        <v>3560</v>
      </c>
      <c r="E59" s="9" t="s">
        <v>770</v>
      </c>
      <c r="F59" s="288" t="s">
        <v>51</v>
      </c>
      <c r="G59" s="46"/>
      <c r="H59" s="26" t="s">
        <v>667</v>
      </c>
      <c r="I59" s="7" t="s">
        <v>2699</v>
      </c>
      <c r="J59" s="357" t="s">
        <v>2700</v>
      </c>
      <c r="K59" s="9" t="s">
        <v>647</v>
      </c>
      <c r="L59" s="292" t="s">
        <v>2457</v>
      </c>
      <c r="M59" s="46"/>
    </row>
    <row r="60" spans="1:13" s="3" customFormat="1">
      <c r="A60" s="46"/>
      <c r="B60" s="6" t="s">
        <v>668</v>
      </c>
      <c r="C60" s="7" t="s">
        <v>1287</v>
      </c>
      <c r="D60" s="357" t="s">
        <v>1236</v>
      </c>
      <c r="E60" s="9" t="s">
        <v>947</v>
      </c>
      <c r="F60" s="288" t="s">
        <v>2404</v>
      </c>
      <c r="G60" s="46"/>
      <c r="H60" s="26" t="s">
        <v>668</v>
      </c>
      <c r="I60" s="7" t="s">
        <v>3566</v>
      </c>
      <c r="J60" s="357" t="s">
        <v>3567</v>
      </c>
      <c r="K60" s="9" t="s">
        <v>2535</v>
      </c>
      <c r="L60" s="292" t="s">
        <v>46</v>
      </c>
      <c r="M60" s="46"/>
    </row>
    <row r="61" spans="1:13" s="3" customFormat="1">
      <c r="A61" s="46"/>
      <c r="B61" s="6" t="s">
        <v>669</v>
      </c>
      <c r="C61" s="7" t="s">
        <v>3561</v>
      </c>
      <c r="D61" s="357" t="s">
        <v>3562</v>
      </c>
      <c r="E61" s="9" t="s">
        <v>2535</v>
      </c>
      <c r="F61" s="244" t="s">
        <v>377</v>
      </c>
      <c r="G61" s="46"/>
      <c r="H61" s="26" t="s">
        <v>669</v>
      </c>
      <c r="I61" s="7" t="s">
        <v>1150</v>
      </c>
      <c r="J61" s="357" t="s">
        <v>3568</v>
      </c>
      <c r="K61" s="9" t="s">
        <v>647</v>
      </c>
      <c r="L61" s="255" t="s">
        <v>386</v>
      </c>
      <c r="M61" s="46"/>
    </row>
    <row r="62" spans="1:13" s="3" customFormat="1">
      <c r="A62" s="46"/>
      <c r="B62" s="6" t="s">
        <v>918</v>
      </c>
      <c r="C62" s="7" t="s">
        <v>1365</v>
      </c>
      <c r="D62" s="357" t="s">
        <v>941</v>
      </c>
      <c r="E62" s="9" t="s">
        <v>647</v>
      </c>
      <c r="F62" s="244" t="s">
        <v>413</v>
      </c>
      <c r="G62" s="46"/>
      <c r="H62" s="26" t="s">
        <v>918</v>
      </c>
      <c r="I62" s="7" t="s">
        <v>835</v>
      </c>
      <c r="J62" s="357" t="s">
        <v>3569</v>
      </c>
      <c r="K62" s="9" t="s">
        <v>770</v>
      </c>
      <c r="L62" s="255" t="s">
        <v>2459</v>
      </c>
      <c r="M62" s="46"/>
    </row>
    <row r="63" spans="1:13" s="3" customFormat="1">
      <c r="A63" s="46"/>
      <c r="B63" s="6" t="s">
        <v>919</v>
      </c>
      <c r="C63" s="7" t="s">
        <v>772</v>
      </c>
      <c r="D63" s="357" t="s">
        <v>1130</v>
      </c>
      <c r="E63" s="9" t="s">
        <v>647</v>
      </c>
      <c r="F63" s="244" t="s">
        <v>1766</v>
      </c>
      <c r="G63" s="46"/>
      <c r="H63" s="26" t="s">
        <v>919</v>
      </c>
      <c r="I63" s="7" t="s">
        <v>802</v>
      </c>
      <c r="J63" s="357" t="s">
        <v>831</v>
      </c>
      <c r="K63" s="9" t="s">
        <v>675</v>
      </c>
      <c r="L63" s="255" t="s">
        <v>2460</v>
      </c>
      <c r="M63" s="46"/>
    </row>
    <row r="64" spans="1:13" s="3" customFormat="1">
      <c r="A64" s="46"/>
      <c r="B64" s="6" t="s">
        <v>920</v>
      </c>
      <c r="C64" s="7" t="s">
        <v>714</v>
      </c>
      <c r="D64" s="357" t="s">
        <v>3596</v>
      </c>
      <c r="E64" s="9" t="s">
        <v>647</v>
      </c>
      <c r="F64" s="244" t="s">
        <v>1768</v>
      </c>
      <c r="G64" s="46"/>
      <c r="H64" s="26" t="s">
        <v>920</v>
      </c>
      <c r="I64" s="7" t="s">
        <v>815</v>
      </c>
      <c r="J64" s="357" t="s">
        <v>3570</v>
      </c>
      <c r="K64" s="9" t="s">
        <v>770</v>
      </c>
      <c r="L64" s="255" t="s">
        <v>48</v>
      </c>
      <c r="M64" s="46"/>
    </row>
    <row r="65" spans="1:13" s="3" customFormat="1">
      <c r="A65" s="46"/>
      <c r="B65" s="6"/>
      <c r="C65" s="7"/>
      <c r="D65" s="357"/>
      <c r="E65" s="9"/>
      <c r="F65" s="244"/>
      <c r="G65" s="46"/>
      <c r="H65" s="26" t="s">
        <v>921</v>
      </c>
      <c r="I65" s="7" t="s">
        <v>2472</v>
      </c>
      <c r="J65" s="357" t="s">
        <v>1612</v>
      </c>
      <c r="K65" s="9" t="s">
        <v>3571</v>
      </c>
      <c r="L65" s="255" t="s">
        <v>375</v>
      </c>
      <c r="M65" s="46"/>
    </row>
    <row r="66" spans="1:13" s="3" customFormat="1">
      <c r="A66" s="46"/>
      <c r="B66" s="6"/>
      <c r="C66" s="7"/>
      <c r="D66" s="8"/>
      <c r="E66" s="9"/>
      <c r="F66" s="244"/>
      <c r="G66" s="46"/>
      <c r="H66" s="26" t="s">
        <v>922</v>
      </c>
      <c r="I66" s="7" t="s">
        <v>861</v>
      </c>
      <c r="J66" s="357" t="s">
        <v>1439</v>
      </c>
      <c r="K66" s="9" t="s">
        <v>833</v>
      </c>
      <c r="L66" s="255" t="s">
        <v>1765</v>
      </c>
      <c r="M66" s="46"/>
    </row>
    <row r="67" spans="1:13" s="3" customFormat="1">
      <c r="A67" s="46"/>
      <c r="B67" s="6"/>
      <c r="C67" s="7"/>
      <c r="D67" s="8"/>
      <c r="E67" s="9"/>
      <c r="F67" s="244"/>
      <c r="G67" s="46"/>
      <c r="H67" s="26" t="s">
        <v>1153</v>
      </c>
      <c r="I67" s="7" t="s">
        <v>194</v>
      </c>
      <c r="J67" s="357" t="s">
        <v>3572</v>
      </c>
      <c r="K67" s="9" t="s">
        <v>2535</v>
      </c>
      <c r="L67" s="255" t="s">
        <v>377</v>
      </c>
      <c r="M67" s="46"/>
    </row>
    <row r="68" spans="1:13" s="3" customFormat="1">
      <c r="A68" s="46"/>
      <c r="B68" s="6"/>
      <c r="C68" s="7"/>
      <c r="D68" s="8"/>
      <c r="E68" s="9"/>
      <c r="F68" s="244"/>
      <c r="G68" s="46"/>
      <c r="H68" s="26" t="s">
        <v>1154</v>
      </c>
      <c r="I68" s="7" t="s">
        <v>727</v>
      </c>
      <c r="J68" s="357" t="s">
        <v>3108</v>
      </c>
      <c r="K68" s="9" t="s">
        <v>647</v>
      </c>
      <c r="L68" s="255" t="s">
        <v>413</v>
      </c>
      <c r="M68" s="46"/>
    </row>
    <row r="69" spans="1:13" s="3" customFormat="1">
      <c r="A69" s="46"/>
      <c r="B69" s="6"/>
      <c r="C69" s="7"/>
      <c r="D69" s="8"/>
      <c r="E69" s="9"/>
      <c r="F69" s="244"/>
      <c r="G69" s="46"/>
      <c r="H69" s="26" t="s">
        <v>1155</v>
      </c>
      <c r="I69" s="7" t="s">
        <v>685</v>
      </c>
      <c r="J69" s="357" t="s">
        <v>809</v>
      </c>
      <c r="K69" s="9" t="s">
        <v>647</v>
      </c>
      <c r="L69" s="255" t="s">
        <v>378</v>
      </c>
      <c r="M69" s="46"/>
    </row>
    <row r="70" spans="1:13" s="3" customFormat="1">
      <c r="A70" s="46"/>
      <c r="B70" s="6"/>
      <c r="C70" s="7"/>
      <c r="D70" s="8"/>
      <c r="E70" s="9"/>
      <c r="F70" s="244"/>
      <c r="G70" s="46"/>
      <c r="H70" s="26" t="s">
        <v>1156</v>
      </c>
      <c r="I70" s="7" t="s">
        <v>728</v>
      </c>
      <c r="J70" s="357" t="s">
        <v>1638</v>
      </c>
      <c r="K70" s="9" t="s">
        <v>647</v>
      </c>
      <c r="L70" s="255" t="s">
        <v>2922</v>
      </c>
      <c r="M70" s="46"/>
    </row>
    <row r="71" spans="1:13" s="3" customFormat="1">
      <c r="A71" s="46"/>
      <c r="B71" s="6"/>
      <c r="C71" s="7"/>
      <c r="D71" s="8"/>
      <c r="E71" s="9"/>
      <c r="F71" s="244"/>
      <c r="G71" s="46"/>
      <c r="H71" s="26" t="s">
        <v>1157</v>
      </c>
      <c r="I71" s="7" t="s">
        <v>723</v>
      </c>
      <c r="J71" s="357" t="s">
        <v>1638</v>
      </c>
      <c r="K71" s="9" t="s">
        <v>647</v>
      </c>
      <c r="L71" s="255" t="s">
        <v>2709</v>
      </c>
      <c r="M71" s="46"/>
    </row>
    <row r="72" spans="1:13" s="3" customFormat="1" ht="12.75" thickBot="1">
      <c r="A72" s="46"/>
      <c r="B72" s="6"/>
      <c r="C72" s="7"/>
      <c r="D72" s="8"/>
      <c r="E72" s="9"/>
      <c r="F72" s="244"/>
      <c r="G72" s="46"/>
      <c r="H72" s="26" t="s">
        <v>1158</v>
      </c>
      <c r="I72" s="7" t="s">
        <v>685</v>
      </c>
      <c r="J72" s="357" t="s">
        <v>808</v>
      </c>
      <c r="K72" s="9" t="s">
        <v>647</v>
      </c>
      <c r="L72" s="255" t="s">
        <v>1761</v>
      </c>
      <c r="M72" s="46"/>
    </row>
    <row r="73" spans="1:13" s="3" customFormat="1" ht="12.75" hidden="1" thickBot="1">
      <c r="A73" s="46"/>
      <c r="B73" s="19"/>
      <c r="C73" s="10"/>
      <c r="D73" s="207"/>
      <c r="E73" s="11"/>
      <c r="F73" s="245"/>
      <c r="G73" s="46"/>
      <c r="H73" s="258"/>
      <c r="I73" s="58"/>
      <c r="J73" s="58"/>
      <c r="K73" s="60"/>
      <c r="L73" s="257"/>
      <c r="M73" s="46"/>
    </row>
    <row r="74" spans="1:13" s="3" customFormat="1" ht="12.75" thickTop="1">
      <c r="A74" s="233"/>
      <c r="B74" s="47"/>
      <c r="C74" s="47"/>
      <c r="D74" s="47"/>
      <c r="E74" s="47"/>
      <c r="F74" s="47"/>
      <c r="G74" s="233"/>
      <c r="H74" s="48"/>
      <c r="I74" s="48"/>
      <c r="J74" s="48"/>
      <c r="K74" s="48"/>
      <c r="L74" s="48"/>
      <c r="M74" s="233"/>
    </row>
    <row r="75" spans="1:13" ht="21" thickBot="1">
      <c r="A75" s="35"/>
      <c r="B75" s="784" t="s">
        <v>786</v>
      </c>
      <c r="C75" s="784"/>
      <c r="D75" s="35"/>
      <c r="E75" s="211" t="s">
        <v>643</v>
      </c>
      <c r="F75" s="781" t="s">
        <v>1677</v>
      </c>
      <c r="G75" s="781"/>
      <c r="H75" s="781"/>
      <c r="I75" s="781"/>
      <c r="J75" s="35"/>
      <c r="K75" s="784" t="s">
        <v>730</v>
      </c>
      <c r="L75" s="784"/>
      <c r="M75" s="35"/>
    </row>
    <row r="76" spans="1:13" ht="13.5" thickTop="1" thickBot="1">
      <c r="A76" s="35"/>
      <c r="B76" s="790" t="s">
        <v>639</v>
      </c>
      <c r="C76" s="791"/>
      <c r="D76" s="43"/>
      <c r="E76" s="44"/>
      <c r="F76" s="44"/>
      <c r="G76" s="35"/>
      <c r="H76" s="785" t="s">
        <v>670</v>
      </c>
      <c r="I76" s="786"/>
      <c r="J76" s="45"/>
      <c r="K76" s="45"/>
      <c r="L76" s="45"/>
      <c r="M76" s="35"/>
    </row>
    <row r="77" spans="1:13" s="3" customFormat="1" ht="16.5" thickTop="1" thickBot="1">
      <c r="A77" s="46"/>
      <c r="B77" s="792"/>
      <c r="C77" s="793"/>
      <c r="D77" s="14"/>
      <c r="E77" s="12" t="s">
        <v>663</v>
      </c>
      <c r="F77" s="13">
        <f>COUNTA(D79:D118)</f>
        <v>31</v>
      </c>
      <c r="G77" s="46"/>
      <c r="H77" s="787"/>
      <c r="I77" s="788"/>
      <c r="J77" s="32"/>
      <c r="K77" s="33" t="s">
        <v>663</v>
      </c>
      <c r="L77" s="34">
        <f>COUNTA(J79:J118)</f>
        <v>24</v>
      </c>
      <c r="M77" s="46"/>
    </row>
    <row r="78" spans="1:13" s="3" customFormat="1">
      <c r="A78" s="46"/>
      <c r="B78" s="15" t="s">
        <v>644</v>
      </c>
      <c r="C78" s="16" t="s">
        <v>640</v>
      </c>
      <c r="D78" s="4" t="s">
        <v>641</v>
      </c>
      <c r="E78" s="4" t="s">
        <v>642</v>
      </c>
      <c r="F78" s="5" t="s">
        <v>662</v>
      </c>
      <c r="G78" s="46"/>
      <c r="H78" s="24" t="s">
        <v>644</v>
      </c>
      <c r="I78" s="23" t="s">
        <v>640</v>
      </c>
      <c r="J78" s="4" t="s">
        <v>641</v>
      </c>
      <c r="K78" s="4" t="s">
        <v>642</v>
      </c>
      <c r="L78" s="25" t="s">
        <v>662</v>
      </c>
      <c r="M78" s="46"/>
    </row>
    <row r="79" spans="1:13" s="3" customFormat="1">
      <c r="A79" s="46"/>
      <c r="B79" s="93" t="s">
        <v>648</v>
      </c>
      <c r="C79" s="94" t="s">
        <v>698</v>
      </c>
      <c r="D79" s="95" t="s">
        <v>1566</v>
      </c>
      <c r="E79" s="96" t="s">
        <v>900</v>
      </c>
      <c r="F79" s="285" t="s">
        <v>2380</v>
      </c>
      <c r="G79" s="46"/>
      <c r="H79" s="111" t="s">
        <v>648</v>
      </c>
      <c r="I79" s="94" t="s">
        <v>1143</v>
      </c>
      <c r="J79" s="95" t="s">
        <v>809</v>
      </c>
      <c r="K79" s="96" t="s">
        <v>647</v>
      </c>
      <c r="L79" s="289" t="s">
        <v>3345</v>
      </c>
      <c r="M79" s="46"/>
    </row>
    <row r="80" spans="1:13" s="3" customFormat="1">
      <c r="A80" s="46"/>
      <c r="B80" s="98" t="s">
        <v>649</v>
      </c>
      <c r="C80" s="99" t="s">
        <v>1115</v>
      </c>
      <c r="D80" s="100" t="s">
        <v>3573</v>
      </c>
      <c r="E80" s="101" t="s">
        <v>948</v>
      </c>
      <c r="F80" s="286" t="s">
        <v>393</v>
      </c>
      <c r="G80" s="46"/>
      <c r="H80" s="113" t="s">
        <v>649</v>
      </c>
      <c r="I80" s="99" t="s">
        <v>2472</v>
      </c>
      <c r="J80" s="100" t="s">
        <v>1200</v>
      </c>
      <c r="K80" s="101" t="s">
        <v>948</v>
      </c>
      <c r="L80" s="290" t="s">
        <v>453</v>
      </c>
      <c r="M80" s="46"/>
    </row>
    <row r="81" spans="1:13" s="3" customFormat="1">
      <c r="A81" s="46"/>
      <c r="B81" s="103" t="s">
        <v>650</v>
      </c>
      <c r="C81" s="104" t="s">
        <v>940</v>
      </c>
      <c r="D81" s="105" t="s">
        <v>939</v>
      </c>
      <c r="E81" s="106" t="s">
        <v>675</v>
      </c>
      <c r="F81" s="287" t="s">
        <v>59</v>
      </c>
      <c r="G81" s="46"/>
      <c r="H81" s="115" t="s">
        <v>650</v>
      </c>
      <c r="I81" s="104" t="s">
        <v>1180</v>
      </c>
      <c r="J81" s="105" t="s">
        <v>1200</v>
      </c>
      <c r="K81" s="106" t="s">
        <v>948</v>
      </c>
      <c r="L81" s="291" t="s">
        <v>415</v>
      </c>
      <c r="M81" s="46"/>
    </row>
    <row r="82" spans="1:13" s="3" customFormat="1">
      <c r="A82" s="46"/>
      <c r="B82" s="6" t="s">
        <v>651</v>
      </c>
      <c r="C82" s="7" t="s">
        <v>1372</v>
      </c>
      <c r="D82" s="357" t="s">
        <v>894</v>
      </c>
      <c r="E82" s="9" t="s">
        <v>948</v>
      </c>
      <c r="F82" s="288" t="s">
        <v>3574</v>
      </c>
      <c r="G82" s="46"/>
      <c r="H82" s="26" t="s">
        <v>651</v>
      </c>
      <c r="I82" s="7" t="s">
        <v>685</v>
      </c>
      <c r="J82" s="8" t="s">
        <v>2918</v>
      </c>
      <c r="K82" s="9" t="s">
        <v>770</v>
      </c>
      <c r="L82" s="292" t="s">
        <v>2123</v>
      </c>
      <c r="M82" s="46"/>
    </row>
    <row r="83" spans="1:13" s="3" customFormat="1">
      <c r="A83" s="46"/>
      <c r="B83" s="6" t="s">
        <v>652</v>
      </c>
      <c r="C83" s="7" t="s">
        <v>2381</v>
      </c>
      <c r="D83" s="357" t="s">
        <v>1769</v>
      </c>
      <c r="E83" s="9" t="s">
        <v>770</v>
      </c>
      <c r="F83" s="288" t="s">
        <v>2710</v>
      </c>
      <c r="G83" s="46"/>
      <c r="H83" s="26" t="s">
        <v>652</v>
      </c>
      <c r="I83" s="7" t="s">
        <v>759</v>
      </c>
      <c r="J83" s="8" t="s">
        <v>2962</v>
      </c>
      <c r="K83" s="9" t="s">
        <v>770</v>
      </c>
      <c r="L83" s="292" t="s">
        <v>456</v>
      </c>
      <c r="M83" s="46"/>
    </row>
    <row r="84" spans="1:13" s="3" customFormat="1">
      <c r="A84" s="46"/>
      <c r="B84" s="6" t="s">
        <v>653</v>
      </c>
      <c r="C84" s="7" t="s">
        <v>1547</v>
      </c>
      <c r="D84" s="357" t="s">
        <v>3575</v>
      </c>
      <c r="E84" s="9" t="s">
        <v>770</v>
      </c>
      <c r="F84" s="288" t="s">
        <v>394</v>
      </c>
      <c r="G84" s="46"/>
      <c r="H84" s="26" t="s">
        <v>653</v>
      </c>
      <c r="I84" s="7" t="s">
        <v>1536</v>
      </c>
      <c r="J84" s="8" t="s">
        <v>1211</v>
      </c>
      <c r="K84" s="9" t="s">
        <v>948</v>
      </c>
      <c r="L84" s="292" t="s">
        <v>417</v>
      </c>
      <c r="M84" s="46"/>
    </row>
    <row r="85" spans="1:13" s="3" customFormat="1">
      <c r="A85" s="46"/>
      <c r="B85" s="6" t="s">
        <v>654</v>
      </c>
      <c r="C85" s="7" t="s">
        <v>3561</v>
      </c>
      <c r="D85" s="357" t="s">
        <v>3576</v>
      </c>
      <c r="E85" s="9" t="s">
        <v>900</v>
      </c>
      <c r="F85" s="288" t="s">
        <v>379</v>
      </c>
      <c r="G85" s="46"/>
      <c r="H85" s="26" t="s">
        <v>654</v>
      </c>
      <c r="I85" s="7" t="s">
        <v>682</v>
      </c>
      <c r="J85" s="8" t="s">
        <v>3592</v>
      </c>
      <c r="K85" s="9" t="s">
        <v>684</v>
      </c>
      <c r="L85" s="292" t="s">
        <v>462</v>
      </c>
      <c r="M85" s="46"/>
    </row>
    <row r="86" spans="1:13" s="3" customFormat="1">
      <c r="A86" s="46"/>
      <c r="B86" s="6" t="s">
        <v>655</v>
      </c>
      <c r="C86" s="7" t="s">
        <v>1289</v>
      </c>
      <c r="D86" s="357" t="s">
        <v>2515</v>
      </c>
      <c r="E86" s="9" t="s">
        <v>687</v>
      </c>
      <c r="F86" s="288" t="s">
        <v>395</v>
      </c>
      <c r="G86" s="46"/>
      <c r="H86" s="26" t="s">
        <v>655</v>
      </c>
      <c r="I86" s="7" t="s">
        <v>689</v>
      </c>
      <c r="J86" s="8" t="s">
        <v>3320</v>
      </c>
      <c r="K86" s="9" t="s">
        <v>770</v>
      </c>
      <c r="L86" s="292" t="s">
        <v>463</v>
      </c>
      <c r="M86" s="46"/>
    </row>
    <row r="87" spans="1:13" s="3" customFormat="1">
      <c r="A87" s="46"/>
      <c r="B87" s="6" t="s">
        <v>656</v>
      </c>
      <c r="C87" s="7" t="s">
        <v>3577</v>
      </c>
      <c r="D87" s="357" t="s">
        <v>1607</v>
      </c>
      <c r="E87" s="9" t="s">
        <v>948</v>
      </c>
      <c r="F87" s="288" t="s">
        <v>3578</v>
      </c>
      <c r="G87" s="46"/>
      <c r="H87" s="26" t="s">
        <v>656</v>
      </c>
      <c r="I87" s="7" t="s">
        <v>685</v>
      </c>
      <c r="J87" s="8" t="s">
        <v>820</v>
      </c>
      <c r="K87" s="9" t="s">
        <v>679</v>
      </c>
      <c r="L87" s="292" t="s">
        <v>464</v>
      </c>
      <c r="M87" s="46"/>
    </row>
    <row r="88" spans="1:13" s="3" customFormat="1">
      <c r="A88" s="46"/>
      <c r="B88" s="6" t="s">
        <v>657</v>
      </c>
      <c r="C88" s="7" t="s">
        <v>3579</v>
      </c>
      <c r="D88" s="357" t="s">
        <v>1280</v>
      </c>
      <c r="E88" s="9" t="s">
        <v>2535</v>
      </c>
      <c r="F88" s="288" t="s">
        <v>380</v>
      </c>
      <c r="G88" s="46"/>
      <c r="H88" s="26" t="s">
        <v>657</v>
      </c>
      <c r="I88" s="7" t="s">
        <v>381</v>
      </c>
      <c r="J88" s="8" t="s">
        <v>3321</v>
      </c>
      <c r="K88" s="9" t="s">
        <v>770</v>
      </c>
      <c r="L88" s="292" t="s">
        <v>159</v>
      </c>
      <c r="M88" s="46"/>
    </row>
    <row r="89" spans="1:13" s="3" customFormat="1">
      <c r="A89" s="46"/>
      <c r="B89" s="6" t="s">
        <v>658</v>
      </c>
      <c r="C89" s="7" t="s">
        <v>1128</v>
      </c>
      <c r="D89" s="357" t="s">
        <v>1236</v>
      </c>
      <c r="E89" s="9" t="s">
        <v>675</v>
      </c>
      <c r="F89" s="288" t="s">
        <v>39</v>
      </c>
      <c r="G89" s="46"/>
      <c r="H89" s="26" t="s">
        <v>658</v>
      </c>
      <c r="I89" s="7" t="s">
        <v>1270</v>
      </c>
      <c r="J89" s="8" t="s">
        <v>1599</v>
      </c>
      <c r="K89" s="9" t="s">
        <v>948</v>
      </c>
      <c r="L89" s="292" t="s">
        <v>474</v>
      </c>
      <c r="M89" s="46"/>
    </row>
    <row r="90" spans="1:13" s="3" customFormat="1">
      <c r="A90" s="46"/>
      <c r="B90" s="6" t="s">
        <v>659</v>
      </c>
      <c r="C90" s="7" t="s">
        <v>1193</v>
      </c>
      <c r="D90" s="357" t="s">
        <v>1173</v>
      </c>
      <c r="E90" s="9" t="s">
        <v>948</v>
      </c>
      <c r="F90" s="288" t="s">
        <v>399</v>
      </c>
      <c r="G90" s="46"/>
      <c r="H90" s="26" t="s">
        <v>659</v>
      </c>
      <c r="I90" s="7" t="s">
        <v>810</v>
      </c>
      <c r="J90" s="8" t="s">
        <v>2717</v>
      </c>
      <c r="K90" s="9" t="s">
        <v>647</v>
      </c>
      <c r="L90" s="292" t="s">
        <v>3595</v>
      </c>
      <c r="M90" s="46"/>
    </row>
    <row r="91" spans="1:13" s="3" customFormat="1">
      <c r="A91" s="46"/>
      <c r="B91" s="6" t="s">
        <v>660</v>
      </c>
      <c r="C91" s="7" t="s">
        <v>645</v>
      </c>
      <c r="D91" s="357" t="s">
        <v>3164</v>
      </c>
      <c r="E91" s="9" t="s">
        <v>770</v>
      </c>
      <c r="F91" s="288" t="s">
        <v>3580</v>
      </c>
      <c r="G91" s="46"/>
      <c r="H91" s="26" t="s">
        <v>660</v>
      </c>
      <c r="I91" s="7" t="s">
        <v>810</v>
      </c>
      <c r="J91" s="8" t="s">
        <v>2920</v>
      </c>
      <c r="K91" s="9" t="s">
        <v>675</v>
      </c>
      <c r="L91" s="292" t="s">
        <v>127</v>
      </c>
      <c r="M91" s="46"/>
    </row>
    <row r="92" spans="1:13" s="3" customFormat="1">
      <c r="A92" s="46"/>
      <c r="B92" s="6" t="s">
        <v>661</v>
      </c>
      <c r="C92" s="7" t="s">
        <v>2708</v>
      </c>
      <c r="D92" s="357" t="s">
        <v>2867</v>
      </c>
      <c r="E92" s="9" t="s">
        <v>647</v>
      </c>
      <c r="F92" s="288" t="s">
        <v>95</v>
      </c>
      <c r="G92" s="46"/>
      <c r="H92" s="26" t="s">
        <v>661</v>
      </c>
      <c r="I92" s="7" t="s">
        <v>685</v>
      </c>
      <c r="J92" s="8" t="s">
        <v>812</v>
      </c>
      <c r="K92" s="9" t="s">
        <v>647</v>
      </c>
      <c r="L92" s="292" t="s">
        <v>475</v>
      </c>
      <c r="M92" s="46"/>
    </row>
    <row r="93" spans="1:13" s="3" customFormat="1">
      <c r="A93" s="46"/>
      <c r="B93" s="6" t="s">
        <v>664</v>
      </c>
      <c r="C93" s="7" t="s">
        <v>1131</v>
      </c>
      <c r="D93" s="357" t="s">
        <v>2099</v>
      </c>
      <c r="E93" s="9" t="s">
        <v>770</v>
      </c>
      <c r="F93" s="288" t="s">
        <v>97</v>
      </c>
      <c r="G93" s="46"/>
      <c r="H93" s="26" t="s">
        <v>664</v>
      </c>
      <c r="I93" s="7" t="s">
        <v>727</v>
      </c>
      <c r="J93" s="8" t="s">
        <v>1055</v>
      </c>
      <c r="K93" s="9" t="s">
        <v>948</v>
      </c>
      <c r="L93" s="292" t="s">
        <v>430</v>
      </c>
      <c r="M93" s="46"/>
    </row>
    <row r="94" spans="1:13" s="3" customFormat="1">
      <c r="A94" s="46"/>
      <c r="B94" s="6" t="s">
        <v>665</v>
      </c>
      <c r="C94" s="7" t="s">
        <v>3581</v>
      </c>
      <c r="D94" s="357" t="s">
        <v>894</v>
      </c>
      <c r="E94" s="9" t="s">
        <v>948</v>
      </c>
      <c r="F94" s="288" t="s">
        <v>401</v>
      </c>
      <c r="G94" s="46"/>
      <c r="H94" s="26" t="s">
        <v>665</v>
      </c>
      <c r="I94" s="7" t="s">
        <v>723</v>
      </c>
      <c r="J94" s="8" t="s">
        <v>869</v>
      </c>
      <c r="K94" s="9" t="s">
        <v>948</v>
      </c>
      <c r="L94" s="292" t="s">
        <v>431</v>
      </c>
      <c r="M94" s="46"/>
    </row>
    <row r="95" spans="1:13" s="3" customFormat="1">
      <c r="A95" s="46"/>
      <c r="B95" s="6" t="s">
        <v>666</v>
      </c>
      <c r="C95" s="7" t="s">
        <v>1113</v>
      </c>
      <c r="D95" s="357" t="s">
        <v>2913</v>
      </c>
      <c r="E95" s="9" t="s">
        <v>675</v>
      </c>
      <c r="F95" s="288" t="s">
        <v>365</v>
      </c>
      <c r="G95" s="46"/>
      <c r="H95" s="26" t="s">
        <v>666</v>
      </c>
      <c r="I95" s="7" t="s">
        <v>682</v>
      </c>
      <c r="J95" s="8" t="s">
        <v>3593</v>
      </c>
      <c r="K95" s="9" t="s">
        <v>948</v>
      </c>
      <c r="L95" s="292" t="s">
        <v>432</v>
      </c>
      <c r="M95" s="46"/>
    </row>
    <row r="96" spans="1:13" s="3" customFormat="1">
      <c r="A96" s="46"/>
      <c r="B96" s="6" t="s">
        <v>667</v>
      </c>
      <c r="C96" s="7" t="s">
        <v>698</v>
      </c>
      <c r="D96" s="357" t="s">
        <v>3582</v>
      </c>
      <c r="E96" s="9" t="s">
        <v>770</v>
      </c>
      <c r="F96" s="288" t="s">
        <v>367</v>
      </c>
      <c r="G96" s="46"/>
      <c r="H96" s="26" t="s">
        <v>667</v>
      </c>
      <c r="I96" s="7" t="s">
        <v>866</v>
      </c>
      <c r="J96" s="8" t="s">
        <v>224</v>
      </c>
      <c r="K96" s="9" t="s">
        <v>948</v>
      </c>
      <c r="L96" s="292" t="s">
        <v>435</v>
      </c>
      <c r="M96" s="46"/>
    </row>
    <row r="97" spans="1:13" s="3" customFormat="1">
      <c r="A97" s="46"/>
      <c r="B97" s="6" t="s">
        <v>668</v>
      </c>
      <c r="C97" s="7" t="s">
        <v>3336</v>
      </c>
      <c r="D97" s="357" t="s">
        <v>3583</v>
      </c>
      <c r="E97" s="9" t="s">
        <v>948</v>
      </c>
      <c r="F97" s="288" t="s">
        <v>3584</v>
      </c>
      <c r="G97" s="46"/>
      <c r="H97" s="26" t="s">
        <v>668</v>
      </c>
      <c r="I97" s="7" t="s">
        <v>682</v>
      </c>
      <c r="J97" s="8" t="s">
        <v>1746</v>
      </c>
      <c r="K97" s="9" t="s">
        <v>647</v>
      </c>
      <c r="L97" s="292" t="s">
        <v>133</v>
      </c>
      <c r="M97" s="46"/>
    </row>
    <row r="98" spans="1:13" s="3" customFormat="1">
      <c r="A98" s="46"/>
      <c r="B98" s="6" t="s">
        <v>669</v>
      </c>
      <c r="C98" s="7" t="s">
        <v>995</v>
      </c>
      <c r="D98" s="357" t="s">
        <v>2088</v>
      </c>
      <c r="E98" s="9" t="s">
        <v>647</v>
      </c>
      <c r="F98" s="288" t="s">
        <v>382</v>
      </c>
      <c r="G98" s="46"/>
      <c r="H98" s="26" t="s">
        <v>669</v>
      </c>
      <c r="I98" s="7" t="s">
        <v>759</v>
      </c>
      <c r="J98" s="8" t="s">
        <v>814</v>
      </c>
      <c r="K98" s="9" t="s">
        <v>647</v>
      </c>
      <c r="L98" s="292" t="s">
        <v>439</v>
      </c>
      <c r="M98" s="46"/>
    </row>
    <row r="99" spans="1:13" s="3" customFormat="1">
      <c r="A99" s="46"/>
      <c r="B99" s="6" t="s">
        <v>918</v>
      </c>
      <c r="C99" s="7" t="s">
        <v>3585</v>
      </c>
      <c r="D99" s="357" t="s">
        <v>3310</v>
      </c>
      <c r="E99" s="9" t="s">
        <v>770</v>
      </c>
      <c r="F99" s="288" t="s">
        <v>42</v>
      </c>
      <c r="G99" s="46"/>
      <c r="H99" s="26" t="s">
        <v>918</v>
      </c>
      <c r="I99" s="7" t="s">
        <v>194</v>
      </c>
      <c r="J99" s="8" t="s">
        <v>3594</v>
      </c>
      <c r="K99" s="9" t="s">
        <v>948</v>
      </c>
      <c r="L99" s="292" t="s">
        <v>2556</v>
      </c>
      <c r="M99" s="46"/>
    </row>
    <row r="100" spans="1:13" s="3" customFormat="1">
      <c r="A100" s="46"/>
      <c r="B100" s="6" t="s">
        <v>919</v>
      </c>
      <c r="C100" s="7" t="s">
        <v>714</v>
      </c>
      <c r="D100" s="357" t="s">
        <v>943</v>
      </c>
      <c r="E100" s="9" t="s">
        <v>819</v>
      </c>
      <c r="F100" s="288" t="s">
        <v>2394</v>
      </c>
      <c r="G100" s="46"/>
      <c r="H100" s="26" t="s">
        <v>919</v>
      </c>
      <c r="I100" s="7" t="s">
        <v>727</v>
      </c>
      <c r="J100" s="8" t="s">
        <v>877</v>
      </c>
      <c r="K100" s="9" t="s">
        <v>948</v>
      </c>
      <c r="L100" s="292" t="s">
        <v>1778</v>
      </c>
      <c r="M100" s="46"/>
    </row>
    <row r="101" spans="1:13" s="3" customFormat="1">
      <c r="A101" s="46"/>
      <c r="B101" s="6" t="s">
        <v>920</v>
      </c>
      <c r="C101" s="7" t="s">
        <v>1337</v>
      </c>
      <c r="D101" s="357" t="s">
        <v>3586</v>
      </c>
      <c r="E101" s="9" t="s">
        <v>647</v>
      </c>
      <c r="F101" s="288" t="s">
        <v>368</v>
      </c>
      <c r="G101" s="46"/>
      <c r="H101" s="26" t="s">
        <v>920</v>
      </c>
      <c r="I101" s="7" t="s">
        <v>815</v>
      </c>
      <c r="J101" s="8" t="s">
        <v>1357</v>
      </c>
      <c r="K101" s="9" t="s">
        <v>647</v>
      </c>
      <c r="L101" s="292" t="s">
        <v>512</v>
      </c>
      <c r="M101" s="46"/>
    </row>
    <row r="102" spans="1:13" s="3" customFormat="1">
      <c r="A102" s="46"/>
      <c r="B102" s="6" t="s">
        <v>921</v>
      </c>
      <c r="C102" s="7" t="s">
        <v>823</v>
      </c>
      <c r="D102" s="357" t="s">
        <v>3036</v>
      </c>
      <c r="E102" s="9" t="s">
        <v>770</v>
      </c>
      <c r="F102" s="288" t="s">
        <v>2396</v>
      </c>
      <c r="G102" s="46"/>
      <c r="H102" s="26" t="s">
        <v>921</v>
      </c>
      <c r="I102" s="7" t="s">
        <v>727</v>
      </c>
      <c r="J102" s="8" t="s">
        <v>2476</v>
      </c>
      <c r="K102" s="9" t="s">
        <v>647</v>
      </c>
      <c r="L102" s="292" t="s">
        <v>494</v>
      </c>
      <c r="M102" s="46"/>
    </row>
    <row r="103" spans="1:13" s="3" customFormat="1">
      <c r="A103" s="46"/>
      <c r="B103" s="6" t="s">
        <v>922</v>
      </c>
      <c r="C103" s="7" t="s">
        <v>1406</v>
      </c>
      <c r="D103" s="357" t="s">
        <v>411</v>
      </c>
      <c r="E103" s="9" t="s">
        <v>647</v>
      </c>
      <c r="F103" s="288" t="s">
        <v>3587</v>
      </c>
      <c r="G103" s="46"/>
      <c r="H103" s="26"/>
      <c r="I103" s="7"/>
      <c r="J103" s="8"/>
      <c r="K103" s="9"/>
      <c r="L103" s="292"/>
      <c r="M103" s="46"/>
    </row>
    <row r="104" spans="1:13" s="3" customFormat="1">
      <c r="A104" s="46"/>
      <c r="B104" s="6" t="s">
        <v>1153</v>
      </c>
      <c r="C104" s="7" t="s">
        <v>1337</v>
      </c>
      <c r="D104" s="357" t="s">
        <v>3305</v>
      </c>
      <c r="E104" s="9" t="s">
        <v>770</v>
      </c>
      <c r="F104" s="288" t="s">
        <v>383</v>
      </c>
      <c r="G104" s="46"/>
      <c r="H104" s="26"/>
      <c r="I104" s="7"/>
      <c r="J104" s="8"/>
      <c r="K104" s="9"/>
      <c r="L104" s="292"/>
      <c r="M104" s="46"/>
    </row>
    <row r="105" spans="1:13" s="3" customFormat="1">
      <c r="A105" s="46"/>
      <c r="B105" s="6" t="s">
        <v>1154</v>
      </c>
      <c r="C105" s="7" t="s">
        <v>671</v>
      </c>
      <c r="D105" s="357" t="s">
        <v>3557</v>
      </c>
      <c r="E105" s="9" t="s">
        <v>679</v>
      </c>
      <c r="F105" s="288" t="s">
        <v>3588</v>
      </c>
      <c r="G105" s="46"/>
      <c r="H105" s="26"/>
      <c r="I105" s="7"/>
      <c r="J105" s="8"/>
      <c r="K105" s="9"/>
      <c r="L105" s="292"/>
      <c r="M105" s="46"/>
    </row>
    <row r="106" spans="1:13" s="3" customFormat="1">
      <c r="A106" s="46"/>
      <c r="B106" s="6" t="s">
        <v>1155</v>
      </c>
      <c r="C106" s="7" t="s">
        <v>3589</v>
      </c>
      <c r="D106" s="357" t="s">
        <v>3590</v>
      </c>
      <c r="E106" s="9" t="s">
        <v>948</v>
      </c>
      <c r="F106" s="288" t="s">
        <v>44</v>
      </c>
      <c r="G106" s="46"/>
      <c r="H106" s="26"/>
      <c r="I106" s="7"/>
      <c r="J106" s="8"/>
      <c r="K106" s="9"/>
      <c r="L106" s="292"/>
      <c r="M106" s="46"/>
    </row>
    <row r="107" spans="1:13" s="3" customFormat="1">
      <c r="A107" s="46"/>
      <c r="B107" s="6" t="s">
        <v>1156</v>
      </c>
      <c r="C107" s="7" t="s">
        <v>1434</v>
      </c>
      <c r="D107" s="357" t="s">
        <v>941</v>
      </c>
      <c r="E107" s="9" t="s">
        <v>647</v>
      </c>
      <c r="F107" s="288" t="s">
        <v>48</v>
      </c>
      <c r="G107" s="46"/>
      <c r="H107" s="26"/>
      <c r="I107" s="7"/>
      <c r="J107" s="8"/>
      <c r="K107" s="9"/>
      <c r="L107" s="292"/>
      <c r="M107" s="46"/>
    </row>
    <row r="108" spans="1:13" s="3" customFormat="1">
      <c r="A108" s="46"/>
      <c r="B108" s="6" t="s">
        <v>1157</v>
      </c>
      <c r="C108" s="7" t="s">
        <v>3585</v>
      </c>
      <c r="D108" s="357" t="s">
        <v>3591</v>
      </c>
      <c r="E108" s="9" t="s">
        <v>754</v>
      </c>
      <c r="F108" s="288" t="s">
        <v>375</v>
      </c>
      <c r="G108" s="46"/>
      <c r="H108" s="26"/>
      <c r="I108" s="7"/>
      <c r="J108" s="8"/>
      <c r="K108" s="9"/>
      <c r="L108" s="292"/>
      <c r="M108" s="46"/>
    </row>
    <row r="109" spans="1:13" s="3" customFormat="1" ht="12.75" thickBot="1">
      <c r="A109" s="46"/>
      <c r="B109" s="6" t="s">
        <v>1158</v>
      </c>
      <c r="C109" s="7" t="s">
        <v>710</v>
      </c>
      <c r="D109" s="357" t="s">
        <v>707</v>
      </c>
      <c r="E109" s="9" t="s">
        <v>647</v>
      </c>
      <c r="F109" s="288" t="s">
        <v>2404</v>
      </c>
      <c r="G109" s="46"/>
      <c r="H109" s="26"/>
      <c r="I109" s="7"/>
      <c r="J109" s="8"/>
      <c r="K109" s="9"/>
      <c r="L109" s="292"/>
      <c r="M109" s="46"/>
    </row>
    <row r="110" spans="1:13" s="3" customFormat="1" ht="12.75" hidden="1" thickBot="1">
      <c r="A110" s="46"/>
      <c r="B110" s="6"/>
      <c r="C110" s="7"/>
      <c r="D110" s="8"/>
      <c r="E110" s="9"/>
      <c r="F110" s="288"/>
      <c r="G110" s="46"/>
      <c r="H110" s="26"/>
      <c r="I110" s="7"/>
      <c r="J110" s="8"/>
      <c r="K110" s="9"/>
      <c r="L110" s="292"/>
      <c r="M110" s="46"/>
    </row>
    <row r="111" spans="1:13" s="3" customFormat="1" ht="12.75" hidden="1" thickBot="1">
      <c r="A111" s="46"/>
      <c r="B111" s="6"/>
      <c r="C111" s="7"/>
      <c r="D111" s="8"/>
      <c r="E111" s="9"/>
      <c r="F111" s="288"/>
      <c r="G111" s="46"/>
      <c r="H111" s="26"/>
      <c r="I111" s="7"/>
      <c r="J111" s="8"/>
      <c r="K111" s="9"/>
      <c r="L111" s="292"/>
      <c r="M111" s="46"/>
    </row>
    <row r="112" spans="1:13" s="3" customFormat="1" ht="12.75" hidden="1" thickBot="1">
      <c r="A112" s="46"/>
      <c r="B112" s="6"/>
      <c r="C112" s="7"/>
      <c r="D112" s="8"/>
      <c r="E112" s="9"/>
      <c r="F112" s="288"/>
      <c r="G112" s="46"/>
      <c r="H112" s="26"/>
      <c r="I112" s="7"/>
      <c r="J112" s="8"/>
      <c r="K112" s="9"/>
      <c r="L112" s="292"/>
      <c r="M112" s="46"/>
    </row>
    <row r="113" spans="1:13" s="3" customFormat="1" ht="12.75" hidden="1" thickBot="1">
      <c r="A113" s="46"/>
      <c r="B113" s="6"/>
      <c r="C113" s="7"/>
      <c r="D113" s="8"/>
      <c r="E113" s="9"/>
      <c r="F113" s="288"/>
      <c r="G113" s="46"/>
      <c r="H113" s="26"/>
      <c r="I113" s="7"/>
      <c r="J113" s="357"/>
      <c r="K113" s="9"/>
      <c r="L113" s="292"/>
      <c r="M113" s="46"/>
    </row>
    <row r="114" spans="1:13" s="3" customFormat="1" ht="12.75" hidden="1" thickBot="1">
      <c r="A114" s="46"/>
      <c r="B114" s="6"/>
      <c r="C114" s="7"/>
      <c r="D114" s="8"/>
      <c r="E114" s="9"/>
      <c r="F114" s="288"/>
      <c r="G114" s="46"/>
      <c r="H114" s="26"/>
      <c r="I114" s="7"/>
      <c r="J114" s="357"/>
      <c r="K114" s="9"/>
      <c r="L114" s="292"/>
      <c r="M114" s="46"/>
    </row>
    <row r="115" spans="1:13" s="3" customFormat="1" ht="12.75" hidden="1" thickBot="1">
      <c r="A115" s="46"/>
      <c r="B115" s="6"/>
      <c r="C115" s="7"/>
      <c r="D115" s="8"/>
      <c r="E115" s="9"/>
      <c r="F115" s="244"/>
      <c r="G115" s="46"/>
      <c r="H115" s="26"/>
      <c r="I115" s="7"/>
      <c r="J115" s="7"/>
      <c r="K115" s="9"/>
      <c r="L115" s="255"/>
      <c r="M115" s="46"/>
    </row>
    <row r="116" spans="1:13" s="3" customFormat="1" ht="12.75" hidden="1" thickBot="1">
      <c r="A116" s="46"/>
      <c r="B116" s="6"/>
      <c r="C116" s="7"/>
      <c r="D116" s="8"/>
      <c r="E116" s="9"/>
      <c r="F116" s="244"/>
      <c r="G116" s="46"/>
      <c r="H116" s="26"/>
      <c r="I116" s="7"/>
      <c r="J116" s="7"/>
      <c r="K116" s="9"/>
      <c r="L116" s="255"/>
      <c r="M116" s="46"/>
    </row>
    <row r="117" spans="1:13" s="3" customFormat="1" ht="12.75" hidden="1" thickBot="1">
      <c r="A117" s="46"/>
      <c r="B117" s="6"/>
      <c r="C117" s="7"/>
      <c r="D117" s="8"/>
      <c r="E117" s="9"/>
      <c r="F117" s="244"/>
      <c r="G117" s="46"/>
      <c r="H117" s="26"/>
      <c r="I117" s="7"/>
      <c r="J117" s="7"/>
      <c r="K117" s="9"/>
      <c r="L117" s="255"/>
      <c r="M117" s="46"/>
    </row>
    <row r="118" spans="1:13" s="3" customFormat="1" ht="13.5" hidden="1" thickBot="1">
      <c r="A118" s="46"/>
      <c r="B118" s="19"/>
      <c r="C118" s="10"/>
      <c r="D118" s="22"/>
      <c r="E118" s="11"/>
      <c r="F118" s="245"/>
      <c r="G118" s="46"/>
      <c r="H118" s="26"/>
      <c r="I118" s="29"/>
      <c r="J118" s="29"/>
      <c r="K118" s="30"/>
      <c r="L118" s="256"/>
      <c r="M118" s="46"/>
    </row>
    <row r="119" spans="1:13" s="3" customFormat="1" ht="12.75" thickTop="1">
      <c r="A119" s="46"/>
      <c r="B119" s="47"/>
      <c r="C119" s="47"/>
      <c r="D119" s="47"/>
      <c r="E119" s="47"/>
      <c r="F119" s="47"/>
      <c r="G119" s="46"/>
      <c r="H119" s="48"/>
      <c r="I119" s="48"/>
      <c r="J119" s="48"/>
      <c r="K119" s="48"/>
      <c r="L119" s="48"/>
      <c r="M119" s="46"/>
    </row>
    <row r="120" spans="1:13" ht="21" thickBot="1">
      <c r="A120" s="35"/>
      <c r="B120" s="784" t="s">
        <v>787</v>
      </c>
      <c r="C120" s="784"/>
      <c r="D120" s="35"/>
      <c r="E120" s="211" t="s">
        <v>730</v>
      </c>
      <c r="F120" s="781" t="s">
        <v>1678</v>
      </c>
      <c r="G120" s="781"/>
      <c r="H120" s="781"/>
      <c r="I120" s="781"/>
      <c r="J120" s="35"/>
      <c r="K120" s="784" t="s">
        <v>732</v>
      </c>
      <c r="L120" s="784"/>
      <c r="M120" s="35"/>
    </row>
    <row r="121" spans="1:13" ht="13.5" thickTop="1" thickBot="1">
      <c r="A121" s="35"/>
      <c r="B121" s="790" t="s">
        <v>639</v>
      </c>
      <c r="C121" s="791"/>
      <c r="D121" s="43"/>
      <c r="E121" s="44"/>
      <c r="F121" s="44"/>
      <c r="G121" s="35"/>
      <c r="H121" s="785" t="s">
        <v>670</v>
      </c>
      <c r="I121" s="786"/>
      <c r="J121" s="45"/>
      <c r="K121" s="45"/>
      <c r="L121" s="45"/>
      <c r="M121" s="35"/>
    </row>
    <row r="122" spans="1:13" s="3" customFormat="1" ht="16.5" thickTop="1" thickBot="1">
      <c r="A122" s="46"/>
      <c r="B122" s="792"/>
      <c r="C122" s="793"/>
      <c r="D122" s="14"/>
      <c r="E122" s="12" t="s">
        <v>663</v>
      </c>
      <c r="F122" s="13">
        <f>COUNTA(D124:D162)</f>
        <v>16</v>
      </c>
      <c r="G122" s="46"/>
      <c r="H122" s="787"/>
      <c r="I122" s="788"/>
      <c r="J122" s="32"/>
      <c r="K122" s="33" t="s">
        <v>663</v>
      </c>
      <c r="L122" s="34">
        <f>COUNTA(J124:J162)</f>
        <v>15</v>
      </c>
      <c r="M122" s="46"/>
    </row>
    <row r="123" spans="1:13" s="3" customFormat="1">
      <c r="A123" s="46"/>
      <c r="B123" s="15" t="s">
        <v>644</v>
      </c>
      <c r="C123" s="16" t="s">
        <v>640</v>
      </c>
      <c r="D123" s="4" t="s">
        <v>641</v>
      </c>
      <c r="E123" s="4" t="s">
        <v>642</v>
      </c>
      <c r="F123" s="5" t="s">
        <v>662</v>
      </c>
      <c r="G123" s="46"/>
      <c r="H123" s="24" t="s">
        <v>644</v>
      </c>
      <c r="I123" s="23" t="s">
        <v>640</v>
      </c>
      <c r="J123" s="4" t="s">
        <v>641</v>
      </c>
      <c r="K123" s="4" t="s">
        <v>642</v>
      </c>
      <c r="L123" s="25" t="s">
        <v>662</v>
      </c>
      <c r="M123" s="46"/>
    </row>
    <row r="124" spans="1:13" s="3" customFormat="1">
      <c r="A124" s="46"/>
      <c r="B124" s="93" t="s">
        <v>648</v>
      </c>
      <c r="C124" s="94" t="s">
        <v>778</v>
      </c>
      <c r="D124" s="95" t="s">
        <v>2097</v>
      </c>
      <c r="E124" s="96" t="s">
        <v>770</v>
      </c>
      <c r="F124" s="285" t="s">
        <v>388</v>
      </c>
      <c r="G124" s="46"/>
      <c r="H124" s="111" t="s">
        <v>648</v>
      </c>
      <c r="I124" s="94" t="s">
        <v>1451</v>
      </c>
      <c r="J124" s="95" t="s">
        <v>2934</v>
      </c>
      <c r="K124" s="96" t="s">
        <v>770</v>
      </c>
      <c r="L124" s="289" t="s">
        <v>469</v>
      </c>
      <c r="M124" s="46"/>
    </row>
    <row r="125" spans="1:13" s="3" customFormat="1">
      <c r="A125" s="46"/>
      <c r="B125" s="98" t="s">
        <v>649</v>
      </c>
      <c r="C125" s="99" t="s">
        <v>671</v>
      </c>
      <c r="D125" s="100" t="s">
        <v>3341</v>
      </c>
      <c r="E125" s="101" t="s">
        <v>770</v>
      </c>
      <c r="F125" s="286" t="s">
        <v>3598</v>
      </c>
      <c r="G125" s="46"/>
      <c r="H125" s="113" t="s">
        <v>649</v>
      </c>
      <c r="I125" s="99" t="s">
        <v>723</v>
      </c>
      <c r="J125" s="100" t="s">
        <v>170</v>
      </c>
      <c r="K125" s="101" t="s">
        <v>948</v>
      </c>
      <c r="L125" s="290" t="s">
        <v>127</v>
      </c>
      <c r="M125" s="46"/>
    </row>
    <row r="126" spans="1:13" s="3" customFormat="1">
      <c r="A126" s="46"/>
      <c r="B126" s="103" t="s">
        <v>650</v>
      </c>
      <c r="C126" s="104" t="s">
        <v>362</v>
      </c>
      <c r="D126" s="105" t="s">
        <v>3330</v>
      </c>
      <c r="E126" s="106" t="s">
        <v>770</v>
      </c>
      <c r="F126" s="287" t="s">
        <v>2122</v>
      </c>
      <c r="G126" s="46"/>
      <c r="H126" s="115" t="s">
        <v>650</v>
      </c>
      <c r="I126" s="104" t="s">
        <v>1451</v>
      </c>
      <c r="J126" s="105" t="s">
        <v>28</v>
      </c>
      <c r="K126" s="106" t="s">
        <v>770</v>
      </c>
      <c r="L126" s="291" t="s">
        <v>2524</v>
      </c>
      <c r="M126" s="46"/>
    </row>
    <row r="127" spans="1:13" s="3" customFormat="1">
      <c r="A127" s="46"/>
      <c r="B127" s="6" t="s">
        <v>651</v>
      </c>
      <c r="C127" s="7" t="s">
        <v>645</v>
      </c>
      <c r="D127" s="8" t="s">
        <v>2704</v>
      </c>
      <c r="E127" s="9" t="s">
        <v>770</v>
      </c>
      <c r="F127" s="288" t="s">
        <v>3599</v>
      </c>
      <c r="G127" s="46"/>
      <c r="H127" s="26" t="s">
        <v>651</v>
      </c>
      <c r="I127" s="7" t="s">
        <v>1070</v>
      </c>
      <c r="J127" s="8" t="s">
        <v>1015</v>
      </c>
      <c r="K127" s="9" t="s">
        <v>770</v>
      </c>
      <c r="L127" s="292" t="s">
        <v>432</v>
      </c>
      <c r="M127" s="46"/>
    </row>
    <row r="128" spans="1:13" s="3" customFormat="1">
      <c r="A128" s="46"/>
      <c r="B128" s="6" t="s">
        <v>652</v>
      </c>
      <c r="C128" s="7" t="s">
        <v>1387</v>
      </c>
      <c r="D128" s="8" t="s">
        <v>3133</v>
      </c>
      <c r="E128" s="9" t="s">
        <v>687</v>
      </c>
      <c r="F128" s="288" t="s">
        <v>2123</v>
      </c>
      <c r="G128" s="46"/>
      <c r="H128" s="26" t="s">
        <v>652</v>
      </c>
      <c r="I128" s="7" t="s">
        <v>1804</v>
      </c>
      <c r="J128" s="8" t="s">
        <v>3573</v>
      </c>
      <c r="K128" s="9" t="s">
        <v>948</v>
      </c>
      <c r="L128" s="292" t="s">
        <v>435</v>
      </c>
      <c r="M128" s="46"/>
    </row>
    <row r="129" spans="1:13" s="3" customFormat="1">
      <c r="A129" s="46"/>
      <c r="B129" s="6" t="s">
        <v>653</v>
      </c>
      <c r="C129" s="7" t="s">
        <v>705</v>
      </c>
      <c r="D129" s="8" t="s">
        <v>3134</v>
      </c>
      <c r="E129" s="9" t="s">
        <v>770</v>
      </c>
      <c r="F129" s="288" t="s">
        <v>457</v>
      </c>
      <c r="G129" s="46"/>
      <c r="H129" s="26" t="s">
        <v>653</v>
      </c>
      <c r="I129" s="7" t="s">
        <v>1150</v>
      </c>
      <c r="J129" s="8" t="s">
        <v>1142</v>
      </c>
      <c r="K129" s="9" t="s">
        <v>647</v>
      </c>
      <c r="L129" s="292" t="s">
        <v>486</v>
      </c>
      <c r="M129" s="46"/>
    </row>
    <row r="130" spans="1:13" s="3" customFormat="1">
      <c r="A130" s="46"/>
      <c r="B130" s="6" t="s">
        <v>654</v>
      </c>
      <c r="C130" s="7" t="s">
        <v>937</v>
      </c>
      <c r="D130" s="8" t="s">
        <v>2926</v>
      </c>
      <c r="E130" s="9" t="s">
        <v>770</v>
      </c>
      <c r="F130" s="288" t="s">
        <v>3600</v>
      </c>
      <c r="G130" s="46"/>
      <c r="H130" s="26" t="s">
        <v>654</v>
      </c>
      <c r="I130" s="7" t="s">
        <v>1001</v>
      </c>
      <c r="J130" s="8" t="s">
        <v>809</v>
      </c>
      <c r="K130" s="9" t="s">
        <v>679</v>
      </c>
      <c r="L130" s="292" t="s">
        <v>481</v>
      </c>
      <c r="M130" s="46"/>
    </row>
    <row r="131" spans="1:13" s="3" customFormat="1">
      <c r="A131" s="46"/>
      <c r="B131" s="6" t="s">
        <v>655</v>
      </c>
      <c r="C131" s="7" t="s">
        <v>696</v>
      </c>
      <c r="D131" s="8" t="s">
        <v>3601</v>
      </c>
      <c r="E131" s="60" t="s">
        <v>684</v>
      </c>
      <c r="F131" s="288" t="s">
        <v>417</v>
      </c>
      <c r="G131" s="46"/>
      <c r="H131" s="26" t="s">
        <v>655</v>
      </c>
      <c r="I131" s="7" t="s">
        <v>1538</v>
      </c>
      <c r="J131" s="8" t="s">
        <v>1806</v>
      </c>
      <c r="K131" s="9" t="s">
        <v>948</v>
      </c>
      <c r="L131" s="292" t="s">
        <v>439</v>
      </c>
      <c r="M131" s="46"/>
    </row>
    <row r="132" spans="1:13" s="3" customFormat="1">
      <c r="A132" s="46"/>
      <c r="B132" s="6" t="s">
        <v>656</v>
      </c>
      <c r="C132" s="7" t="s">
        <v>1353</v>
      </c>
      <c r="D132" s="8" t="s">
        <v>3344</v>
      </c>
      <c r="E132" s="60" t="s">
        <v>770</v>
      </c>
      <c r="F132" s="288" t="s">
        <v>418</v>
      </c>
      <c r="G132" s="46"/>
      <c r="H132" s="26" t="s">
        <v>656</v>
      </c>
      <c r="I132" s="7" t="s">
        <v>2759</v>
      </c>
      <c r="J132" s="8" t="s">
        <v>1211</v>
      </c>
      <c r="K132" s="9" t="s">
        <v>948</v>
      </c>
      <c r="L132" s="292" t="s">
        <v>441</v>
      </c>
      <c r="M132" s="46"/>
    </row>
    <row r="133" spans="1:13" s="3" customFormat="1">
      <c r="A133" s="46"/>
      <c r="B133" s="6" t="s">
        <v>657</v>
      </c>
      <c r="C133" s="7" t="s">
        <v>764</v>
      </c>
      <c r="D133" s="8" t="s">
        <v>1236</v>
      </c>
      <c r="E133" s="60" t="s">
        <v>647</v>
      </c>
      <c r="F133" s="288" t="s">
        <v>461</v>
      </c>
      <c r="G133" s="46"/>
      <c r="H133" s="26" t="s">
        <v>657</v>
      </c>
      <c r="I133" s="7" t="s">
        <v>484</v>
      </c>
      <c r="J133" s="8" t="s">
        <v>3602</v>
      </c>
      <c r="K133" s="9" t="s">
        <v>948</v>
      </c>
      <c r="L133" s="292" t="s">
        <v>1778</v>
      </c>
      <c r="M133" s="46"/>
    </row>
    <row r="134" spans="1:13" s="3" customFormat="1">
      <c r="A134" s="46"/>
      <c r="B134" s="6" t="s">
        <v>658</v>
      </c>
      <c r="C134" s="7" t="s">
        <v>847</v>
      </c>
      <c r="D134" s="8" t="s">
        <v>1557</v>
      </c>
      <c r="E134" s="9" t="s">
        <v>1869</v>
      </c>
      <c r="F134" s="288" t="s">
        <v>483</v>
      </c>
      <c r="G134" s="46"/>
      <c r="H134" s="26" t="s">
        <v>658</v>
      </c>
      <c r="I134" s="7" t="s">
        <v>727</v>
      </c>
      <c r="J134" s="8" t="s">
        <v>1200</v>
      </c>
      <c r="K134" s="9" t="s">
        <v>948</v>
      </c>
      <c r="L134" s="292" t="s">
        <v>3603</v>
      </c>
      <c r="M134" s="46"/>
    </row>
    <row r="135" spans="1:13" s="3" customFormat="1">
      <c r="A135" s="46"/>
      <c r="B135" s="6" t="s">
        <v>659</v>
      </c>
      <c r="C135" s="7" t="s">
        <v>708</v>
      </c>
      <c r="D135" s="8" t="s">
        <v>2384</v>
      </c>
      <c r="E135" s="9" t="s">
        <v>770</v>
      </c>
      <c r="F135" s="288" t="s">
        <v>422</v>
      </c>
      <c r="G135" s="46"/>
      <c r="H135" s="26" t="s">
        <v>659</v>
      </c>
      <c r="I135" s="7" t="s">
        <v>1451</v>
      </c>
      <c r="J135" s="8" t="s">
        <v>3604</v>
      </c>
      <c r="K135" s="9" t="s">
        <v>770</v>
      </c>
      <c r="L135" s="292" t="s">
        <v>445</v>
      </c>
      <c r="M135" s="46"/>
    </row>
    <row r="136" spans="1:13" s="3" customFormat="1">
      <c r="A136" s="46"/>
      <c r="B136" s="6" t="s">
        <v>660</v>
      </c>
      <c r="C136" s="7" t="s">
        <v>1338</v>
      </c>
      <c r="D136" s="8" t="s">
        <v>994</v>
      </c>
      <c r="E136" s="9" t="s">
        <v>687</v>
      </c>
      <c r="F136" s="288" t="s">
        <v>127</v>
      </c>
      <c r="G136" s="46"/>
      <c r="H136" s="26" t="s">
        <v>660</v>
      </c>
      <c r="I136" s="7" t="s">
        <v>1417</v>
      </c>
      <c r="J136" s="8" t="s">
        <v>173</v>
      </c>
      <c r="K136" s="9" t="s">
        <v>948</v>
      </c>
      <c r="L136" s="292" t="s">
        <v>511</v>
      </c>
      <c r="M136" s="46"/>
    </row>
    <row r="137" spans="1:13" s="3" customFormat="1">
      <c r="A137" s="46"/>
      <c r="B137" s="6" t="s">
        <v>661</v>
      </c>
      <c r="C137" s="7" t="s">
        <v>1587</v>
      </c>
      <c r="D137" s="8" t="s">
        <v>31</v>
      </c>
      <c r="E137" s="9" t="s">
        <v>948</v>
      </c>
      <c r="F137" s="288" t="s">
        <v>1802</v>
      </c>
      <c r="G137" s="46"/>
      <c r="H137" s="26" t="s">
        <v>661</v>
      </c>
      <c r="I137" s="7" t="s">
        <v>1805</v>
      </c>
      <c r="J137" s="8" t="s">
        <v>3340</v>
      </c>
      <c r="K137" s="9" t="s">
        <v>948</v>
      </c>
      <c r="L137" s="292" t="s">
        <v>2565</v>
      </c>
      <c r="M137" s="46"/>
    </row>
    <row r="138" spans="1:13" s="3" customFormat="1">
      <c r="A138" s="46"/>
      <c r="B138" s="6" t="s">
        <v>664</v>
      </c>
      <c r="C138" s="7" t="s">
        <v>940</v>
      </c>
      <c r="D138" s="8" t="s">
        <v>994</v>
      </c>
      <c r="E138" s="60" t="s">
        <v>819</v>
      </c>
      <c r="F138" s="288" t="s">
        <v>2556</v>
      </c>
      <c r="G138" s="46"/>
      <c r="H138" s="26" t="s">
        <v>664</v>
      </c>
      <c r="I138" s="7" t="s">
        <v>682</v>
      </c>
      <c r="J138" s="8" t="s">
        <v>1542</v>
      </c>
      <c r="K138" s="9" t="s">
        <v>675</v>
      </c>
      <c r="L138" s="292" t="s">
        <v>3605</v>
      </c>
      <c r="M138" s="46"/>
    </row>
    <row r="139" spans="1:13" s="3" customFormat="1" ht="12.75" thickBot="1">
      <c r="A139" s="46"/>
      <c r="B139" s="6" t="s">
        <v>665</v>
      </c>
      <c r="C139" s="7" t="s">
        <v>1288</v>
      </c>
      <c r="D139" s="8" t="s">
        <v>31</v>
      </c>
      <c r="E139" s="60" t="s">
        <v>948</v>
      </c>
      <c r="F139" s="288" t="s">
        <v>2769</v>
      </c>
      <c r="G139" s="46"/>
      <c r="H139" s="26"/>
      <c r="I139" s="7"/>
      <c r="J139" s="8"/>
      <c r="K139" s="9"/>
      <c r="L139" s="292"/>
      <c r="M139" s="46"/>
    </row>
    <row r="140" spans="1:13" s="3" customFormat="1" ht="12.75" hidden="1" thickBot="1">
      <c r="A140" s="46"/>
      <c r="B140" s="6"/>
      <c r="C140" s="7"/>
      <c r="D140" s="8"/>
      <c r="E140" s="60"/>
      <c r="F140" s="288"/>
      <c r="G140" s="46"/>
      <c r="H140" s="26"/>
      <c r="I140" s="7"/>
      <c r="J140" s="8"/>
      <c r="K140" s="9"/>
      <c r="L140" s="292"/>
      <c r="M140" s="46"/>
    </row>
    <row r="141" spans="1:13" s="3" customFormat="1" ht="12.75" hidden="1" thickBot="1">
      <c r="A141" s="46"/>
      <c r="B141" s="6"/>
      <c r="C141" s="7"/>
      <c r="D141" s="8"/>
      <c r="E141" s="9"/>
      <c r="F141" s="288"/>
      <c r="G141" s="46"/>
      <c r="H141" s="26"/>
      <c r="I141" s="7"/>
      <c r="J141" s="8"/>
      <c r="K141" s="9"/>
      <c r="L141" s="292"/>
      <c r="M141" s="46"/>
    </row>
    <row r="142" spans="1:13" s="3" customFormat="1" ht="12.75" hidden="1" thickBot="1">
      <c r="A142" s="46"/>
      <c r="B142" s="6"/>
      <c r="C142" s="7"/>
      <c r="D142" s="8"/>
      <c r="E142" s="60"/>
      <c r="F142" s="288"/>
      <c r="G142" s="46"/>
      <c r="H142" s="26"/>
      <c r="I142" s="7"/>
      <c r="J142" s="8"/>
      <c r="K142" s="9"/>
      <c r="L142" s="292"/>
      <c r="M142" s="46"/>
    </row>
    <row r="143" spans="1:13" s="3" customFormat="1" ht="12.75" hidden="1" thickBot="1">
      <c r="A143" s="46"/>
      <c r="B143" s="6"/>
      <c r="C143" s="58"/>
      <c r="D143" s="62"/>
      <c r="E143" s="60"/>
      <c r="F143" s="412"/>
      <c r="G143" s="46"/>
      <c r="H143" s="26"/>
      <c r="I143" s="58"/>
      <c r="J143" s="62"/>
      <c r="K143" s="60"/>
      <c r="L143" s="292"/>
      <c r="M143" s="46"/>
    </row>
    <row r="144" spans="1:13" s="3" customFormat="1" ht="12.75" hidden="1" thickBot="1">
      <c r="A144" s="46"/>
      <c r="B144" s="6"/>
      <c r="C144" s="58"/>
      <c r="D144" s="62"/>
      <c r="E144" s="60"/>
      <c r="F144" s="412"/>
      <c r="G144" s="46"/>
      <c r="H144" s="26"/>
      <c r="I144" s="58"/>
      <c r="J144" s="62"/>
      <c r="K144" s="9"/>
      <c r="L144" s="413"/>
      <c r="M144" s="46"/>
    </row>
    <row r="145" spans="1:13" s="3" customFormat="1" ht="12.75" hidden="1" thickBot="1">
      <c r="A145" s="46"/>
      <c r="B145" s="6"/>
      <c r="C145" s="58"/>
      <c r="D145" s="62"/>
      <c r="E145" s="60"/>
      <c r="F145" s="412"/>
      <c r="G145" s="46"/>
      <c r="H145" s="26"/>
      <c r="I145" s="58"/>
      <c r="J145" s="62"/>
      <c r="K145" s="9"/>
      <c r="L145" s="413"/>
      <c r="M145" s="46"/>
    </row>
    <row r="146" spans="1:13" s="3" customFormat="1" ht="12.75" hidden="1" thickBot="1">
      <c r="A146" s="46"/>
      <c r="B146" s="6"/>
      <c r="C146" s="58"/>
      <c r="D146" s="62"/>
      <c r="E146" s="60"/>
      <c r="F146" s="412"/>
      <c r="G146" s="46"/>
      <c r="H146" s="26"/>
      <c r="I146" s="58"/>
      <c r="J146" s="62"/>
      <c r="K146" s="9"/>
      <c r="L146" s="413"/>
      <c r="M146" s="46"/>
    </row>
    <row r="147" spans="1:13" s="3" customFormat="1" ht="12.75" hidden="1" thickBot="1">
      <c r="A147" s="46"/>
      <c r="B147" s="6"/>
      <c r="C147" s="58"/>
      <c r="D147" s="62"/>
      <c r="E147" s="9"/>
      <c r="F147" s="412"/>
      <c r="G147" s="46"/>
      <c r="H147" s="26"/>
      <c r="I147" s="58"/>
      <c r="J147" s="62"/>
      <c r="K147" s="9"/>
      <c r="L147" s="413"/>
      <c r="M147" s="46"/>
    </row>
    <row r="148" spans="1:13" s="3" customFormat="1" ht="12.75" hidden="1" thickBot="1">
      <c r="A148" s="46"/>
      <c r="B148" s="6"/>
      <c r="C148" s="58"/>
      <c r="D148" s="62"/>
      <c r="E148" s="9"/>
      <c r="F148" s="412"/>
      <c r="G148" s="46"/>
      <c r="H148" s="26"/>
      <c r="I148" s="58"/>
      <c r="J148" s="62"/>
      <c r="K148" s="9"/>
      <c r="L148" s="413"/>
      <c r="M148" s="46"/>
    </row>
    <row r="149" spans="1:13" s="3" customFormat="1" ht="12.75" hidden="1" thickBot="1">
      <c r="A149" s="46"/>
      <c r="B149" s="6"/>
      <c r="C149" s="58"/>
      <c r="D149" s="62"/>
      <c r="E149" s="9"/>
      <c r="F149" s="412"/>
      <c r="G149" s="46"/>
      <c r="H149" s="26"/>
      <c r="I149" s="58"/>
      <c r="J149" s="62"/>
      <c r="K149" s="60"/>
      <c r="L149" s="413"/>
      <c r="M149" s="46"/>
    </row>
    <row r="150" spans="1:13" s="3" customFormat="1" ht="12.75" hidden="1" thickBot="1">
      <c r="A150" s="46"/>
      <c r="B150" s="6"/>
      <c r="C150" s="58"/>
      <c r="D150" s="62"/>
      <c r="E150" s="60"/>
      <c r="F150" s="412"/>
      <c r="G150" s="46"/>
      <c r="H150" s="26"/>
      <c r="I150" s="58"/>
      <c r="J150" s="62"/>
      <c r="K150" s="60"/>
      <c r="L150" s="413"/>
      <c r="M150" s="46"/>
    </row>
    <row r="151" spans="1:13" s="3" customFormat="1" ht="12.75" hidden="1" thickBot="1">
      <c r="A151" s="46"/>
      <c r="B151" s="6"/>
      <c r="C151" s="58"/>
      <c r="D151" s="62"/>
      <c r="E151" s="60"/>
      <c r="F151" s="412"/>
      <c r="G151" s="46"/>
      <c r="H151" s="26"/>
      <c r="I151" s="58"/>
      <c r="J151" s="62"/>
      <c r="K151" s="9"/>
      <c r="L151" s="413"/>
      <c r="M151" s="46"/>
    </row>
    <row r="152" spans="1:13" s="3" customFormat="1" ht="12.75" hidden="1" thickBot="1">
      <c r="A152" s="46"/>
      <c r="B152" s="6"/>
      <c r="C152" s="58"/>
      <c r="D152" s="62"/>
      <c r="E152" s="60"/>
      <c r="F152" s="412"/>
      <c r="G152" s="46"/>
      <c r="H152" s="26"/>
      <c r="I152" s="58"/>
      <c r="J152" s="62"/>
      <c r="K152" s="60"/>
      <c r="L152" s="413"/>
      <c r="M152" s="46"/>
    </row>
    <row r="153" spans="1:13" s="3" customFormat="1" ht="13.5" hidden="1" thickBot="1">
      <c r="A153" s="46"/>
      <c r="B153" s="6"/>
      <c r="C153" s="58"/>
      <c r="D153" s="259"/>
      <c r="E153" s="60"/>
      <c r="F153" s="246"/>
      <c r="G153" s="46"/>
      <c r="H153" s="26"/>
      <c r="I153" s="58"/>
      <c r="J153" s="62"/>
      <c r="K153" s="9"/>
      <c r="L153" s="413"/>
      <c r="M153" s="46"/>
    </row>
    <row r="154" spans="1:13" s="3" customFormat="1" ht="13.5" hidden="1" thickBot="1">
      <c r="A154" s="46"/>
      <c r="B154" s="6"/>
      <c r="C154" s="58"/>
      <c r="D154" s="259"/>
      <c r="E154" s="60"/>
      <c r="F154" s="246"/>
      <c r="G154" s="46"/>
      <c r="H154" s="26"/>
      <c r="I154" s="58"/>
      <c r="J154" s="62"/>
      <c r="K154" s="9"/>
      <c r="L154" s="257"/>
      <c r="M154" s="46"/>
    </row>
    <row r="155" spans="1:13" s="3" customFormat="1" ht="13.5" hidden="1" thickBot="1">
      <c r="A155" s="46"/>
      <c r="B155" s="6"/>
      <c r="C155" s="58"/>
      <c r="D155" s="259"/>
      <c r="E155" s="60"/>
      <c r="F155" s="246"/>
      <c r="G155" s="46"/>
      <c r="H155" s="26"/>
      <c r="I155" s="58"/>
      <c r="J155" s="62"/>
      <c r="K155" s="9"/>
      <c r="L155" s="257"/>
      <c r="M155" s="46"/>
    </row>
    <row r="156" spans="1:13" s="3" customFormat="1" ht="13.5" hidden="1" thickBot="1">
      <c r="A156" s="46"/>
      <c r="B156" s="6"/>
      <c r="C156" s="58"/>
      <c r="D156" s="259"/>
      <c r="E156" s="60"/>
      <c r="F156" s="246"/>
      <c r="G156" s="46"/>
      <c r="H156" s="26"/>
      <c r="I156" s="58"/>
      <c r="J156" s="62"/>
      <c r="K156" s="60"/>
      <c r="L156" s="257"/>
      <c r="M156" s="46"/>
    </row>
    <row r="157" spans="1:13" s="3" customFormat="1" ht="13.5" hidden="1" thickBot="1">
      <c r="A157" s="46"/>
      <c r="B157" s="6"/>
      <c r="C157" s="58"/>
      <c r="D157" s="259"/>
      <c r="E157" s="60"/>
      <c r="F157" s="246"/>
      <c r="G157" s="46"/>
      <c r="H157" s="26"/>
      <c r="I157" s="58"/>
      <c r="J157" s="62"/>
      <c r="K157" s="9"/>
      <c r="L157" s="257"/>
      <c r="M157" s="46"/>
    </row>
    <row r="158" spans="1:13" s="3" customFormat="1" ht="13.5" hidden="1" thickBot="1">
      <c r="A158" s="46"/>
      <c r="B158" s="6"/>
      <c r="C158" s="58"/>
      <c r="D158" s="259"/>
      <c r="E158" s="60"/>
      <c r="F158" s="246"/>
      <c r="G158" s="46"/>
      <c r="H158" s="26"/>
      <c r="I158" s="58"/>
      <c r="J158" s="62"/>
      <c r="K158" s="9"/>
      <c r="L158" s="257"/>
      <c r="M158" s="46"/>
    </row>
    <row r="159" spans="1:13" s="3" customFormat="1" ht="13.5" hidden="1" thickBot="1">
      <c r="A159" s="46"/>
      <c r="B159" s="6"/>
      <c r="C159" s="58"/>
      <c r="D159" s="259"/>
      <c r="E159" s="60"/>
      <c r="F159" s="246"/>
      <c r="G159" s="46"/>
      <c r="H159" s="26"/>
      <c r="I159" s="58"/>
      <c r="J159" s="62"/>
      <c r="K159" s="60"/>
      <c r="L159" s="257"/>
      <c r="M159" s="46"/>
    </row>
    <row r="160" spans="1:13" s="3" customFormat="1" ht="13.5" hidden="1" thickBot="1">
      <c r="A160" s="46"/>
      <c r="B160" s="6"/>
      <c r="C160" s="58"/>
      <c r="D160" s="259"/>
      <c r="E160" s="60"/>
      <c r="F160" s="246"/>
      <c r="G160" s="46"/>
      <c r="H160" s="26"/>
      <c r="I160" s="58"/>
      <c r="J160" s="62"/>
      <c r="K160" s="60"/>
      <c r="L160" s="257"/>
      <c r="M160" s="46"/>
    </row>
    <row r="161" spans="1:13" s="3" customFormat="1" ht="13.5" hidden="1" thickBot="1">
      <c r="A161" s="46"/>
      <c r="B161" s="6"/>
      <c r="C161" s="58"/>
      <c r="D161" s="259"/>
      <c r="E161" s="60"/>
      <c r="F161" s="246"/>
      <c r="G161" s="46"/>
      <c r="H161" s="26"/>
      <c r="I161" s="58"/>
      <c r="J161" s="62"/>
      <c r="K161" s="9"/>
      <c r="L161" s="257"/>
      <c r="M161" s="46"/>
    </row>
    <row r="162" spans="1:13" s="3" customFormat="1" ht="13.5" hidden="1" thickBot="1">
      <c r="A162" s="46"/>
      <c r="B162" s="6"/>
      <c r="C162" s="58"/>
      <c r="D162" s="259"/>
      <c r="E162" s="60"/>
      <c r="F162" s="246"/>
      <c r="G162" s="46"/>
      <c r="H162" s="26"/>
      <c r="I162" s="58"/>
      <c r="J162" s="62"/>
      <c r="K162" s="60"/>
      <c r="L162" s="257"/>
      <c r="M162" s="46"/>
    </row>
    <row r="163" spans="1:13" s="3" customFormat="1" ht="12.75" thickTop="1">
      <c r="A163" s="46"/>
      <c r="B163" s="47"/>
      <c r="C163" s="47"/>
      <c r="D163" s="47"/>
      <c r="E163" s="47"/>
      <c r="F163" s="47"/>
      <c r="G163" s="46"/>
      <c r="H163" s="48"/>
      <c r="I163" s="48"/>
      <c r="J163" s="48"/>
      <c r="K163" s="48"/>
      <c r="L163" s="48"/>
      <c r="M163" s="46"/>
    </row>
    <row r="164" spans="1:13" ht="21" thickBot="1">
      <c r="A164" s="35"/>
      <c r="B164" s="784" t="s">
        <v>788</v>
      </c>
      <c r="C164" s="784"/>
      <c r="D164" s="35"/>
      <c r="E164" s="211" t="s">
        <v>732</v>
      </c>
      <c r="F164" s="781" t="s">
        <v>1679</v>
      </c>
      <c r="G164" s="781"/>
      <c r="H164" s="781"/>
      <c r="I164" s="781"/>
      <c r="J164" s="35"/>
      <c r="K164" s="784" t="s">
        <v>917</v>
      </c>
      <c r="L164" s="784"/>
      <c r="M164" s="35"/>
    </row>
    <row r="165" spans="1:13" ht="13.5" thickTop="1" thickBot="1">
      <c r="A165" s="35"/>
      <c r="B165" s="790" t="s">
        <v>639</v>
      </c>
      <c r="C165" s="791"/>
      <c r="D165" s="43"/>
      <c r="E165" s="44"/>
      <c r="F165" s="44"/>
      <c r="G165" s="35"/>
      <c r="H165" s="785" t="s">
        <v>670</v>
      </c>
      <c r="I165" s="786"/>
      <c r="J165" s="45"/>
      <c r="K165" s="45"/>
      <c r="L165" s="45"/>
      <c r="M165" s="35"/>
    </row>
    <row r="166" spans="1:13" s="3" customFormat="1" ht="16.5" thickTop="1" thickBot="1">
      <c r="A166" s="46"/>
      <c r="B166" s="792"/>
      <c r="C166" s="793"/>
      <c r="D166" s="14"/>
      <c r="E166" s="12" t="s">
        <v>663</v>
      </c>
      <c r="F166" s="13">
        <f>COUNTA(D168:D190)</f>
        <v>7</v>
      </c>
      <c r="G166" s="46"/>
      <c r="H166" s="787"/>
      <c r="I166" s="788"/>
      <c r="J166" s="32"/>
      <c r="K166" s="33" t="s">
        <v>663</v>
      </c>
      <c r="L166" s="34">
        <f>COUNTA(J168:J190)</f>
        <v>11</v>
      </c>
      <c r="M166" s="46"/>
    </row>
    <row r="167" spans="1:13" s="3" customFormat="1">
      <c r="A167" s="46"/>
      <c r="B167" s="15" t="s">
        <v>644</v>
      </c>
      <c r="C167" s="16" t="s">
        <v>640</v>
      </c>
      <c r="D167" s="4" t="s">
        <v>641</v>
      </c>
      <c r="E167" s="4" t="s">
        <v>642</v>
      </c>
      <c r="F167" s="5" t="s">
        <v>662</v>
      </c>
      <c r="G167" s="46"/>
      <c r="H167" s="24" t="s">
        <v>644</v>
      </c>
      <c r="I167" s="23" t="s">
        <v>640</v>
      </c>
      <c r="J167" s="4" t="s">
        <v>641</v>
      </c>
      <c r="K167" s="4" t="s">
        <v>642</v>
      </c>
      <c r="L167" s="25" t="s">
        <v>662</v>
      </c>
      <c r="M167" s="46"/>
    </row>
    <row r="168" spans="1:13" s="3" customFormat="1">
      <c r="A168" s="46"/>
      <c r="B168" s="93" t="s">
        <v>648</v>
      </c>
      <c r="C168" s="94" t="s">
        <v>995</v>
      </c>
      <c r="D168" s="95" t="s">
        <v>2719</v>
      </c>
      <c r="E168" s="96" t="s">
        <v>770</v>
      </c>
      <c r="F168" s="285" t="s">
        <v>482</v>
      </c>
      <c r="G168" s="46"/>
      <c r="H168" s="111" t="s">
        <v>648</v>
      </c>
      <c r="I168" s="94" t="s">
        <v>815</v>
      </c>
      <c r="J168" s="95" t="s">
        <v>3592</v>
      </c>
      <c r="K168" s="96" t="s">
        <v>684</v>
      </c>
      <c r="L168" s="289" t="s">
        <v>451</v>
      </c>
      <c r="M168" s="46"/>
    </row>
    <row r="169" spans="1:13" s="3" customFormat="1">
      <c r="A169" s="46"/>
      <c r="B169" s="98" t="s">
        <v>649</v>
      </c>
      <c r="C169" s="99" t="s">
        <v>645</v>
      </c>
      <c r="D169" s="100" t="s">
        <v>2719</v>
      </c>
      <c r="E169" s="101" t="s">
        <v>770</v>
      </c>
      <c r="F169" s="286" t="s">
        <v>418</v>
      </c>
      <c r="G169" s="46"/>
      <c r="H169" s="113" t="s">
        <v>649</v>
      </c>
      <c r="I169" s="99" t="s">
        <v>829</v>
      </c>
      <c r="J169" s="100" t="s">
        <v>877</v>
      </c>
      <c r="K169" s="101" t="s">
        <v>948</v>
      </c>
      <c r="L169" s="290" t="s">
        <v>3606</v>
      </c>
      <c r="M169" s="46"/>
    </row>
    <row r="170" spans="1:13" s="3" customFormat="1">
      <c r="A170" s="46"/>
      <c r="B170" s="103" t="s">
        <v>650</v>
      </c>
      <c r="C170" s="104" t="s">
        <v>1125</v>
      </c>
      <c r="D170" s="105" t="s">
        <v>2724</v>
      </c>
      <c r="E170" s="106" t="s">
        <v>770</v>
      </c>
      <c r="F170" s="287" t="s">
        <v>483</v>
      </c>
      <c r="G170" s="46"/>
      <c r="H170" s="115" t="s">
        <v>650</v>
      </c>
      <c r="I170" s="104" t="s">
        <v>829</v>
      </c>
      <c r="J170" s="105" t="s">
        <v>1200</v>
      </c>
      <c r="K170" s="106" t="s">
        <v>948</v>
      </c>
      <c r="L170" s="291" t="s">
        <v>2151</v>
      </c>
      <c r="M170" s="46"/>
    </row>
    <row r="171" spans="1:13" s="3" customFormat="1">
      <c r="A171" s="46"/>
      <c r="B171" s="6" t="s">
        <v>651</v>
      </c>
      <c r="C171" s="7" t="s">
        <v>2948</v>
      </c>
      <c r="D171" s="8" t="s">
        <v>2949</v>
      </c>
      <c r="E171" s="9" t="s">
        <v>770</v>
      </c>
      <c r="F171" s="288" t="s">
        <v>423</v>
      </c>
      <c r="G171" s="46"/>
      <c r="H171" s="26" t="s">
        <v>651</v>
      </c>
      <c r="I171" s="7" t="s">
        <v>1451</v>
      </c>
      <c r="J171" s="8" t="s">
        <v>1037</v>
      </c>
      <c r="K171" s="9" t="s">
        <v>948</v>
      </c>
      <c r="L171" s="292" t="s">
        <v>3607</v>
      </c>
      <c r="M171" s="46"/>
    </row>
    <row r="172" spans="1:13" s="3" customFormat="1">
      <c r="A172" s="46"/>
      <c r="B172" s="6" t="s">
        <v>652</v>
      </c>
      <c r="C172" s="7" t="s">
        <v>1245</v>
      </c>
      <c r="D172" s="8" t="s">
        <v>1226</v>
      </c>
      <c r="E172" s="9" t="s">
        <v>948</v>
      </c>
      <c r="F172" s="288" t="s">
        <v>195</v>
      </c>
      <c r="G172" s="46"/>
      <c r="H172" s="26" t="s">
        <v>652</v>
      </c>
      <c r="I172" s="7" t="s">
        <v>759</v>
      </c>
      <c r="J172" s="8" t="s">
        <v>858</v>
      </c>
      <c r="K172" s="9" t="s">
        <v>687</v>
      </c>
      <c r="L172" s="292" t="s">
        <v>2591</v>
      </c>
      <c r="M172" s="46"/>
    </row>
    <row r="173" spans="1:13" s="3" customFormat="1">
      <c r="A173" s="46"/>
      <c r="B173" s="6" t="s">
        <v>653</v>
      </c>
      <c r="C173" s="7" t="s">
        <v>1245</v>
      </c>
      <c r="D173" s="8" t="s">
        <v>2956</v>
      </c>
      <c r="E173" s="9" t="s">
        <v>948</v>
      </c>
      <c r="F173" s="288" t="s">
        <v>486</v>
      </c>
      <c r="G173" s="46"/>
      <c r="H173" s="26" t="s">
        <v>653</v>
      </c>
      <c r="I173" s="7" t="s">
        <v>1808</v>
      </c>
      <c r="J173" s="8" t="s">
        <v>1200</v>
      </c>
      <c r="K173" s="9" t="s">
        <v>948</v>
      </c>
      <c r="L173" s="292" t="s">
        <v>3608</v>
      </c>
      <c r="M173" s="46"/>
    </row>
    <row r="174" spans="1:13" s="3" customFormat="1">
      <c r="A174" s="46"/>
      <c r="B174" s="6" t="s">
        <v>654</v>
      </c>
      <c r="C174" s="7" t="s">
        <v>645</v>
      </c>
      <c r="D174" s="8" t="s">
        <v>1557</v>
      </c>
      <c r="E174" s="9" t="s">
        <v>1869</v>
      </c>
      <c r="F174" s="288" t="s">
        <v>2772</v>
      </c>
      <c r="G174" s="46"/>
      <c r="H174" s="26" t="s">
        <v>654</v>
      </c>
      <c r="I174" s="7" t="s">
        <v>685</v>
      </c>
      <c r="J174" s="8" t="s">
        <v>3542</v>
      </c>
      <c r="K174" s="9" t="s">
        <v>2535</v>
      </c>
      <c r="L174" s="292" t="s">
        <v>530</v>
      </c>
      <c r="M174" s="46"/>
    </row>
    <row r="175" spans="1:13" s="3" customFormat="1">
      <c r="A175" s="46"/>
      <c r="B175" s="6" t="s">
        <v>655</v>
      </c>
      <c r="C175" s="7"/>
      <c r="D175" s="8"/>
      <c r="E175" s="9"/>
      <c r="F175" s="288"/>
      <c r="G175" s="46"/>
      <c r="H175" s="26" t="s">
        <v>655</v>
      </c>
      <c r="I175" s="7" t="s">
        <v>1105</v>
      </c>
      <c r="J175" s="8" t="s">
        <v>869</v>
      </c>
      <c r="K175" s="9" t="s">
        <v>647</v>
      </c>
      <c r="L175" s="292" t="s">
        <v>3609</v>
      </c>
      <c r="M175" s="46"/>
    </row>
    <row r="176" spans="1:13" s="3" customFormat="1">
      <c r="A176" s="46"/>
      <c r="B176" s="6" t="s">
        <v>656</v>
      </c>
      <c r="C176" s="7"/>
      <c r="D176" s="8"/>
      <c r="E176" s="9"/>
      <c r="F176" s="288"/>
      <c r="G176" s="46"/>
      <c r="H176" s="26" t="s">
        <v>656</v>
      </c>
      <c r="I176" s="7" t="s">
        <v>835</v>
      </c>
      <c r="J176" s="8" t="s">
        <v>1023</v>
      </c>
      <c r="K176" s="9" t="s">
        <v>647</v>
      </c>
      <c r="L176" s="292" t="s">
        <v>3372</v>
      </c>
      <c r="M176" s="46"/>
    </row>
    <row r="177" spans="1:13" s="3" customFormat="1">
      <c r="A177" s="46"/>
      <c r="B177" s="6" t="s">
        <v>657</v>
      </c>
      <c r="C177" s="7"/>
      <c r="D177" s="8"/>
      <c r="E177" s="9"/>
      <c r="F177" s="288"/>
      <c r="G177" s="46"/>
      <c r="H177" s="26" t="s">
        <v>657</v>
      </c>
      <c r="I177" s="7" t="s">
        <v>1451</v>
      </c>
      <c r="J177" s="8" t="s">
        <v>814</v>
      </c>
      <c r="K177" s="9" t="s">
        <v>647</v>
      </c>
      <c r="L177" s="292" t="s">
        <v>2159</v>
      </c>
      <c r="M177" s="46"/>
    </row>
    <row r="178" spans="1:13" s="3" customFormat="1" ht="12.75" thickBot="1">
      <c r="A178" s="46"/>
      <c r="B178" s="6" t="s">
        <v>658</v>
      </c>
      <c r="C178" s="7"/>
      <c r="D178" s="8"/>
      <c r="E178" s="9"/>
      <c r="F178" s="288"/>
      <c r="G178" s="46"/>
      <c r="H178" s="26" t="s">
        <v>658</v>
      </c>
      <c r="I178" s="7" t="s">
        <v>980</v>
      </c>
      <c r="J178" s="8" t="s">
        <v>2569</v>
      </c>
      <c r="K178" s="9" t="s">
        <v>770</v>
      </c>
      <c r="L178" s="292" t="s">
        <v>1834</v>
      </c>
      <c r="M178" s="46"/>
    </row>
    <row r="179" spans="1:13" s="3" customFormat="1" ht="12.75" hidden="1" thickBot="1">
      <c r="A179" s="46"/>
      <c r="B179" s="6" t="s">
        <v>659</v>
      </c>
      <c r="C179" s="7"/>
      <c r="D179" s="8"/>
      <c r="E179" s="9"/>
      <c r="F179" s="288"/>
      <c r="G179" s="46"/>
      <c r="H179" s="26" t="s">
        <v>659</v>
      </c>
      <c r="I179" s="7"/>
      <c r="J179" s="8"/>
      <c r="K179" s="9"/>
      <c r="L179" s="292"/>
      <c r="M179" s="46"/>
    </row>
    <row r="180" spans="1:13" s="3" customFormat="1" ht="12.75" hidden="1" thickBot="1">
      <c r="A180" s="46"/>
      <c r="B180" s="6" t="s">
        <v>660</v>
      </c>
      <c r="C180" s="7"/>
      <c r="D180" s="8"/>
      <c r="E180" s="9"/>
      <c r="F180" s="288"/>
      <c r="G180" s="46"/>
      <c r="H180" s="26" t="s">
        <v>660</v>
      </c>
      <c r="I180" s="7"/>
      <c r="J180" s="8"/>
      <c r="K180" s="9"/>
      <c r="L180" s="292"/>
      <c r="M180" s="46"/>
    </row>
    <row r="181" spans="1:13" s="3" customFormat="1" ht="12.75" hidden="1" thickBot="1">
      <c r="A181" s="46"/>
      <c r="B181" s="6" t="s">
        <v>661</v>
      </c>
      <c r="C181" s="7"/>
      <c r="D181" s="8"/>
      <c r="E181" s="9"/>
      <c r="F181" s="288"/>
      <c r="G181" s="46"/>
      <c r="H181" s="26" t="s">
        <v>661</v>
      </c>
      <c r="I181" s="7"/>
      <c r="J181" s="8"/>
      <c r="K181" s="9"/>
      <c r="L181" s="292"/>
      <c r="M181" s="46"/>
    </row>
    <row r="182" spans="1:13" s="3" customFormat="1" ht="12.75" hidden="1" thickBot="1">
      <c r="A182" s="46"/>
      <c r="B182" s="6" t="s">
        <v>664</v>
      </c>
      <c r="C182" s="7"/>
      <c r="D182" s="8"/>
      <c r="E182" s="9"/>
      <c r="F182" s="288"/>
      <c r="G182" s="46"/>
      <c r="H182" s="26" t="s">
        <v>664</v>
      </c>
      <c r="I182" s="7"/>
      <c r="J182" s="8"/>
      <c r="K182" s="9"/>
      <c r="L182" s="292"/>
      <c r="M182" s="46"/>
    </row>
    <row r="183" spans="1:13" s="3" customFormat="1" ht="12.75" hidden="1" thickBot="1">
      <c r="A183" s="46"/>
      <c r="B183" s="6" t="s">
        <v>665</v>
      </c>
      <c r="C183" s="7"/>
      <c r="D183" s="8"/>
      <c r="E183" s="9"/>
      <c r="F183" s="288"/>
      <c r="G183" s="46"/>
      <c r="H183" s="26" t="s">
        <v>665</v>
      </c>
      <c r="I183" s="7"/>
      <c r="J183" s="8"/>
      <c r="K183" s="9"/>
      <c r="L183" s="292"/>
      <c r="M183" s="46"/>
    </row>
    <row r="184" spans="1:13" s="3" customFormat="1" ht="12.75" hidden="1" thickBot="1">
      <c r="A184" s="46"/>
      <c r="B184" s="6" t="s">
        <v>666</v>
      </c>
      <c r="C184" s="7"/>
      <c r="D184" s="8"/>
      <c r="E184" s="9"/>
      <c r="F184" s="288"/>
      <c r="G184" s="46"/>
      <c r="H184" s="26" t="s">
        <v>666</v>
      </c>
      <c r="I184" s="7"/>
      <c r="J184" s="8"/>
      <c r="K184" s="9"/>
      <c r="L184" s="292"/>
      <c r="M184" s="46"/>
    </row>
    <row r="185" spans="1:13" s="3" customFormat="1" ht="12.75" hidden="1" thickBot="1">
      <c r="A185" s="46"/>
      <c r="B185" s="6" t="s">
        <v>667</v>
      </c>
      <c r="C185" s="7"/>
      <c r="D185" s="8"/>
      <c r="E185" s="9"/>
      <c r="F185" s="288"/>
      <c r="G185" s="46"/>
      <c r="H185" s="26" t="s">
        <v>667</v>
      </c>
      <c r="I185" s="7"/>
      <c r="J185" s="357"/>
      <c r="K185" s="9"/>
      <c r="L185" s="292"/>
      <c r="M185" s="46"/>
    </row>
    <row r="186" spans="1:13" s="3" customFormat="1" ht="13.5" hidden="1" thickBot="1">
      <c r="A186" s="46"/>
      <c r="B186" s="6"/>
      <c r="C186" s="7"/>
      <c r="D186" s="435"/>
      <c r="E186" s="9"/>
      <c r="F186" s="288"/>
      <c r="G186" s="46"/>
      <c r="H186" s="26" t="s">
        <v>668</v>
      </c>
      <c r="I186" s="7"/>
      <c r="J186" s="357"/>
      <c r="K186" s="9"/>
      <c r="L186" s="292"/>
      <c r="M186" s="46"/>
    </row>
    <row r="187" spans="1:13" s="3" customFormat="1" ht="13.5" hidden="1" thickBot="1">
      <c r="A187" s="46"/>
      <c r="B187" s="6"/>
      <c r="C187" s="7"/>
      <c r="D187" s="435"/>
      <c r="E187" s="9"/>
      <c r="F187" s="288"/>
      <c r="G187" s="46"/>
      <c r="H187" s="26" t="s">
        <v>669</v>
      </c>
      <c r="I187" s="7"/>
      <c r="J187" s="357"/>
      <c r="K187" s="9"/>
      <c r="L187" s="292"/>
      <c r="M187" s="46"/>
    </row>
    <row r="188" spans="1:13" s="3" customFormat="1" ht="13.5" hidden="1" thickBot="1">
      <c r="A188" s="46"/>
      <c r="B188" s="6"/>
      <c r="C188" s="7"/>
      <c r="D188" s="435"/>
      <c r="E188" s="9"/>
      <c r="F188" s="288"/>
      <c r="G188" s="46"/>
      <c r="H188" s="26" t="s">
        <v>918</v>
      </c>
      <c r="I188" s="7"/>
      <c r="J188" s="357"/>
      <c r="K188" s="9"/>
      <c r="L188" s="292"/>
      <c r="M188" s="46"/>
    </row>
    <row r="189" spans="1:13" s="3" customFormat="1" ht="13.5" hidden="1" thickBot="1">
      <c r="A189" s="46"/>
      <c r="B189" s="6"/>
      <c r="C189" s="7"/>
      <c r="D189" s="21"/>
      <c r="E189" s="9"/>
      <c r="F189" s="244"/>
      <c r="G189" s="46"/>
      <c r="H189" s="26" t="s">
        <v>919</v>
      </c>
      <c r="I189" s="7"/>
      <c r="J189" s="357"/>
      <c r="K189" s="9"/>
      <c r="L189" s="255"/>
      <c r="M189" s="46"/>
    </row>
    <row r="190" spans="1:13" s="3" customFormat="1" ht="13.5" hidden="1" thickBot="1">
      <c r="A190" s="46"/>
      <c r="B190" s="19"/>
      <c r="C190" s="10"/>
      <c r="D190" s="22"/>
      <c r="E190" s="11"/>
      <c r="F190" s="245"/>
      <c r="G190" s="46"/>
      <c r="H190" s="28" t="s">
        <v>920</v>
      </c>
      <c r="I190" s="29"/>
      <c r="J190" s="561"/>
      <c r="K190" s="30"/>
      <c r="L190" s="256"/>
      <c r="M190" s="46"/>
    </row>
    <row r="191" spans="1:13" s="3" customFormat="1" ht="12.75" thickTop="1">
      <c r="A191" s="46"/>
      <c r="B191" s="47"/>
      <c r="C191" s="47"/>
      <c r="D191" s="47"/>
      <c r="E191" s="47"/>
      <c r="F191" s="47"/>
      <c r="G191" s="46"/>
      <c r="H191" s="48"/>
      <c r="I191" s="48"/>
      <c r="J191" s="48"/>
      <c r="K191" s="48"/>
      <c r="L191" s="48"/>
      <c r="M191" s="46"/>
    </row>
    <row r="192" spans="1:13" ht="21" thickBot="1">
      <c r="B192" s="784" t="s">
        <v>5</v>
      </c>
      <c r="C192" s="784"/>
      <c r="D192" s="35"/>
      <c r="E192" s="211" t="s">
        <v>917</v>
      </c>
      <c r="F192" s="781" t="s">
        <v>734</v>
      </c>
      <c r="G192" s="781"/>
      <c r="H192" s="781"/>
      <c r="I192" s="781"/>
      <c r="J192" s="35"/>
      <c r="K192" s="784" t="s">
        <v>744</v>
      </c>
      <c r="L192" s="784"/>
      <c r="M192" s="35"/>
    </row>
    <row r="193" spans="2:13" ht="13.5" thickTop="1" thickBot="1">
      <c r="B193" s="790" t="s">
        <v>1653</v>
      </c>
      <c r="C193" s="791"/>
      <c r="D193" s="43"/>
      <c r="E193" s="44"/>
      <c r="F193" s="44"/>
      <c r="G193" s="35"/>
      <c r="H193" s="785" t="s">
        <v>1654</v>
      </c>
      <c r="I193" s="786"/>
      <c r="J193" s="45"/>
      <c r="K193" s="45"/>
      <c r="L193" s="45"/>
      <c r="M193" s="35"/>
    </row>
    <row r="194" spans="2:13" ht="16.5" thickTop="1" thickBot="1">
      <c r="B194" s="792"/>
      <c r="C194" s="793"/>
      <c r="D194" s="14"/>
      <c r="E194" s="12" t="s">
        <v>663</v>
      </c>
      <c r="F194" s="13">
        <f>COUNTA(D196:D215)</f>
        <v>3</v>
      </c>
      <c r="G194" s="46"/>
      <c r="H194" s="787"/>
      <c r="I194" s="788"/>
      <c r="J194" s="32"/>
      <c r="K194" s="33" t="s">
        <v>663</v>
      </c>
      <c r="L194" s="34">
        <f>COUNTA(J196:J215)</f>
        <v>3</v>
      </c>
      <c r="M194" s="35"/>
    </row>
    <row r="195" spans="2:13">
      <c r="B195" s="15" t="s">
        <v>644</v>
      </c>
      <c r="C195" s="16" t="s">
        <v>640</v>
      </c>
      <c r="D195" s="4" t="s">
        <v>641</v>
      </c>
      <c r="E195" s="4" t="s">
        <v>642</v>
      </c>
      <c r="F195" s="5" t="s">
        <v>662</v>
      </c>
      <c r="G195" s="46"/>
      <c r="H195" s="24" t="s">
        <v>644</v>
      </c>
      <c r="I195" s="23" t="s">
        <v>640</v>
      </c>
      <c r="J195" s="4" t="s">
        <v>641</v>
      </c>
      <c r="K195" s="4" t="s">
        <v>642</v>
      </c>
      <c r="L195" s="25" t="s">
        <v>662</v>
      </c>
      <c r="M195" s="35"/>
    </row>
    <row r="196" spans="2:13">
      <c r="B196" s="93" t="s">
        <v>648</v>
      </c>
      <c r="C196" s="94" t="s">
        <v>986</v>
      </c>
      <c r="D196" s="95" t="s">
        <v>2945</v>
      </c>
      <c r="E196" s="96" t="s">
        <v>679</v>
      </c>
      <c r="F196" s="285" t="s">
        <v>518</v>
      </c>
      <c r="G196" s="46"/>
      <c r="H196" s="111" t="s">
        <v>648</v>
      </c>
      <c r="I196" s="94" t="s">
        <v>728</v>
      </c>
      <c r="J196" s="95" t="s">
        <v>2962</v>
      </c>
      <c r="K196" s="96" t="s">
        <v>770</v>
      </c>
      <c r="L196" s="289" t="s">
        <v>2792</v>
      </c>
      <c r="M196" s="35"/>
    </row>
    <row r="197" spans="2:13">
      <c r="B197" s="98" t="s">
        <v>649</v>
      </c>
      <c r="C197" s="99" t="s">
        <v>2388</v>
      </c>
      <c r="D197" s="100" t="s">
        <v>2946</v>
      </c>
      <c r="E197" s="101" t="s">
        <v>679</v>
      </c>
      <c r="F197" s="286" t="s">
        <v>2786</v>
      </c>
      <c r="G197" s="46"/>
      <c r="H197" s="113" t="s">
        <v>649</v>
      </c>
      <c r="I197" s="99" t="s">
        <v>723</v>
      </c>
      <c r="J197" s="100" t="s">
        <v>2929</v>
      </c>
      <c r="K197" s="101" t="s">
        <v>687</v>
      </c>
      <c r="L197" s="290" t="s">
        <v>3610</v>
      </c>
      <c r="M197" s="35"/>
    </row>
    <row r="198" spans="2:13" ht="12.75" thickBot="1">
      <c r="B198" s="103" t="s">
        <v>650</v>
      </c>
      <c r="C198" s="104" t="s">
        <v>772</v>
      </c>
      <c r="D198" s="105" t="s">
        <v>3164</v>
      </c>
      <c r="E198" s="106" t="s">
        <v>770</v>
      </c>
      <c r="F198" s="287" t="s">
        <v>3195</v>
      </c>
      <c r="G198" s="46"/>
      <c r="H198" s="115" t="s">
        <v>650</v>
      </c>
      <c r="I198" s="104" t="s">
        <v>685</v>
      </c>
      <c r="J198" s="105" t="s">
        <v>1179</v>
      </c>
      <c r="K198" s="106" t="s">
        <v>687</v>
      </c>
      <c r="L198" s="291" t="s">
        <v>2802</v>
      </c>
      <c r="M198" s="35"/>
    </row>
    <row r="199" spans="2:13" ht="12.75" hidden="1" thickBot="1">
      <c r="B199" s="6" t="s">
        <v>651</v>
      </c>
      <c r="C199" s="7"/>
      <c r="D199" s="8"/>
      <c r="E199" s="9"/>
      <c r="F199" s="288"/>
      <c r="G199" s="46"/>
      <c r="H199" s="26" t="s">
        <v>651</v>
      </c>
      <c r="I199" s="7"/>
      <c r="J199" s="8"/>
      <c r="K199" s="9"/>
      <c r="L199" s="292"/>
      <c r="M199" s="35"/>
    </row>
    <row r="200" spans="2:13" ht="12.75" hidden="1" thickBot="1">
      <c r="B200" s="6" t="s">
        <v>652</v>
      </c>
      <c r="C200" s="7"/>
      <c r="D200" s="8"/>
      <c r="E200" s="9"/>
      <c r="F200" s="288"/>
      <c r="G200" s="46"/>
      <c r="H200" s="26" t="s">
        <v>652</v>
      </c>
      <c r="I200" s="7"/>
      <c r="J200" s="8"/>
      <c r="K200" s="9"/>
      <c r="L200" s="292"/>
      <c r="M200" s="35"/>
    </row>
    <row r="201" spans="2:13" ht="12.75" hidden="1" thickBot="1">
      <c r="B201" s="6" t="s">
        <v>653</v>
      </c>
      <c r="C201" s="7"/>
      <c r="D201" s="8"/>
      <c r="E201" s="9"/>
      <c r="F201" s="288"/>
      <c r="G201" s="46"/>
      <c r="H201" s="26" t="s">
        <v>653</v>
      </c>
      <c r="I201" s="7"/>
      <c r="J201" s="8"/>
      <c r="K201" s="9"/>
      <c r="L201" s="292"/>
      <c r="M201" s="35"/>
    </row>
    <row r="202" spans="2:13" ht="12.75" hidden="1" thickBot="1">
      <c r="B202" s="6"/>
      <c r="C202" s="7"/>
      <c r="D202" s="8"/>
      <c r="E202" s="9"/>
      <c r="F202" s="288"/>
      <c r="G202" s="46"/>
      <c r="H202" s="26" t="s">
        <v>654</v>
      </c>
      <c r="I202" s="7"/>
      <c r="J202" s="8"/>
      <c r="K202" s="9"/>
      <c r="L202" s="292"/>
      <c r="M202" s="35"/>
    </row>
    <row r="203" spans="2:13" ht="13.5" hidden="1" thickBot="1">
      <c r="B203" s="6"/>
      <c r="C203" s="7"/>
      <c r="D203" s="20"/>
      <c r="E203" s="9"/>
      <c r="F203" s="288"/>
      <c r="G203" s="46"/>
      <c r="H203" s="26" t="s">
        <v>655</v>
      </c>
      <c r="I203" s="7"/>
      <c r="J203" s="8"/>
      <c r="K203" s="9"/>
      <c r="L203" s="292"/>
      <c r="M203" s="35"/>
    </row>
    <row r="204" spans="2:13" ht="13.5" hidden="1" thickBot="1">
      <c r="B204" s="6"/>
      <c r="C204" s="7"/>
      <c r="D204" s="20"/>
      <c r="E204" s="9"/>
      <c r="F204" s="288"/>
      <c r="G204" s="46"/>
      <c r="H204" s="26" t="s">
        <v>656</v>
      </c>
      <c r="I204" s="7"/>
      <c r="J204" s="8"/>
      <c r="K204" s="9"/>
      <c r="L204" s="292"/>
      <c r="M204" s="35"/>
    </row>
    <row r="205" spans="2:13" ht="13.5" hidden="1" thickBot="1">
      <c r="B205" s="6"/>
      <c r="C205" s="7"/>
      <c r="D205" s="20"/>
      <c r="E205" s="9"/>
      <c r="F205" s="288"/>
      <c r="G205" s="46"/>
      <c r="H205" s="26" t="s">
        <v>657</v>
      </c>
      <c r="I205" s="7"/>
      <c r="J205" s="8"/>
      <c r="K205" s="9"/>
      <c r="L205" s="292"/>
      <c r="M205" s="35"/>
    </row>
    <row r="206" spans="2:13" ht="13.5" hidden="1" thickBot="1">
      <c r="B206" s="6"/>
      <c r="C206" s="7"/>
      <c r="D206" s="20"/>
      <c r="E206" s="9"/>
      <c r="F206" s="288"/>
      <c r="G206" s="46"/>
      <c r="H206" s="26"/>
      <c r="I206" s="7"/>
      <c r="J206" s="8"/>
      <c r="K206" s="9"/>
      <c r="L206" s="292"/>
      <c r="M206" s="35"/>
    </row>
    <row r="207" spans="2:13" ht="13.5" hidden="1" thickBot="1">
      <c r="B207" s="6"/>
      <c r="C207" s="7"/>
      <c r="D207" s="20"/>
      <c r="E207" s="9"/>
      <c r="F207" s="288"/>
      <c r="G207" s="46"/>
      <c r="H207" s="26"/>
      <c r="I207" s="7"/>
      <c r="J207" s="8"/>
      <c r="K207" s="9"/>
      <c r="L207" s="292"/>
      <c r="M207" s="35"/>
    </row>
    <row r="208" spans="2:13" ht="13.5" hidden="1" thickBot="1">
      <c r="B208" s="6"/>
      <c r="C208" s="7"/>
      <c r="D208" s="20"/>
      <c r="E208" s="9"/>
      <c r="F208" s="244"/>
      <c r="G208" s="46"/>
      <c r="H208" s="26"/>
      <c r="I208" s="7"/>
      <c r="J208" s="8"/>
      <c r="K208" s="9"/>
      <c r="L208" s="255"/>
      <c r="M208" s="35"/>
    </row>
    <row r="209" spans="1:13" ht="13.5" hidden="1" thickBot="1">
      <c r="B209" s="6"/>
      <c r="C209" s="7"/>
      <c r="D209" s="20"/>
      <c r="E209" s="9"/>
      <c r="F209" s="244"/>
      <c r="G209" s="46"/>
      <c r="H209" s="26"/>
      <c r="I209" s="7"/>
      <c r="J209" s="8"/>
      <c r="K209" s="9"/>
      <c r="L209" s="255"/>
      <c r="M209" s="35"/>
    </row>
    <row r="210" spans="1:13" ht="13.5" hidden="1" thickBot="1">
      <c r="B210" s="6"/>
      <c r="C210" s="7"/>
      <c r="D210" s="21"/>
      <c r="E210" s="9"/>
      <c r="F210" s="244"/>
      <c r="G210" s="46"/>
      <c r="H210" s="26"/>
      <c r="I210" s="7"/>
      <c r="J210" s="7"/>
      <c r="K210" s="9"/>
      <c r="L210" s="255"/>
      <c r="M210" s="35"/>
    </row>
    <row r="211" spans="1:13" ht="13.5" hidden="1" thickBot="1">
      <c r="B211" s="6"/>
      <c r="C211" s="7"/>
      <c r="D211" s="21"/>
      <c r="E211" s="9"/>
      <c r="F211" s="244"/>
      <c r="G211" s="46"/>
      <c r="H211" s="26"/>
      <c r="I211" s="7"/>
      <c r="J211" s="7"/>
      <c r="K211" s="9"/>
      <c r="L211" s="255"/>
      <c r="M211" s="35"/>
    </row>
    <row r="212" spans="1:13" ht="13.5" hidden="1" thickBot="1">
      <c r="B212" s="6"/>
      <c r="C212" s="7"/>
      <c r="D212" s="21"/>
      <c r="E212" s="9"/>
      <c r="F212" s="244"/>
      <c r="G212" s="46"/>
      <c r="H212" s="26"/>
      <c r="I212" s="7"/>
      <c r="J212" s="7"/>
      <c r="K212" s="9"/>
      <c r="L212" s="255"/>
      <c r="M212" s="35"/>
    </row>
    <row r="213" spans="1:13" ht="13.5" hidden="1" thickBot="1">
      <c r="B213" s="6"/>
      <c r="C213" s="7"/>
      <c r="D213" s="21"/>
      <c r="E213" s="9"/>
      <c r="F213" s="244"/>
      <c r="G213" s="46"/>
      <c r="H213" s="26"/>
      <c r="I213" s="7"/>
      <c r="J213" s="7"/>
      <c r="K213" s="9"/>
      <c r="L213" s="255"/>
      <c r="M213" s="35"/>
    </row>
    <row r="214" spans="1:13" ht="13.5" hidden="1" thickBot="1">
      <c r="B214" s="6"/>
      <c r="C214" s="7"/>
      <c r="D214" s="21"/>
      <c r="E214" s="9"/>
      <c r="F214" s="244"/>
      <c r="G214" s="46"/>
      <c r="H214" s="26"/>
      <c r="I214" s="7"/>
      <c r="J214" s="7"/>
      <c r="K214" s="9"/>
      <c r="L214" s="255"/>
      <c r="M214" s="35"/>
    </row>
    <row r="215" spans="1:13" ht="13.5" hidden="1" thickBot="1">
      <c r="B215" s="19"/>
      <c r="C215" s="10"/>
      <c r="D215" s="22"/>
      <c r="E215" s="11"/>
      <c r="F215" s="245"/>
      <c r="G215" s="46"/>
      <c r="H215" s="28"/>
      <c r="I215" s="29"/>
      <c r="J215" s="29"/>
      <c r="K215" s="30"/>
      <c r="L215" s="256"/>
      <c r="M215" s="35"/>
    </row>
    <row r="216" spans="1:13" ht="12.75" thickTop="1">
      <c r="B216" s="47"/>
      <c r="C216" s="47"/>
      <c r="D216" s="47"/>
      <c r="E216" s="47"/>
      <c r="F216" s="47"/>
      <c r="G216" s="46"/>
      <c r="H216" s="48"/>
      <c r="I216" s="48"/>
      <c r="J216" s="48"/>
      <c r="K216" s="48"/>
      <c r="L216" s="48"/>
      <c r="M216" s="35"/>
    </row>
    <row r="217" spans="1:13" s="3" customFormat="1" ht="21" thickBot="1">
      <c r="A217" s="35"/>
      <c r="B217" s="784" t="s">
        <v>789</v>
      </c>
      <c r="C217" s="784"/>
      <c r="D217" s="35"/>
      <c r="E217" s="211" t="s">
        <v>744</v>
      </c>
      <c r="F217" s="781" t="s">
        <v>1680</v>
      </c>
      <c r="G217" s="781"/>
      <c r="H217" s="781"/>
      <c r="I217" s="781"/>
      <c r="J217" s="35"/>
      <c r="K217" s="784" t="s">
        <v>744</v>
      </c>
      <c r="L217" s="784"/>
      <c r="M217" s="46"/>
    </row>
    <row r="218" spans="1:13" s="3" customFormat="1" ht="13.5" thickTop="1" thickBot="1">
      <c r="A218" s="35"/>
      <c r="B218" s="790" t="s">
        <v>735</v>
      </c>
      <c r="C218" s="791"/>
      <c r="D218" s="43"/>
      <c r="E218" s="44"/>
      <c r="F218" s="44"/>
      <c r="G218" s="35"/>
      <c r="H218" s="785" t="s">
        <v>736</v>
      </c>
      <c r="I218" s="786"/>
      <c r="J218" s="45"/>
      <c r="K218" s="45"/>
      <c r="L218" s="45"/>
      <c r="M218" s="46"/>
    </row>
    <row r="219" spans="1:13" s="3" customFormat="1" ht="16.5" thickTop="1" thickBot="1">
      <c r="A219" s="46"/>
      <c r="B219" s="792"/>
      <c r="C219" s="793"/>
      <c r="D219" s="14"/>
      <c r="E219" s="12" t="s">
        <v>663</v>
      </c>
      <c r="F219" s="13">
        <f>COUNTA(D221:D240)</f>
        <v>4</v>
      </c>
      <c r="G219" s="46"/>
      <c r="H219" s="787"/>
      <c r="I219" s="788"/>
      <c r="J219" s="32"/>
      <c r="K219" s="33" t="s">
        <v>663</v>
      </c>
      <c r="L219" s="34">
        <f>COUNTA(J221:J240)</f>
        <v>1</v>
      </c>
      <c r="M219" s="46"/>
    </row>
    <row r="220" spans="1:13" s="3" customFormat="1">
      <c r="A220" s="46"/>
      <c r="B220" s="15" t="s">
        <v>644</v>
      </c>
      <c r="C220" s="16" t="s">
        <v>640</v>
      </c>
      <c r="D220" s="4" t="s">
        <v>641</v>
      </c>
      <c r="E220" s="4" t="s">
        <v>642</v>
      </c>
      <c r="F220" s="5" t="s">
        <v>662</v>
      </c>
      <c r="G220" s="46"/>
      <c r="H220" s="24" t="s">
        <v>644</v>
      </c>
      <c r="I220" s="23" t="s">
        <v>640</v>
      </c>
      <c r="J220" s="4" t="s">
        <v>641</v>
      </c>
      <c r="K220" s="4" t="s">
        <v>642</v>
      </c>
      <c r="L220" s="25" t="s">
        <v>662</v>
      </c>
      <c r="M220" s="46"/>
    </row>
    <row r="221" spans="1:13" s="3" customFormat="1">
      <c r="A221" s="46"/>
      <c r="B221" s="93" t="s">
        <v>648</v>
      </c>
      <c r="C221" s="94" t="s">
        <v>705</v>
      </c>
      <c r="D221" s="95" t="s">
        <v>2384</v>
      </c>
      <c r="E221" s="96" t="s">
        <v>770</v>
      </c>
      <c r="F221" s="285" t="s">
        <v>3611</v>
      </c>
      <c r="G221" s="46"/>
      <c r="H221" s="111" t="s">
        <v>648</v>
      </c>
      <c r="I221" s="94" t="s">
        <v>759</v>
      </c>
      <c r="J221" s="95" t="s">
        <v>1308</v>
      </c>
      <c r="K221" s="96" t="s">
        <v>770</v>
      </c>
      <c r="L221" s="289" t="s">
        <v>3616</v>
      </c>
      <c r="M221" s="46"/>
    </row>
    <row r="222" spans="1:13" s="3" customFormat="1">
      <c r="A222" s="46"/>
      <c r="B222" s="98" t="s">
        <v>649</v>
      </c>
      <c r="C222" s="99" t="s">
        <v>995</v>
      </c>
      <c r="D222" s="100" t="s">
        <v>2439</v>
      </c>
      <c r="E222" s="101" t="s">
        <v>770</v>
      </c>
      <c r="F222" s="286" t="s">
        <v>3612</v>
      </c>
      <c r="G222" s="46"/>
      <c r="H222" s="113" t="s">
        <v>649</v>
      </c>
      <c r="I222" s="99"/>
      <c r="J222" s="100"/>
      <c r="K222" s="101"/>
      <c r="L222" s="290"/>
      <c r="M222" s="46"/>
    </row>
    <row r="223" spans="1:13" s="3" customFormat="1">
      <c r="A223" s="46"/>
      <c r="B223" s="103" t="s">
        <v>650</v>
      </c>
      <c r="C223" s="104" t="s">
        <v>1337</v>
      </c>
      <c r="D223" s="105" t="s">
        <v>1491</v>
      </c>
      <c r="E223" s="106" t="s">
        <v>679</v>
      </c>
      <c r="F223" s="287" t="s">
        <v>3613</v>
      </c>
      <c r="G223" s="46"/>
      <c r="H223" s="115" t="s">
        <v>650</v>
      </c>
      <c r="I223" s="104"/>
      <c r="J223" s="105"/>
      <c r="K223" s="106"/>
      <c r="L223" s="291"/>
      <c r="M223" s="46"/>
    </row>
    <row r="224" spans="1:13" s="3" customFormat="1" ht="12.75" thickBot="1">
      <c r="A224" s="46"/>
      <c r="B224" s="6" t="s">
        <v>651</v>
      </c>
      <c r="C224" s="7" t="s">
        <v>1348</v>
      </c>
      <c r="D224" s="8" t="s">
        <v>3614</v>
      </c>
      <c r="E224" s="9" t="s">
        <v>770</v>
      </c>
      <c r="F224" s="288" t="s">
        <v>3615</v>
      </c>
      <c r="G224" s="46"/>
      <c r="H224" s="26" t="s">
        <v>651</v>
      </c>
      <c r="I224" s="7"/>
      <c r="J224" s="8"/>
      <c r="K224" s="9"/>
      <c r="L224" s="292"/>
      <c r="M224" s="46"/>
    </row>
    <row r="225" spans="1:13" s="3" customFormat="1" ht="12.75" hidden="1" thickBot="1">
      <c r="A225" s="46"/>
      <c r="B225" s="6"/>
      <c r="C225" s="7"/>
      <c r="D225" s="8"/>
      <c r="E225" s="9"/>
      <c r="F225" s="288"/>
      <c r="G225" s="46"/>
      <c r="H225" s="26"/>
      <c r="I225" s="7"/>
      <c r="J225" s="8"/>
      <c r="K225" s="9"/>
      <c r="L225" s="292"/>
      <c r="M225" s="46"/>
    </row>
    <row r="226" spans="1:13" s="3" customFormat="1" ht="12.75" hidden="1" thickBot="1">
      <c r="A226" s="46"/>
      <c r="B226" s="6"/>
      <c r="C226" s="7"/>
      <c r="D226" s="8"/>
      <c r="E226" s="9"/>
      <c r="F226" s="288"/>
      <c r="G226" s="46"/>
      <c r="H226" s="26"/>
      <c r="I226" s="7"/>
      <c r="J226" s="8"/>
      <c r="K226" s="9"/>
      <c r="L226" s="292"/>
      <c r="M226" s="46"/>
    </row>
    <row r="227" spans="1:13" s="3" customFormat="1" ht="12.75" hidden="1" thickBot="1">
      <c r="A227" s="46"/>
      <c r="B227" s="6"/>
      <c r="C227" s="7"/>
      <c r="D227" s="8"/>
      <c r="E227" s="9"/>
      <c r="F227" s="288"/>
      <c r="G227" s="46"/>
      <c r="H227" s="26"/>
      <c r="I227" s="7"/>
      <c r="J227" s="8"/>
      <c r="K227" s="9"/>
      <c r="L227" s="255"/>
      <c r="M227" s="46"/>
    </row>
    <row r="228" spans="1:13" s="3" customFormat="1" ht="13.5" hidden="1" thickBot="1">
      <c r="A228" s="46"/>
      <c r="B228" s="6"/>
      <c r="C228" s="7"/>
      <c r="D228" s="20"/>
      <c r="E228" s="9"/>
      <c r="F228" s="244"/>
      <c r="G228" s="46"/>
      <c r="H228" s="26"/>
      <c r="I228" s="7"/>
      <c r="J228" s="8"/>
      <c r="K228" s="9"/>
      <c r="L228" s="255"/>
      <c r="M228" s="46"/>
    </row>
    <row r="229" spans="1:13" s="3" customFormat="1" ht="13.5" hidden="1" thickBot="1">
      <c r="A229" s="46"/>
      <c r="B229" s="6"/>
      <c r="C229" s="7"/>
      <c r="D229" s="20"/>
      <c r="E229" s="9"/>
      <c r="F229" s="244"/>
      <c r="G229" s="46"/>
      <c r="H229" s="26"/>
      <c r="I229" s="7"/>
      <c r="J229" s="8"/>
      <c r="K229" s="9"/>
      <c r="L229" s="255"/>
      <c r="M229" s="46"/>
    </row>
    <row r="230" spans="1:13" s="3" customFormat="1" ht="13.5" hidden="1" thickBot="1">
      <c r="A230" s="46"/>
      <c r="B230" s="6"/>
      <c r="C230" s="7"/>
      <c r="D230" s="20"/>
      <c r="E230" s="9"/>
      <c r="F230" s="244"/>
      <c r="G230" s="46"/>
      <c r="H230" s="26"/>
      <c r="I230" s="7"/>
      <c r="J230" s="8"/>
      <c r="K230" s="9"/>
      <c r="L230" s="255"/>
      <c r="M230" s="46"/>
    </row>
    <row r="231" spans="1:13" s="3" customFormat="1" ht="13.5" hidden="1" thickBot="1">
      <c r="A231" s="46"/>
      <c r="B231" s="6"/>
      <c r="C231" s="7"/>
      <c r="D231" s="20"/>
      <c r="E231" s="9"/>
      <c r="F231" s="244"/>
      <c r="G231" s="46"/>
      <c r="H231" s="26"/>
      <c r="I231" s="7"/>
      <c r="J231" s="8"/>
      <c r="K231" s="9"/>
      <c r="L231" s="255"/>
      <c r="M231" s="46"/>
    </row>
    <row r="232" spans="1:13" s="3" customFormat="1" ht="13.5" hidden="1" thickBot="1">
      <c r="A232" s="46"/>
      <c r="B232" s="6"/>
      <c r="C232" s="7"/>
      <c r="D232" s="20"/>
      <c r="E232" s="9"/>
      <c r="F232" s="244"/>
      <c r="G232" s="46"/>
      <c r="H232" s="26"/>
      <c r="I232" s="7"/>
      <c r="J232" s="8"/>
      <c r="K232" s="9"/>
      <c r="L232" s="255"/>
      <c r="M232" s="46"/>
    </row>
    <row r="233" spans="1:13" s="3" customFormat="1" ht="13.5" hidden="1" thickBot="1">
      <c r="A233" s="46"/>
      <c r="B233" s="6"/>
      <c r="C233" s="7"/>
      <c r="D233" s="20"/>
      <c r="E233" s="9"/>
      <c r="F233" s="244"/>
      <c r="G233" s="46"/>
      <c r="H233" s="26"/>
      <c r="I233" s="7"/>
      <c r="J233" s="8"/>
      <c r="K233" s="9"/>
      <c r="L233" s="255"/>
      <c r="M233" s="46"/>
    </row>
    <row r="234" spans="1:13" s="3" customFormat="1" ht="13.5" hidden="1" thickBot="1">
      <c r="A234" s="46"/>
      <c r="B234" s="6"/>
      <c r="C234" s="7"/>
      <c r="D234" s="20"/>
      <c r="E234" s="9"/>
      <c r="F234" s="244"/>
      <c r="G234" s="46"/>
      <c r="H234" s="26"/>
      <c r="I234" s="7"/>
      <c r="J234" s="8"/>
      <c r="K234" s="9"/>
      <c r="L234" s="255"/>
      <c r="M234" s="46"/>
    </row>
    <row r="235" spans="1:13" s="3" customFormat="1" ht="13.5" hidden="1" thickBot="1">
      <c r="A235" s="46"/>
      <c r="B235" s="6"/>
      <c r="C235" s="7"/>
      <c r="D235" s="21"/>
      <c r="E235" s="9"/>
      <c r="F235" s="244"/>
      <c r="G235" s="46"/>
      <c r="H235" s="26"/>
      <c r="I235" s="7"/>
      <c r="J235" s="7"/>
      <c r="K235" s="9"/>
      <c r="L235" s="255"/>
      <c r="M235" s="46"/>
    </row>
    <row r="236" spans="1:13" s="3" customFormat="1" ht="13.5" hidden="1" thickBot="1">
      <c r="A236" s="46"/>
      <c r="B236" s="6"/>
      <c r="C236" s="7"/>
      <c r="D236" s="21"/>
      <c r="E236" s="9"/>
      <c r="F236" s="244"/>
      <c r="G236" s="46"/>
      <c r="H236" s="26"/>
      <c r="I236" s="7"/>
      <c r="J236" s="7"/>
      <c r="K236" s="9"/>
      <c r="L236" s="255"/>
      <c r="M236" s="46"/>
    </row>
    <row r="237" spans="1:13" s="3" customFormat="1" ht="13.5" hidden="1" thickBot="1">
      <c r="A237" s="46"/>
      <c r="B237" s="6"/>
      <c r="C237" s="7"/>
      <c r="D237" s="21"/>
      <c r="E237" s="9"/>
      <c r="F237" s="244"/>
      <c r="G237" s="46"/>
      <c r="H237" s="26"/>
      <c r="I237" s="7"/>
      <c r="J237" s="7"/>
      <c r="K237" s="9"/>
      <c r="L237" s="255"/>
      <c r="M237" s="46"/>
    </row>
    <row r="238" spans="1:13" s="3" customFormat="1" ht="13.5" hidden="1" thickBot="1">
      <c r="A238" s="46"/>
      <c r="B238" s="6"/>
      <c r="C238" s="7"/>
      <c r="D238" s="21"/>
      <c r="E238" s="9"/>
      <c r="F238" s="244"/>
      <c r="G238" s="46"/>
      <c r="H238" s="26"/>
      <c r="I238" s="7"/>
      <c r="J238" s="7"/>
      <c r="K238" s="9"/>
      <c r="L238" s="255"/>
      <c r="M238" s="46"/>
    </row>
    <row r="239" spans="1:13" s="3" customFormat="1" ht="13.5" hidden="1" thickBot="1">
      <c r="A239" s="46"/>
      <c r="B239" s="6"/>
      <c r="C239" s="7"/>
      <c r="D239" s="21"/>
      <c r="E239" s="9"/>
      <c r="F239" s="244"/>
      <c r="G239" s="46"/>
      <c r="H239" s="26"/>
      <c r="I239" s="7"/>
      <c r="J239" s="7"/>
      <c r="K239" s="9"/>
      <c r="L239" s="255"/>
      <c r="M239" s="46"/>
    </row>
    <row r="240" spans="1:13" s="3" customFormat="1" ht="13.5" hidden="1" thickBot="1">
      <c r="A240" s="46"/>
      <c r="B240" s="19"/>
      <c r="C240" s="10"/>
      <c r="D240" s="22"/>
      <c r="E240" s="11"/>
      <c r="F240" s="245"/>
      <c r="G240" s="46"/>
      <c r="H240" s="28"/>
      <c r="I240" s="29"/>
      <c r="J240" s="29"/>
      <c r="K240" s="30"/>
      <c r="L240" s="256"/>
      <c r="M240" s="46"/>
    </row>
    <row r="241" spans="1:13" s="3" customFormat="1" ht="12.75" thickTop="1">
      <c r="A241" s="46"/>
      <c r="B241" s="47"/>
      <c r="C241" s="47"/>
      <c r="D241" s="47"/>
      <c r="E241" s="47"/>
      <c r="F241" s="47"/>
      <c r="G241" s="46"/>
      <c r="H241" s="48"/>
      <c r="I241" s="48"/>
      <c r="J241" s="48"/>
      <c r="K241" s="48"/>
      <c r="L241" s="48"/>
      <c r="M241" s="46"/>
    </row>
    <row r="242" spans="1:13" s="3" customFormat="1" ht="21" thickBot="1">
      <c r="A242" s="35"/>
      <c r="B242" s="213" t="s">
        <v>790</v>
      </c>
      <c r="C242" s="211"/>
      <c r="D242" s="35"/>
      <c r="E242" s="211" t="s">
        <v>743</v>
      </c>
      <c r="F242" s="781" t="s">
        <v>1681</v>
      </c>
      <c r="G242" s="781"/>
      <c r="H242" s="781"/>
      <c r="I242" s="781"/>
      <c r="J242" s="35"/>
      <c r="K242" s="211" t="s">
        <v>741</v>
      </c>
      <c r="L242" s="211"/>
      <c r="M242" s="46"/>
    </row>
    <row r="243" spans="1:13" s="3" customFormat="1" ht="13.5" thickTop="1" thickBot="1">
      <c r="A243" s="35"/>
      <c r="B243" s="810" t="s">
        <v>737</v>
      </c>
      <c r="C243" s="811"/>
      <c r="D243" s="43"/>
      <c r="E243" s="44"/>
      <c r="F243" s="44"/>
      <c r="G243" s="35"/>
      <c r="H243" s="814" t="s">
        <v>738</v>
      </c>
      <c r="I243" s="815"/>
      <c r="J243" s="45"/>
      <c r="K243" s="45"/>
      <c r="L243" s="45"/>
      <c r="M243" s="46"/>
    </row>
    <row r="244" spans="1:13" s="3" customFormat="1" ht="16.5" thickTop="1" thickBot="1">
      <c r="A244" s="46"/>
      <c r="B244" s="812"/>
      <c r="C244" s="813"/>
      <c r="D244" s="14"/>
      <c r="E244" s="12" t="s">
        <v>663</v>
      </c>
      <c r="F244" s="13">
        <f>COUNTA(D246:D266)</f>
        <v>5</v>
      </c>
      <c r="G244" s="46"/>
      <c r="H244" s="816"/>
      <c r="I244" s="817"/>
      <c r="J244" s="32"/>
      <c r="K244" s="33" t="s">
        <v>663</v>
      </c>
      <c r="L244" s="34">
        <f>COUNTA(J246:J266)</f>
        <v>10</v>
      </c>
      <c r="M244" s="46"/>
    </row>
    <row r="245" spans="1:13" s="3" customFormat="1">
      <c r="A245" s="46"/>
      <c r="B245" s="15" t="s">
        <v>644</v>
      </c>
      <c r="C245" s="16" t="s">
        <v>640</v>
      </c>
      <c r="D245" s="4" t="s">
        <v>641</v>
      </c>
      <c r="E245" s="4" t="s">
        <v>1617</v>
      </c>
      <c r="F245" s="5" t="s">
        <v>662</v>
      </c>
      <c r="G245" s="46"/>
      <c r="H245" s="24" t="s">
        <v>644</v>
      </c>
      <c r="I245" s="23" t="s">
        <v>640</v>
      </c>
      <c r="J245" s="4" t="s">
        <v>641</v>
      </c>
      <c r="K245" s="4" t="s">
        <v>1617</v>
      </c>
      <c r="L245" s="25" t="s">
        <v>662</v>
      </c>
      <c r="M245" s="46"/>
    </row>
    <row r="246" spans="1:13" s="3" customFormat="1">
      <c r="A246" s="46"/>
      <c r="B246" s="93" t="s">
        <v>648</v>
      </c>
      <c r="C246" s="94" t="s">
        <v>714</v>
      </c>
      <c r="D246" s="95" t="s">
        <v>2360</v>
      </c>
      <c r="E246" s="96" t="s">
        <v>687</v>
      </c>
      <c r="F246" s="285" t="s">
        <v>3617</v>
      </c>
      <c r="G246" s="46"/>
      <c r="H246" s="111" t="s">
        <v>648</v>
      </c>
      <c r="I246" s="94" t="s">
        <v>759</v>
      </c>
      <c r="J246" s="95" t="s">
        <v>3176</v>
      </c>
      <c r="K246" s="96" t="s">
        <v>547</v>
      </c>
      <c r="L246" s="289" t="s">
        <v>3622</v>
      </c>
      <c r="M246" s="46"/>
    </row>
    <row r="247" spans="1:13" s="3" customFormat="1">
      <c r="A247" s="46"/>
      <c r="B247" s="98" t="s">
        <v>649</v>
      </c>
      <c r="C247" s="99" t="s">
        <v>1387</v>
      </c>
      <c r="D247" s="100" t="s">
        <v>3133</v>
      </c>
      <c r="E247" s="101" t="s">
        <v>687</v>
      </c>
      <c r="F247" s="286" t="s">
        <v>3618</v>
      </c>
      <c r="G247" s="46"/>
      <c r="H247" s="113" t="s">
        <v>649</v>
      </c>
      <c r="I247" s="99" t="s">
        <v>685</v>
      </c>
      <c r="J247" s="100" t="s">
        <v>2754</v>
      </c>
      <c r="K247" s="101" t="s">
        <v>770</v>
      </c>
      <c r="L247" s="290" t="s">
        <v>3623</v>
      </c>
      <c r="M247" s="46"/>
    </row>
    <row r="248" spans="1:13" s="3" customFormat="1">
      <c r="A248" s="46"/>
      <c r="B248" s="103" t="s">
        <v>650</v>
      </c>
      <c r="C248" s="104" t="s">
        <v>1289</v>
      </c>
      <c r="D248" s="105" t="s">
        <v>2515</v>
      </c>
      <c r="E248" s="106" t="s">
        <v>687</v>
      </c>
      <c r="F248" s="287" t="s">
        <v>3619</v>
      </c>
      <c r="G248" s="46"/>
      <c r="H248" s="115" t="s">
        <v>650</v>
      </c>
      <c r="I248" s="104" t="s">
        <v>810</v>
      </c>
      <c r="J248" s="105" t="s">
        <v>811</v>
      </c>
      <c r="K248" s="106" t="s">
        <v>647</v>
      </c>
      <c r="L248" s="291" t="s">
        <v>2207</v>
      </c>
      <c r="M248" s="46"/>
    </row>
    <row r="249" spans="1:13" s="3" customFormat="1">
      <c r="A249" s="46"/>
      <c r="B249" s="6" t="s">
        <v>651</v>
      </c>
      <c r="C249" s="7" t="s">
        <v>1123</v>
      </c>
      <c r="D249" s="8" t="s">
        <v>1519</v>
      </c>
      <c r="E249" s="9" t="s">
        <v>687</v>
      </c>
      <c r="F249" s="288" t="s">
        <v>3620</v>
      </c>
      <c r="G249" s="46"/>
      <c r="H249" s="26" t="s">
        <v>651</v>
      </c>
      <c r="I249" s="7" t="s">
        <v>723</v>
      </c>
      <c r="J249" s="8" t="s">
        <v>3624</v>
      </c>
      <c r="K249" s="9" t="s">
        <v>647</v>
      </c>
      <c r="L249" s="292" t="s">
        <v>3054</v>
      </c>
      <c r="M249" s="46"/>
    </row>
    <row r="250" spans="1:13" s="3" customFormat="1">
      <c r="A250" s="46"/>
      <c r="B250" s="6" t="s">
        <v>652</v>
      </c>
      <c r="C250" s="7" t="s">
        <v>1436</v>
      </c>
      <c r="D250" s="8" t="s">
        <v>1368</v>
      </c>
      <c r="E250" s="9" t="s">
        <v>647</v>
      </c>
      <c r="F250" s="288" t="s">
        <v>3621</v>
      </c>
      <c r="G250" s="46"/>
      <c r="H250" s="26" t="s">
        <v>652</v>
      </c>
      <c r="I250" s="7" t="s">
        <v>725</v>
      </c>
      <c r="J250" s="8" t="s">
        <v>855</v>
      </c>
      <c r="K250" s="9" t="s">
        <v>679</v>
      </c>
      <c r="L250" s="292" t="s">
        <v>3625</v>
      </c>
      <c r="M250" s="46"/>
    </row>
    <row r="251" spans="1:13" s="3" customFormat="1">
      <c r="A251" s="46"/>
      <c r="B251" s="6"/>
      <c r="C251" s="7"/>
      <c r="D251" s="8"/>
      <c r="E251" s="9"/>
      <c r="F251" s="288"/>
      <c r="G251" s="46"/>
      <c r="H251" s="26" t="s">
        <v>653</v>
      </c>
      <c r="I251" s="7" t="s">
        <v>1001</v>
      </c>
      <c r="J251" s="8" t="s">
        <v>809</v>
      </c>
      <c r="K251" s="9" t="s">
        <v>687</v>
      </c>
      <c r="L251" s="292" t="s">
        <v>3626</v>
      </c>
      <c r="M251" s="46"/>
    </row>
    <row r="252" spans="1:13" s="3" customFormat="1">
      <c r="A252" s="46"/>
      <c r="B252" s="6"/>
      <c r="C252" s="7"/>
      <c r="D252" s="8"/>
      <c r="E252" s="9"/>
      <c r="F252" s="288"/>
      <c r="G252" s="46"/>
      <c r="H252" s="26" t="s">
        <v>654</v>
      </c>
      <c r="I252" s="7" t="s">
        <v>759</v>
      </c>
      <c r="J252" s="8" t="s">
        <v>3627</v>
      </c>
      <c r="K252" s="9" t="s">
        <v>647</v>
      </c>
      <c r="L252" s="292" t="s">
        <v>3628</v>
      </c>
      <c r="M252" s="46"/>
    </row>
    <row r="253" spans="1:13" s="3" customFormat="1" ht="12.75">
      <c r="A253" s="46"/>
      <c r="B253" s="6"/>
      <c r="C253" s="7"/>
      <c r="D253" s="20"/>
      <c r="E253" s="9"/>
      <c r="F253" s="244"/>
      <c r="G253" s="46"/>
      <c r="H253" s="26" t="s">
        <v>655</v>
      </c>
      <c r="I253" s="7" t="s">
        <v>890</v>
      </c>
      <c r="J253" s="8" t="s">
        <v>3547</v>
      </c>
      <c r="K253" s="9" t="s">
        <v>3629</v>
      </c>
      <c r="L253" s="292" t="s">
        <v>3630</v>
      </c>
      <c r="M253" s="46"/>
    </row>
    <row r="254" spans="1:13" s="3" customFormat="1" ht="12.75">
      <c r="A254" s="46"/>
      <c r="B254" s="6"/>
      <c r="C254" s="7"/>
      <c r="D254" s="20"/>
      <c r="E254" s="9"/>
      <c r="F254" s="244"/>
      <c r="G254" s="46"/>
      <c r="H254" s="26" t="s">
        <v>656</v>
      </c>
      <c r="I254" s="7" t="s">
        <v>836</v>
      </c>
      <c r="J254" s="8" t="s">
        <v>1539</v>
      </c>
      <c r="K254" s="9" t="s">
        <v>684</v>
      </c>
      <c r="L254" s="292" t="s">
        <v>3631</v>
      </c>
      <c r="M254" s="46"/>
    </row>
    <row r="255" spans="1:13" s="3" customFormat="1" ht="13.5" thickBot="1">
      <c r="A255" s="46"/>
      <c r="B255" s="6"/>
      <c r="C255" s="7"/>
      <c r="D255" s="20"/>
      <c r="E255" s="9"/>
      <c r="F255" s="244"/>
      <c r="G255" s="46"/>
      <c r="H255" s="26" t="s">
        <v>657</v>
      </c>
      <c r="I255" s="7" t="s">
        <v>725</v>
      </c>
      <c r="J255" s="8" t="s">
        <v>828</v>
      </c>
      <c r="K255" s="9" t="s">
        <v>647</v>
      </c>
      <c r="L255" s="292" t="s">
        <v>3632</v>
      </c>
      <c r="M255" s="46"/>
    </row>
    <row r="256" spans="1:13" s="3" customFormat="1" ht="13.5" hidden="1" thickBot="1">
      <c r="A256" s="46"/>
      <c r="B256" s="6"/>
      <c r="C256" s="7"/>
      <c r="D256" s="20"/>
      <c r="E256" s="9"/>
      <c r="F256" s="244"/>
      <c r="G256" s="46"/>
      <c r="H256" s="26"/>
      <c r="I256" s="7"/>
      <c r="J256" s="8"/>
      <c r="K256" s="9"/>
      <c r="L256" s="292"/>
      <c r="M256" s="46"/>
    </row>
    <row r="257" spans="1:13" s="3" customFormat="1" ht="13.5" hidden="1" thickBot="1">
      <c r="A257" s="46"/>
      <c r="B257" s="6"/>
      <c r="C257" s="7"/>
      <c r="D257" s="20"/>
      <c r="E257" s="9"/>
      <c r="F257" s="244"/>
      <c r="G257" s="46"/>
      <c r="H257" s="26"/>
      <c r="I257" s="7"/>
      <c r="J257" s="8"/>
      <c r="K257" s="9"/>
      <c r="L257" s="292"/>
      <c r="M257" s="46"/>
    </row>
    <row r="258" spans="1:13" s="3" customFormat="1" ht="13.5" hidden="1" thickBot="1">
      <c r="A258" s="46"/>
      <c r="B258" s="6"/>
      <c r="C258" s="7"/>
      <c r="D258" s="20"/>
      <c r="E258" s="9"/>
      <c r="F258" s="244"/>
      <c r="G258" s="46"/>
      <c r="H258" s="26"/>
      <c r="I258" s="7"/>
      <c r="J258" s="8"/>
      <c r="K258" s="9"/>
      <c r="L258" s="292"/>
      <c r="M258" s="46"/>
    </row>
    <row r="259" spans="1:13" s="3" customFormat="1" ht="13.5" hidden="1" thickBot="1">
      <c r="A259" s="46"/>
      <c r="B259" s="6"/>
      <c r="C259" s="7"/>
      <c r="D259" s="20"/>
      <c r="E259" s="9"/>
      <c r="F259" s="244"/>
      <c r="G259" s="46"/>
      <c r="H259" s="26"/>
      <c r="I259" s="7"/>
      <c r="J259" s="8"/>
      <c r="K259" s="9"/>
      <c r="L259" s="292"/>
      <c r="M259" s="46"/>
    </row>
    <row r="260" spans="1:13" s="3" customFormat="1" ht="13.5" hidden="1" thickBot="1">
      <c r="A260" s="46"/>
      <c r="B260" s="6"/>
      <c r="C260" s="7"/>
      <c r="D260" s="20"/>
      <c r="E260" s="9"/>
      <c r="F260" s="244"/>
      <c r="G260" s="46"/>
      <c r="H260" s="26"/>
      <c r="I260" s="7"/>
      <c r="J260" s="8"/>
      <c r="K260" s="9"/>
      <c r="L260" s="292"/>
      <c r="M260" s="46"/>
    </row>
    <row r="261" spans="1:13" s="3" customFormat="1" ht="13.5" hidden="1" thickBot="1">
      <c r="A261" s="46"/>
      <c r="B261" s="6"/>
      <c r="C261" s="7"/>
      <c r="D261" s="21"/>
      <c r="E261" s="9"/>
      <c r="F261" s="244"/>
      <c r="G261" s="46"/>
      <c r="H261" s="26"/>
      <c r="I261" s="7"/>
      <c r="J261" s="8"/>
      <c r="K261" s="9"/>
      <c r="L261" s="255"/>
      <c r="M261" s="46"/>
    </row>
    <row r="262" spans="1:13" s="3" customFormat="1" ht="13.5" hidden="1" thickBot="1">
      <c r="A262" s="46"/>
      <c r="B262" s="6"/>
      <c r="C262" s="7"/>
      <c r="D262" s="21"/>
      <c r="E262" s="9"/>
      <c r="F262" s="244"/>
      <c r="G262" s="46"/>
      <c r="H262" s="26"/>
      <c r="I262" s="7"/>
      <c r="J262" s="357"/>
      <c r="K262" s="9"/>
      <c r="L262" s="255"/>
      <c r="M262" s="46"/>
    </row>
    <row r="263" spans="1:13" s="3" customFormat="1" ht="13.5" hidden="1" thickBot="1">
      <c r="A263" s="46"/>
      <c r="B263" s="6"/>
      <c r="C263" s="7"/>
      <c r="D263" s="21"/>
      <c r="E263" s="9"/>
      <c r="F263" s="244"/>
      <c r="G263" s="46"/>
      <c r="H263" s="26"/>
      <c r="I263" s="7"/>
      <c r="J263" s="357"/>
      <c r="K263" s="9"/>
      <c r="L263" s="255"/>
      <c r="M263" s="46"/>
    </row>
    <row r="264" spans="1:13" s="3" customFormat="1" ht="13.5" hidden="1" thickBot="1">
      <c r="A264" s="46"/>
      <c r="B264" s="6"/>
      <c r="C264" s="7"/>
      <c r="D264" s="21"/>
      <c r="E264" s="9"/>
      <c r="F264" s="244"/>
      <c r="G264" s="46"/>
      <c r="H264" s="26"/>
      <c r="I264" s="7"/>
      <c r="J264" s="357"/>
      <c r="K264" s="9"/>
      <c r="L264" s="255"/>
      <c r="M264" s="46"/>
    </row>
    <row r="265" spans="1:13" s="3" customFormat="1" ht="13.5" hidden="1" thickBot="1">
      <c r="A265" s="46"/>
      <c r="B265" s="6"/>
      <c r="C265" s="7"/>
      <c r="D265" s="21"/>
      <c r="E265" s="9"/>
      <c r="F265" s="244"/>
      <c r="G265" s="46"/>
      <c r="H265" s="26"/>
      <c r="I265" s="7"/>
      <c r="J265" s="357"/>
      <c r="K265" s="9"/>
      <c r="L265" s="255"/>
      <c r="M265" s="46"/>
    </row>
    <row r="266" spans="1:13" s="3" customFormat="1" ht="13.5" hidden="1" thickBot="1">
      <c r="A266" s="46"/>
      <c r="B266" s="19"/>
      <c r="C266" s="10"/>
      <c r="D266" s="22"/>
      <c r="E266" s="11"/>
      <c r="F266" s="245"/>
      <c r="G266" s="46"/>
      <c r="H266" s="28"/>
      <c r="I266" s="29"/>
      <c r="J266" s="561"/>
      <c r="K266" s="30"/>
      <c r="L266" s="256"/>
      <c r="M266" s="46"/>
    </row>
    <row r="267" spans="1:13" s="3" customFormat="1" ht="12.75" thickTop="1">
      <c r="A267" s="46"/>
      <c r="B267" s="47"/>
      <c r="C267" s="47"/>
      <c r="D267" s="47"/>
      <c r="E267" s="47"/>
      <c r="F267" s="47"/>
      <c r="G267" s="46"/>
      <c r="H267" s="48"/>
      <c r="I267" s="48"/>
      <c r="J267" s="48"/>
      <c r="K267" s="48"/>
      <c r="L267" s="48"/>
      <c r="M267" s="46"/>
    </row>
    <row r="268" spans="1:13" s="3" customFormat="1" ht="21" thickBot="1">
      <c r="A268" s="35"/>
      <c r="B268" s="213" t="s">
        <v>791</v>
      </c>
      <c r="C268" s="211"/>
      <c r="D268" s="35"/>
      <c r="E268" s="211" t="s">
        <v>743</v>
      </c>
      <c r="F268" s="781" t="s">
        <v>740</v>
      </c>
      <c r="G268" s="781"/>
      <c r="H268" s="781"/>
      <c r="I268" s="781"/>
      <c r="K268" s="211" t="s">
        <v>741</v>
      </c>
      <c r="L268" s="211"/>
      <c r="M268" s="46"/>
    </row>
    <row r="269" spans="1:13" s="3" customFormat="1" ht="13.5" thickTop="1" thickBot="1">
      <c r="A269" s="35"/>
      <c r="B269" s="810" t="s">
        <v>1646</v>
      </c>
      <c r="C269" s="811"/>
      <c r="D269" s="43"/>
      <c r="E269" s="44"/>
      <c r="F269" s="44"/>
      <c r="G269" s="35"/>
      <c r="H269" s="814" t="s">
        <v>739</v>
      </c>
      <c r="I269" s="815"/>
      <c r="J269" s="45"/>
      <c r="K269" s="45"/>
      <c r="L269" s="45"/>
      <c r="M269" s="46"/>
    </row>
    <row r="270" spans="1:13" s="3" customFormat="1" ht="16.5" thickTop="1" thickBot="1">
      <c r="A270" s="46"/>
      <c r="B270" s="812"/>
      <c r="C270" s="813"/>
      <c r="D270" s="14"/>
      <c r="E270" s="12" t="s">
        <v>663</v>
      </c>
      <c r="F270" s="13">
        <f>COUNTA(D272:D291)</f>
        <v>4</v>
      </c>
      <c r="G270" s="46"/>
      <c r="H270" s="816"/>
      <c r="I270" s="817"/>
      <c r="J270" s="32"/>
      <c r="K270" s="33" t="s">
        <v>663</v>
      </c>
      <c r="L270" s="34">
        <f>COUNTA(J272:J291)</f>
        <v>5</v>
      </c>
      <c r="M270" s="46"/>
    </row>
    <row r="271" spans="1:13" s="3" customFormat="1">
      <c r="A271" s="46"/>
      <c r="B271" s="15" t="s">
        <v>644</v>
      </c>
      <c r="C271" s="16" t="s">
        <v>640</v>
      </c>
      <c r="D271" s="4" t="s">
        <v>641</v>
      </c>
      <c r="E271" s="4" t="s">
        <v>1617</v>
      </c>
      <c r="F271" s="5" t="s">
        <v>662</v>
      </c>
      <c r="G271" s="46"/>
      <c r="H271" s="24" t="s">
        <v>644</v>
      </c>
      <c r="I271" s="23" t="s">
        <v>640</v>
      </c>
      <c r="J271" s="4" t="s">
        <v>641</v>
      </c>
      <c r="K271" s="4" t="s">
        <v>1617</v>
      </c>
      <c r="L271" s="25" t="s">
        <v>662</v>
      </c>
      <c r="M271" s="46"/>
    </row>
    <row r="272" spans="1:13" s="3" customFormat="1">
      <c r="A272" s="46"/>
      <c r="B272" s="93" t="s">
        <v>648</v>
      </c>
      <c r="C272" s="94" t="s">
        <v>698</v>
      </c>
      <c r="D272" s="95" t="s">
        <v>3237</v>
      </c>
      <c r="E272" s="96" t="s">
        <v>770</v>
      </c>
      <c r="F272" s="285" t="s">
        <v>2832</v>
      </c>
      <c r="G272" s="46"/>
      <c r="H272" s="111" t="s">
        <v>648</v>
      </c>
      <c r="I272" s="94" t="s">
        <v>1086</v>
      </c>
      <c r="J272" s="95" t="s">
        <v>844</v>
      </c>
      <c r="K272" s="96" t="s">
        <v>687</v>
      </c>
      <c r="L272" s="289" t="s">
        <v>3017</v>
      </c>
      <c r="M272" s="46"/>
    </row>
    <row r="273" spans="1:13" s="3" customFormat="1">
      <c r="A273" s="46"/>
      <c r="B273" s="98" t="s">
        <v>649</v>
      </c>
      <c r="C273" s="99" t="s">
        <v>778</v>
      </c>
      <c r="D273" s="100" t="s">
        <v>2097</v>
      </c>
      <c r="E273" s="101" t="s">
        <v>770</v>
      </c>
      <c r="F273" s="286" t="s">
        <v>3634</v>
      </c>
      <c r="G273" s="46"/>
      <c r="H273" s="113" t="s">
        <v>649</v>
      </c>
      <c r="I273" s="99" t="s">
        <v>725</v>
      </c>
      <c r="J273" s="100" t="s">
        <v>3637</v>
      </c>
      <c r="K273" s="101" t="s">
        <v>770</v>
      </c>
      <c r="L273" s="290" t="s">
        <v>3638</v>
      </c>
      <c r="M273" s="46"/>
    </row>
    <row r="274" spans="1:13" s="3" customFormat="1">
      <c r="A274" s="46"/>
      <c r="B274" s="103" t="s">
        <v>650</v>
      </c>
      <c r="C274" s="104" t="s">
        <v>3044</v>
      </c>
      <c r="D274" s="105" t="s">
        <v>941</v>
      </c>
      <c r="E274" s="106" t="s">
        <v>647</v>
      </c>
      <c r="F274" s="287" t="s">
        <v>3635</v>
      </c>
      <c r="G274" s="46"/>
      <c r="H274" s="115" t="s">
        <v>650</v>
      </c>
      <c r="I274" s="104" t="s">
        <v>761</v>
      </c>
      <c r="J274" s="105" t="s">
        <v>762</v>
      </c>
      <c r="K274" s="106" t="s">
        <v>770</v>
      </c>
      <c r="L274" s="291" t="s">
        <v>3639</v>
      </c>
      <c r="M274" s="46"/>
    </row>
    <row r="275" spans="1:13" s="3" customFormat="1">
      <c r="A275" s="46"/>
      <c r="B275" s="6" t="s">
        <v>651</v>
      </c>
      <c r="C275" s="7" t="s">
        <v>698</v>
      </c>
      <c r="D275" s="8" t="s">
        <v>711</v>
      </c>
      <c r="E275" s="9" t="s">
        <v>647</v>
      </c>
      <c r="F275" s="288" t="s">
        <v>3636</v>
      </c>
      <c r="G275" s="46"/>
      <c r="H275" s="26" t="s">
        <v>651</v>
      </c>
      <c r="I275" s="7" t="s">
        <v>866</v>
      </c>
      <c r="J275" s="8" t="s">
        <v>1179</v>
      </c>
      <c r="K275" s="9" t="s">
        <v>687</v>
      </c>
      <c r="L275" s="292" t="s">
        <v>3640</v>
      </c>
      <c r="M275" s="46"/>
    </row>
    <row r="276" spans="1:13" s="3" customFormat="1" ht="12.75" thickBot="1">
      <c r="A276" s="46"/>
      <c r="B276" s="6"/>
      <c r="C276" s="7"/>
      <c r="D276" s="8"/>
      <c r="E276" s="9"/>
      <c r="F276" s="288"/>
      <c r="G276" s="46"/>
      <c r="H276" s="26" t="s">
        <v>652</v>
      </c>
      <c r="I276" s="7" t="s">
        <v>835</v>
      </c>
      <c r="J276" s="8" t="s">
        <v>3633</v>
      </c>
      <c r="K276" s="9" t="s">
        <v>3629</v>
      </c>
      <c r="L276" s="292" t="s">
        <v>3069</v>
      </c>
      <c r="M276" s="46"/>
    </row>
    <row r="277" spans="1:13" s="3" customFormat="1" hidden="1">
      <c r="A277" s="46"/>
      <c r="B277" s="6"/>
      <c r="C277" s="7"/>
      <c r="D277" s="8"/>
      <c r="E277" s="9"/>
      <c r="F277" s="288"/>
      <c r="G277" s="46"/>
      <c r="H277" s="26"/>
      <c r="I277" s="7"/>
      <c r="J277" s="8"/>
      <c r="K277" s="9"/>
      <c r="L277" s="292"/>
      <c r="M277" s="46"/>
    </row>
    <row r="278" spans="1:13" s="3" customFormat="1" hidden="1">
      <c r="A278" s="46"/>
      <c r="B278" s="6"/>
      <c r="C278" s="7"/>
      <c r="D278" s="8"/>
      <c r="E278" s="9"/>
      <c r="F278" s="288"/>
      <c r="G278" s="46"/>
      <c r="H278" s="26"/>
      <c r="I278" s="7"/>
      <c r="J278" s="8"/>
      <c r="K278" s="9"/>
      <c r="L278" s="292"/>
      <c r="M278" s="46"/>
    </row>
    <row r="279" spans="1:13" s="3" customFormat="1" hidden="1">
      <c r="A279" s="46"/>
      <c r="B279" s="6"/>
      <c r="C279" s="7"/>
      <c r="D279" s="8"/>
      <c r="E279" s="9"/>
      <c r="F279" s="288"/>
      <c r="G279" s="46"/>
      <c r="H279" s="26"/>
      <c r="I279" s="7"/>
      <c r="J279" s="8"/>
      <c r="K279" s="9"/>
      <c r="L279" s="292"/>
      <c r="M279" s="46"/>
    </row>
    <row r="280" spans="1:13" s="3" customFormat="1" hidden="1">
      <c r="A280" s="46"/>
      <c r="B280" s="6"/>
      <c r="C280" s="7"/>
      <c r="D280" s="8"/>
      <c r="E280" s="9"/>
      <c r="F280" s="288"/>
      <c r="G280" s="46"/>
      <c r="H280" s="26"/>
      <c r="I280" s="7"/>
      <c r="J280" s="8"/>
      <c r="K280" s="9"/>
      <c r="L280" s="292"/>
      <c r="M280" s="46"/>
    </row>
    <row r="281" spans="1:13" s="3" customFormat="1" ht="12.75" hidden="1">
      <c r="A281" s="46"/>
      <c r="B281" s="6"/>
      <c r="C281" s="7"/>
      <c r="D281" s="20"/>
      <c r="E281" s="9"/>
      <c r="F281" s="244"/>
      <c r="G281" s="46"/>
      <c r="H281" s="26"/>
      <c r="I281" s="7"/>
      <c r="J281" s="8"/>
      <c r="K281" s="9"/>
      <c r="L281" s="292"/>
      <c r="M281" s="46"/>
    </row>
    <row r="282" spans="1:13" s="3" customFormat="1" ht="12.75" hidden="1">
      <c r="A282" s="46"/>
      <c r="B282" s="6"/>
      <c r="C282" s="7"/>
      <c r="D282" s="20"/>
      <c r="E282" s="9"/>
      <c r="F282" s="244"/>
      <c r="G282" s="46"/>
      <c r="H282" s="26"/>
      <c r="I282" s="7"/>
      <c r="J282" s="8"/>
      <c r="K282" s="9"/>
      <c r="L282" s="292"/>
      <c r="M282" s="46"/>
    </row>
    <row r="283" spans="1:13" s="3" customFormat="1" ht="12.75" hidden="1">
      <c r="A283" s="46"/>
      <c r="B283" s="6"/>
      <c r="C283" s="7"/>
      <c r="D283" s="20"/>
      <c r="E283" s="9"/>
      <c r="F283" s="244"/>
      <c r="G283" s="46"/>
      <c r="H283" s="26"/>
      <c r="I283" s="7"/>
      <c r="J283" s="8"/>
      <c r="K283" s="9"/>
      <c r="L283" s="292"/>
      <c r="M283" s="46"/>
    </row>
    <row r="284" spans="1:13" s="3" customFormat="1" ht="12.75" hidden="1">
      <c r="A284" s="46"/>
      <c r="B284" s="6"/>
      <c r="C284" s="7"/>
      <c r="D284" s="20"/>
      <c r="E284" s="9"/>
      <c r="F284" s="244"/>
      <c r="G284" s="46"/>
      <c r="H284" s="26"/>
      <c r="I284" s="7"/>
      <c r="J284" s="8"/>
      <c r="K284" s="9"/>
      <c r="L284" s="292"/>
      <c r="M284" s="46"/>
    </row>
    <row r="285" spans="1:13" s="3" customFormat="1" ht="12.75" hidden="1">
      <c r="A285" s="46"/>
      <c r="B285" s="6"/>
      <c r="C285" s="7"/>
      <c r="D285" s="20"/>
      <c r="E285" s="9"/>
      <c r="F285" s="244"/>
      <c r="G285" s="46"/>
      <c r="H285" s="26"/>
      <c r="I285" s="7"/>
      <c r="J285" s="8"/>
      <c r="K285" s="9"/>
      <c r="L285" s="292"/>
      <c r="M285" s="46"/>
    </row>
    <row r="286" spans="1:13" s="3" customFormat="1" ht="12.75" hidden="1">
      <c r="A286" s="46"/>
      <c r="B286" s="6"/>
      <c r="C286" s="7"/>
      <c r="D286" s="21"/>
      <c r="E286" s="9"/>
      <c r="F286" s="244"/>
      <c r="G286" s="46"/>
      <c r="H286" s="26"/>
      <c r="I286" s="7"/>
      <c r="J286" s="7"/>
      <c r="K286" s="9"/>
      <c r="L286" s="255"/>
      <c r="M286" s="46"/>
    </row>
    <row r="287" spans="1:13" s="3" customFormat="1" ht="12.75" hidden="1">
      <c r="A287" s="46"/>
      <c r="B287" s="6"/>
      <c r="C287" s="7"/>
      <c r="D287" s="21"/>
      <c r="E287" s="9"/>
      <c r="F287" s="244"/>
      <c r="G287" s="46"/>
      <c r="H287" s="26"/>
      <c r="I287" s="7"/>
      <c r="J287" s="7"/>
      <c r="K287" s="9"/>
      <c r="L287" s="255"/>
      <c r="M287" s="46"/>
    </row>
    <row r="288" spans="1:13" s="3" customFormat="1" ht="12.75" hidden="1">
      <c r="A288" s="46"/>
      <c r="B288" s="6"/>
      <c r="C288" s="7"/>
      <c r="D288" s="21"/>
      <c r="E288" s="9"/>
      <c r="F288" s="244"/>
      <c r="G288" s="46"/>
      <c r="H288" s="26"/>
      <c r="I288" s="7"/>
      <c r="J288" s="7"/>
      <c r="K288" s="9"/>
      <c r="L288" s="255"/>
      <c r="M288" s="46"/>
    </row>
    <row r="289" spans="1:13" s="3" customFormat="1" ht="12.75" hidden="1">
      <c r="A289" s="46"/>
      <c r="B289" s="6"/>
      <c r="C289" s="7"/>
      <c r="D289" s="21"/>
      <c r="E289" s="9"/>
      <c r="F289" s="244"/>
      <c r="G289" s="46"/>
      <c r="H289" s="26"/>
      <c r="I289" s="7"/>
      <c r="J289" s="7"/>
      <c r="K289" s="9"/>
      <c r="L289" s="255"/>
      <c r="M289" s="46"/>
    </row>
    <row r="290" spans="1:13" s="3" customFormat="1" ht="12.75" hidden="1">
      <c r="A290" s="46"/>
      <c r="B290" s="6"/>
      <c r="C290" s="7"/>
      <c r="D290" s="21"/>
      <c r="E290" s="9"/>
      <c r="F290" s="244"/>
      <c r="G290" s="46"/>
      <c r="H290" s="26"/>
      <c r="I290" s="7"/>
      <c r="J290" s="7"/>
      <c r="K290" s="9"/>
      <c r="L290" s="255"/>
      <c r="M290" s="46"/>
    </row>
    <row r="291" spans="1:13" s="3" customFormat="1" ht="13.5" hidden="1" thickBot="1">
      <c r="A291" s="46"/>
      <c r="B291" s="19"/>
      <c r="C291" s="10"/>
      <c r="D291" s="22"/>
      <c r="E291" s="11"/>
      <c r="F291" s="245"/>
      <c r="G291" s="46"/>
      <c r="H291" s="28"/>
      <c r="I291" s="29"/>
      <c r="J291" s="29"/>
      <c r="K291" s="30"/>
      <c r="L291" s="256"/>
      <c r="M291" s="46"/>
    </row>
    <row r="292" spans="1:13" s="3" customFormat="1" ht="12.75" thickTop="1">
      <c r="A292" s="46"/>
      <c r="B292" s="47"/>
      <c r="C292" s="47"/>
      <c r="D292" s="47"/>
      <c r="E292" s="47"/>
      <c r="F292" s="47"/>
      <c r="G292" s="46"/>
      <c r="H292" s="48"/>
      <c r="I292" s="48"/>
      <c r="J292" s="48"/>
      <c r="K292" s="48"/>
      <c r="L292" s="48"/>
      <c r="M292" s="46"/>
    </row>
    <row r="293" spans="1:13" s="3" customFormat="1" ht="21" thickBot="1">
      <c r="A293" s="35"/>
      <c r="B293" s="213" t="s">
        <v>931</v>
      </c>
      <c r="C293" s="211"/>
      <c r="D293" s="211" t="s">
        <v>741</v>
      </c>
      <c r="E293" s="781" t="s">
        <v>933</v>
      </c>
      <c r="F293" s="781"/>
      <c r="G293" s="42"/>
      <c r="H293" s="211" t="s">
        <v>792</v>
      </c>
      <c r="I293" s="211"/>
      <c r="J293" s="211" t="s">
        <v>741</v>
      </c>
      <c r="K293" s="781" t="s">
        <v>932</v>
      </c>
      <c r="L293" s="781"/>
      <c r="M293" s="46"/>
    </row>
    <row r="294" spans="1:13" s="3" customFormat="1" ht="13.5" thickTop="1" thickBot="1">
      <c r="A294" s="35"/>
      <c r="B294" s="818" t="s">
        <v>923</v>
      </c>
      <c r="C294" s="819"/>
      <c r="D294" s="45"/>
      <c r="E294" s="45"/>
      <c r="F294" s="45"/>
      <c r="G294" s="35"/>
      <c r="H294" s="814" t="s">
        <v>739</v>
      </c>
      <c r="I294" s="815"/>
      <c r="J294" s="45"/>
      <c r="K294" s="45"/>
      <c r="L294" s="45"/>
      <c r="M294" s="46"/>
    </row>
    <row r="295" spans="1:13" s="3" customFormat="1" ht="16.5" thickTop="1" thickBot="1">
      <c r="A295" s="46"/>
      <c r="B295" s="820"/>
      <c r="C295" s="821"/>
      <c r="D295" s="64"/>
      <c r="E295" s="65" t="s">
        <v>663</v>
      </c>
      <c r="F295" s="66">
        <f>COUNTA(D297:D316)</f>
        <v>4</v>
      </c>
      <c r="G295" s="46"/>
      <c r="H295" s="816"/>
      <c r="I295" s="817"/>
      <c r="J295" s="32"/>
      <c r="K295" s="33" t="s">
        <v>663</v>
      </c>
      <c r="L295" s="34">
        <f>COUNTA(J297:J316)</f>
        <v>4</v>
      </c>
      <c r="M295" s="46"/>
    </row>
    <row r="296" spans="1:13" s="3" customFormat="1">
      <c r="A296" s="46"/>
      <c r="B296" s="67" t="s">
        <v>644</v>
      </c>
      <c r="C296" s="4" t="s">
        <v>640</v>
      </c>
      <c r="D296" s="4" t="s">
        <v>641</v>
      </c>
      <c r="E296" s="4" t="s">
        <v>1617</v>
      </c>
      <c r="F296" s="68" t="s">
        <v>662</v>
      </c>
      <c r="G296" s="46"/>
      <c r="H296" s="24" t="s">
        <v>644</v>
      </c>
      <c r="I296" s="23" t="s">
        <v>640</v>
      </c>
      <c r="J296" s="4" t="s">
        <v>641</v>
      </c>
      <c r="K296" s="4" t="s">
        <v>1617</v>
      </c>
      <c r="L296" s="25" t="s">
        <v>662</v>
      </c>
      <c r="M296" s="46"/>
    </row>
    <row r="297" spans="1:13" s="3" customFormat="1">
      <c r="A297" s="46"/>
      <c r="B297" s="108" t="s">
        <v>648</v>
      </c>
      <c r="C297" s="94" t="s">
        <v>1105</v>
      </c>
      <c r="D297" s="95" t="s">
        <v>1106</v>
      </c>
      <c r="E297" s="96" t="s">
        <v>770</v>
      </c>
      <c r="F297" s="293" t="s">
        <v>3645</v>
      </c>
      <c r="G297" s="46"/>
      <c r="H297" s="111" t="s">
        <v>648</v>
      </c>
      <c r="I297" s="94" t="s">
        <v>883</v>
      </c>
      <c r="J297" s="95" t="s">
        <v>1088</v>
      </c>
      <c r="K297" s="96" t="s">
        <v>770</v>
      </c>
      <c r="L297" s="289" t="s">
        <v>3641</v>
      </c>
      <c r="M297" s="46"/>
    </row>
    <row r="298" spans="1:13" s="3" customFormat="1">
      <c r="A298" s="46"/>
      <c r="B298" s="109" t="s">
        <v>649</v>
      </c>
      <c r="C298" s="99" t="s">
        <v>1110</v>
      </c>
      <c r="D298" s="100" t="s">
        <v>1898</v>
      </c>
      <c r="E298" s="101" t="s">
        <v>902</v>
      </c>
      <c r="F298" s="294" t="s">
        <v>3646</v>
      </c>
      <c r="G298" s="46"/>
      <c r="H298" s="113" t="s">
        <v>649</v>
      </c>
      <c r="I298" s="99" t="s">
        <v>1625</v>
      </c>
      <c r="J298" s="100" t="s">
        <v>1611</v>
      </c>
      <c r="K298" s="101" t="s">
        <v>679</v>
      </c>
      <c r="L298" s="290" t="s">
        <v>3642</v>
      </c>
      <c r="M298" s="46"/>
    </row>
    <row r="299" spans="1:13" s="3" customFormat="1">
      <c r="A299" s="46"/>
      <c r="B299" s="110" t="s">
        <v>650</v>
      </c>
      <c r="C299" s="104" t="s">
        <v>1174</v>
      </c>
      <c r="D299" s="105" t="s">
        <v>628</v>
      </c>
      <c r="E299" s="106" t="s">
        <v>770</v>
      </c>
      <c r="F299" s="295" t="s">
        <v>3647</v>
      </c>
      <c r="G299" s="46"/>
      <c r="H299" s="115" t="s">
        <v>650</v>
      </c>
      <c r="I299" s="104" t="s">
        <v>2211</v>
      </c>
      <c r="J299" s="105" t="s">
        <v>2212</v>
      </c>
      <c r="K299" s="106" t="s">
        <v>2677</v>
      </c>
      <c r="L299" s="291" t="s">
        <v>3643</v>
      </c>
      <c r="M299" s="46"/>
    </row>
    <row r="300" spans="1:13" s="3" customFormat="1" ht="12.75" thickBot="1">
      <c r="A300" s="46"/>
      <c r="B300" s="69" t="s">
        <v>651</v>
      </c>
      <c r="C300" s="7" t="s">
        <v>807</v>
      </c>
      <c r="D300" s="8" t="s">
        <v>838</v>
      </c>
      <c r="E300" s="9" t="s">
        <v>647</v>
      </c>
      <c r="F300" s="296" t="s">
        <v>3648</v>
      </c>
      <c r="G300" s="46"/>
      <c r="H300" s="26" t="s">
        <v>651</v>
      </c>
      <c r="I300" s="7" t="s">
        <v>1070</v>
      </c>
      <c r="J300" s="8" t="s">
        <v>1015</v>
      </c>
      <c r="K300" s="9" t="s">
        <v>770</v>
      </c>
      <c r="L300" s="292" t="s">
        <v>3644</v>
      </c>
      <c r="M300" s="46"/>
    </row>
    <row r="301" spans="1:13" s="3" customFormat="1" ht="12.75" hidden="1" thickBot="1">
      <c r="A301" s="46"/>
      <c r="B301" s="69" t="s">
        <v>652</v>
      </c>
      <c r="C301" s="7"/>
      <c r="D301" s="8"/>
      <c r="E301" s="9"/>
      <c r="F301" s="296"/>
      <c r="G301" s="46"/>
      <c r="H301" s="26" t="s">
        <v>652</v>
      </c>
      <c r="I301" s="7"/>
      <c r="J301" s="8"/>
      <c r="K301" s="9"/>
      <c r="L301" s="292"/>
      <c r="M301" s="46"/>
    </row>
    <row r="302" spans="1:13" s="3" customFormat="1" ht="12.75" hidden="1" thickBot="1">
      <c r="A302" s="46"/>
      <c r="B302" s="69" t="s">
        <v>653</v>
      </c>
      <c r="C302" s="7"/>
      <c r="D302" s="8"/>
      <c r="E302" s="9"/>
      <c r="F302" s="296"/>
      <c r="G302" s="46"/>
      <c r="H302" s="26" t="s">
        <v>653</v>
      </c>
      <c r="I302" s="7"/>
      <c r="J302" s="8"/>
      <c r="K302" s="9"/>
      <c r="L302" s="292"/>
      <c r="M302" s="46"/>
    </row>
    <row r="303" spans="1:13" s="3" customFormat="1" ht="12.75" hidden="1" thickBot="1">
      <c r="A303" s="46"/>
      <c r="B303" s="69" t="s">
        <v>654</v>
      </c>
      <c r="C303" s="7"/>
      <c r="D303" s="8"/>
      <c r="E303" s="9"/>
      <c r="F303" s="296"/>
      <c r="G303" s="46"/>
      <c r="H303" s="26" t="s">
        <v>654</v>
      </c>
      <c r="I303" s="7"/>
      <c r="J303" s="8"/>
      <c r="K303" s="9"/>
      <c r="L303" s="292"/>
      <c r="M303" s="46"/>
    </row>
    <row r="304" spans="1:13" s="3" customFormat="1" ht="13.5" hidden="1" thickBot="1">
      <c r="A304" s="46"/>
      <c r="B304" s="69"/>
      <c r="C304" s="7"/>
      <c r="D304" s="20"/>
      <c r="E304" s="9"/>
      <c r="F304" s="296"/>
      <c r="G304" s="46"/>
      <c r="H304" s="26" t="s">
        <v>655</v>
      </c>
      <c r="I304" s="7"/>
      <c r="J304" s="8"/>
      <c r="K304" s="9"/>
      <c r="L304" s="292"/>
      <c r="M304" s="533"/>
    </row>
    <row r="305" spans="1:13" s="3" customFormat="1" ht="13.5" hidden="1" thickBot="1">
      <c r="A305" s="46"/>
      <c r="B305" s="69"/>
      <c r="C305" s="7"/>
      <c r="D305" s="20"/>
      <c r="E305" s="9"/>
      <c r="F305" s="296"/>
      <c r="G305" s="46"/>
      <c r="H305" s="26" t="s">
        <v>656</v>
      </c>
      <c r="I305" s="7"/>
      <c r="J305" s="8"/>
      <c r="K305" s="9"/>
      <c r="L305" s="292"/>
      <c r="M305" s="533"/>
    </row>
    <row r="306" spans="1:13" s="3" customFormat="1" ht="13.5" hidden="1" thickBot="1">
      <c r="A306" s="46"/>
      <c r="B306" s="69"/>
      <c r="C306" s="7"/>
      <c r="D306" s="20"/>
      <c r="E306" s="9"/>
      <c r="F306" s="250"/>
      <c r="G306" s="46"/>
      <c r="H306" s="26" t="s">
        <v>657</v>
      </c>
      <c r="I306" s="7"/>
      <c r="J306" s="8"/>
      <c r="K306" s="9"/>
      <c r="L306" s="292"/>
      <c r="M306" s="533"/>
    </row>
    <row r="307" spans="1:13" s="3" customFormat="1" ht="13.5" hidden="1" thickBot="1">
      <c r="A307" s="46"/>
      <c r="B307" s="69"/>
      <c r="C307" s="7"/>
      <c r="D307" s="20"/>
      <c r="E307" s="9"/>
      <c r="F307" s="250"/>
      <c r="G307" s="46"/>
      <c r="H307" s="26" t="s">
        <v>658</v>
      </c>
      <c r="I307" s="7"/>
      <c r="J307" s="8"/>
      <c r="K307" s="9"/>
      <c r="L307" s="292"/>
      <c r="M307" s="533"/>
    </row>
    <row r="308" spans="1:13" s="3" customFormat="1" ht="13.5" hidden="1" thickBot="1">
      <c r="A308" s="46"/>
      <c r="B308" s="69"/>
      <c r="C308" s="7"/>
      <c r="D308" s="20"/>
      <c r="E308" s="9"/>
      <c r="F308" s="250"/>
      <c r="G308" s="46"/>
      <c r="H308" s="26" t="s">
        <v>659</v>
      </c>
      <c r="I308" s="7"/>
      <c r="J308" s="8"/>
      <c r="K308" s="9"/>
      <c r="L308" s="292"/>
      <c r="M308" s="533"/>
    </row>
    <row r="309" spans="1:13" s="3" customFormat="1" ht="13.5" hidden="1" thickBot="1">
      <c r="A309" s="46"/>
      <c r="B309" s="69"/>
      <c r="C309" s="7"/>
      <c r="D309" s="20"/>
      <c r="E309" s="9"/>
      <c r="F309" s="250"/>
      <c r="G309" s="46"/>
      <c r="H309" s="26" t="s">
        <v>660</v>
      </c>
      <c r="I309" s="7"/>
      <c r="J309" s="8"/>
      <c r="K309" s="9"/>
      <c r="L309" s="292"/>
      <c r="M309" s="533"/>
    </row>
    <row r="310" spans="1:13" s="3" customFormat="1" ht="13.5" hidden="1" thickBot="1">
      <c r="A310" s="46"/>
      <c r="B310" s="69"/>
      <c r="C310" s="7"/>
      <c r="D310" s="20"/>
      <c r="E310" s="9"/>
      <c r="F310" s="250"/>
      <c r="G310" s="46"/>
      <c r="H310" s="26"/>
      <c r="I310" s="7"/>
      <c r="J310" s="8"/>
      <c r="K310" s="9"/>
      <c r="L310" s="255"/>
      <c r="M310" s="533"/>
    </row>
    <row r="311" spans="1:13" s="3" customFormat="1" ht="13.5" hidden="1" thickBot="1">
      <c r="A311" s="46"/>
      <c r="B311" s="69"/>
      <c r="C311" s="7"/>
      <c r="D311" s="21"/>
      <c r="E311" s="9"/>
      <c r="F311" s="250"/>
      <c r="G311" s="46"/>
      <c r="H311" s="26"/>
      <c r="I311" s="7"/>
      <c r="J311" s="7"/>
      <c r="K311" s="9"/>
      <c r="L311" s="255"/>
      <c r="M311" s="533"/>
    </row>
    <row r="312" spans="1:13" s="3" customFormat="1" ht="13.5" hidden="1" thickBot="1">
      <c r="A312" s="46"/>
      <c r="B312" s="69"/>
      <c r="C312" s="7"/>
      <c r="D312" s="21"/>
      <c r="E312" s="9"/>
      <c r="F312" s="250"/>
      <c r="G312" s="46"/>
      <c r="H312" s="26"/>
      <c r="I312" s="7"/>
      <c r="J312" s="7"/>
      <c r="K312" s="9"/>
      <c r="L312" s="255"/>
      <c r="M312" s="533"/>
    </row>
    <row r="313" spans="1:13" s="3" customFormat="1" ht="13.5" hidden="1" thickBot="1">
      <c r="A313" s="46"/>
      <c r="B313" s="69"/>
      <c r="C313" s="7"/>
      <c r="D313" s="21"/>
      <c r="E313" s="9"/>
      <c r="F313" s="250"/>
      <c r="G313" s="46"/>
      <c r="H313" s="26"/>
      <c r="I313" s="7"/>
      <c r="J313" s="7"/>
      <c r="K313" s="9"/>
      <c r="L313" s="255"/>
      <c r="M313" s="533"/>
    </row>
    <row r="314" spans="1:13" s="3" customFormat="1" ht="13.5" hidden="1" thickBot="1">
      <c r="A314" s="46"/>
      <c r="B314" s="69"/>
      <c r="C314" s="7"/>
      <c r="D314" s="21"/>
      <c r="E314" s="9"/>
      <c r="F314" s="250"/>
      <c r="G314" s="46"/>
      <c r="H314" s="26"/>
      <c r="I314" s="7"/>
      <c r="J314" s="7"/>
      <c r="K314" s="9"/>
      <c r="L314" s="255"/>
      <c r="M314" s="533"/>
    </row>
    <row r="315" spans="1:13" s="3" customFormat="1" ht="13.5" hidden="1" thickBot="1">
      <c r="A315" s="46"/>
      <c r="B315" s="69"/>
      <c r="C315" s="7"/>
      <c r="D315" s="21"/>
      <c r="E315" s="9"/>
      <c r="F315" s="250"/>
      <c r="G315" s="46"/>
      <c r="H315" s="26"/>
      <c r="I315" s="7"/>
      <c r="J315" s="7"/>
      <c r="K315" s="9"/>
      <c r="L315" s="255"/>
      <c r="M315" s="533"/>
    </row>
    <row r="316" spans="1:13" s="3" customFormat="1" ht="13.5" hidden="1" thickBot="1">
      <c r="A316" s="46"/>
      <c r="B316" s="71"/>
      <c r="C316" s="72"/>
      <c r="D316" s="73"/>
      <c r="E316" s="74"/>
      <c r="F316" s="251"/>
      <c r="G316" s="46"/>
      <c r="H316" s="28"/>
      <c r="I316" s="29"/>
      <c r="J316" s="29"/>
      <c r="K316" s="30"/>
      <c r="L316" s="256"/>
      <c r="M316" s="533"/>
    </row>
    <row r="317" spans="1:13" s="3" customFormat="1" ht="13.5" hidden="1" thickTop="1" thickBot="1">
      <c r="A317" s="46"/>
      <c r="B317" s="76"/>
      <c r="C317" s="76"/>
      <c r="D317" s="76"/>
      <c r="E317" s="76"/>
      <c r="F317" s="76"/>
      <c r="G317" s="46"/>
      <c r="H317" s="48"/>
      <c r="I317" s="48"/>
      <c r="J317" s="48"/>
      <c r="K317" s="48"/>
      <c r="L317" s="48"/>
      <c r="M317" s="533"/>
    </row>
    <row r="318" spans="1:13" s="3" customFormat="1" ht="12.75" thickTop="1">
      <c r="B318" s="278"/>
      <c r="C318" s="278"/>
      <c r="D318" s="278"/>
      <c r="E318" s="278"/>
      <c r="F318" s="278"/>
      <c r="H318" s="48"/>
      <c r="I318" s="48"/>
      <c r="J318" s="48"/>
      <c r="K318" s="48"/>
      <c r="L318" s="48"/>
      <c r="M318" s="533"/>
    </row>
    <row r="319" spans="1:13" s="3" customFormat="1" ht="21" thickBot="1">
      <c r="B319" s="213" t="s">
        <v>2861</v>
      </c>
      <c r="C319" s="211"/>
      <c r="D319" s="211" t="s">
        <v>741</v>
      </c>
      <c r="E319" s="781" t="s">
        <v>2856</v>
      </c>
      <c r="F319" s="781"/>
      <c r="G319" s="46"/>
      <c r="H319" s="211" t="s">
        <v>2624</v>
      </c>
      <c r="I319" s="211"/>
      <c r="J319" s="211" t="s">
        <v>743</v>
      </c>
      <c r="K319" s="781" t="s">
        <v>2625</v>
      </c>
      <c r="L319" s="781"/>
      <c r="M319" s="533"/>
    </row>
    <row r="320" spans="1:13" s="3" customFormat="1" ht="13.5" thickTop="1" thickBot="1">
      <c r="B320" s="818" t="s">
        <v>923</v>
      </c>
      <c r="C320" s="819"/>
      <c r="D320" s="45"/>
      <c r="E320" s="45"/>
      <c r="F320" s="45"/>
      <c r="G320" s="46"/>
      <c r="H320" s="814" t="s">
        <v>2625</v>
      </c>
      <c r="I320" s="815"/>
      <c r="J320" s="45"/>
      <c r="K320" s="45"/>
      <c r="L320" s="45"/>
      <c r="M320" s="533"/>
    </row>
    <row r="321" spans="2:13" s="3" customFormat="1" ht="16.5" thickTop="1" thickBot="1">
      <c r="B321" s="820"/>
      <c r="C321" s="821"/>
      <c r="D321" s="64"/>
      <c r="E321" s="65" t="s">
        <v>663</v>
      </c>
      <c r="F321" s="66">
        <f>COUNTA(D323:D342)</f>
        <v>1</v>
      </c>
      <c r="G321" s="46"/>
      <c r="H321" s="816"/>
      <c r="I321" s="817"/>
      <c r="J321" s="32"/>
      <c r="K321" s="33" t="s">
        <v>663</v>
      </c>
      <c r="L321" s="34">
        <f>COUNTA(J323:J330)</f>
        <v>3</v>
      </c>
      <c r="M321" s="533"/>
    </row>
    <row r="322" spans="2:13" s="3" customFormat="1" ht="409.6">
      <c r="B322" s="67" t="s">
        <v>644</v>
      </c>
      <c r="C322" s="4" t="s">
        <v>640</v>
      </c>
      <c r="D322" s="4" t="s">
        <v>641</v>
      </c>
      <c r="E322" s="4" t="s">
        <v>1617</v>
      </c>
      <c r="F322" s="68" t="s">
        <v>662</v>
      </c>
      <c r="G322" s="46"/>
      <c r="H322" s="24" t="s">
        <v>644</v>
      </c>
      <c r="I322" s="23" t="s">
        <v>640</v>
      </c>
      <c r="J322" s="4" t="s">
        <v>641</v>
      </c>
      <c r="K322" s="4" t="s">
        <v>1617</v>
      </c>
      <c r="L322" s="25" t="s">
        <v>662</v>
      </c>
      <c r="M322" s="533"/>
    </row>
    <row r="323" spans="2:13" s="3" customFormat="1">
      <c r="B323" s="108" t="s">
        <v>648</v>
      </c>
      <c r="C323" s="94" t="s">
        <v>1110</v>
      </c>
      <c r="D323" s="95" t="s">
        <v>328</v>
      </c>
      <c r="E323" s="96" t="s">
        <v>329</v>
      </c>
      <c r="F323" s="293" t="s">
        <v>3649</v>
      </c>
      <c r="G323" s="46"/>
      <c r="H323" s="111" t="s">
        <v>648</v>
      </c>
      <c r="I323" s="94" t="s">
        <v>757</v>
      </c>
      <c r="J323" s="95" t="s">
        <v>3627</v>
      </c>
      <c r="K323" s="96" t="s">
        <v>647</v>
      </c>
      <c r="L323" s="289" t="s">
        <v>3650</v>
      </c>
      <c r="M323" s="533"/>
    </row>
    <row r="324" spans="2:13" s="3" customFormat="1">
      <c r="B324" s="109"/>
      <c r="C324" s="99"/>
      <c r="D324" s="100"/>
      <c r="E324" s="101"/>
      <c r="F324" s="294"/>
      <c r="G324" s="46"/>
      <c r="H324" s="113" t="s">
        <v>649</v>
      </c>
      <c r="I324" s="99" t="s">
        <v>685</v>
      </c>
      <c r="J324" s="100" t="s">
        <v>2703</v>
      </c>
      <c r="K324" s="101" t="s">
        <v>647</v>
      </c>
      <c r="L324" s="290" t="s">
        <v>3651</v>
      </c>
      <c r="M324" s="533"/>
    </row>
    <row r="325" spans="2:13" s="3" customFormat="1" ht="12.75" thickBot="1">
      <c r="B325" s="110"/>
      <c r="C325" s="104"/>
      <c r="D325" s="105"/>
      <c r="E325" s="106"/>
      <c r="F325" s="295"/>
      <c r="H325" s="115" t="s">
        <v>650</v>
      </c>
      <c r="I325" s="104" t="s">
        <v>685</v>
      </c>
      <c r="J325" s="105" t="s">
        <v>1312</v>
      </c>
      <c r="K325" s="106" t="s">
        <v>647</v>
      </c>
      <c r="L325" s="291" t="s">
        <v>3652</v>
      </c>
      <c r="M325" s="533"/>
    </row>
    <row r="326" spans="2:13" s="3" customFormat="1" ht="12.75" hidden="1" thickBot="1">
      <c r="B326" s="69"/>
      <c r="C326" s="7"/>
      <c r="D326" s="8"/>
      <c r="E326" s="9"/>
      <c r="F326" s="296"/>
      <c r="H326" s="26" t="s">
        <v>651</v>
      </c>
      <c r="I326" s="7"/>
      <c r="J326" s="8"/>
      <c r="K326" s="9"/>
      <c r="L326" s="255"/>
    </row>
    <row r="327" spans="2:13" s="3" customFormat="1" ht="13.5" hidden="1" thickBot="1">
      <c r="B327" s="71"/>
      <c r="C327" s="72"/>
      <c r="D327" s="380"/>
      <c r="E327" s="74"/>
      <c r="F327" s="560"/>
      <c r="H327" s="28" t="s">
        <v>652</v>
      </c>
      <c r="I327" s="29"/>
      <c r="J327" s="92"/>
      <c r="K327" s="30"/>
      <c r="L327" s="256"/>
    </row>
    <row r="328" spans="2:13" s="3" customFormat="1" ht="13.5" hidden="1" thickBot="1">
      <c r="B328" s="378"/>
      <c r="C328" s="366"/>
      <c r="D328" s="367"/>
      <c r="E328" s="368"/>
      <c r="F328" s="559"/>
      <c r="H328" s="381"/>
      <c r="I328" s="366"/>
      <c r="J328" s="371"/>
      <c r="K328" s="368"/>
      <c r="L328" s="382"/>
    </row>
    <row r="329" spans="2:13" s="3" customFormat="1" ht="13.5" hidden="1" thickBot="1">
      <c r="B329" s="69"/>
      <c r="C329" s="7"/>
      <c r="D329" s="20"/>
      <c r="E329" s="9"/>
      <c r="F329" s="296"/>
      <c r="H329" s="26"/>
      <c r="I329" s="7"/>
      <c r="J329" s="8"/>
      <c r="K329" s="9"/>
      <c r="L329" s="255"/>
    </row>
    <row r="330" spans="2:13" s="3" customFormat="1" ht="14.25" hidden="1" thickTop="1" thickBot="1">
      <c r="B330" s="69"/>
      <c r="C330" s="7"/>
      <c r="D330" s="20"/>
      <c r="E330" s="9"/>
      <c r="F330" s="296"/>
      <c r="H330" s="48"/>
      <c r="I330" s="48"/>
      <c r="J330" s="48"/>
      <c r="K330" s="48"/>
      <c r="L330" s="48"/>
    </row>
    <row r="331" spans="2:13" s="3" customFormat="1" ht="21" hidden="1" thickBot="1">
      <c r="B331" s="69"/>
      <c r="C331" s="7"/>
      <c r="D331" s="20"/>
      <c r="E331" s="9"/>
      <c r="F331" s="296"/>
      <c r="G331" s="46"/>
      <c r="H331" s="211" t="s">
        <v>571</v>
      </c>
      <c r="I331" s="211"/>
      <c r="J331" s="211" t="s">
        <v>570</v>
      </c>
      <c r="K331" s="781" t="s">
        <v>573</v>
      </c>
      <c r="L331" s="781"/>
    </row>
    <row r="332" spans="2:13" s="3" customFormat="1" ht="14.25" hidden="1" thickTop="1" thickBot="1">
      <c r="B332" s="69"/>
      <c r="C332" s="7"/>
      <c r="D332" s="20"/>
      <c r="E332" s="9"/>
      <c r="F332" s="250"/>
      <c r="H332" s="814" t="s">
        <v>572</v>
      </c>
      <c r="I332" s="815"/>
      <c r="J332" s="45"/>
      <c r="K332" s="45"/>
      <c r="L332" s="45"/>
    </row>
    <row r="333" spans="2:13" s="3" customFormat="1" ht="16.5" hidden="1" thickTop="1" thickBot="1">
      <c r="B333" s="69"/>
      <c r="C333" s="7"/>
      <c r="D333" s="20"/>
      <c r="E333" s="9"/>
      <c r="F333" s="250"/>
      <c r="H333" s="816"/>
      <c r="I333" s="817"/>
      <c r="J333" s="32"/>
      <c r="K333" s="33" t="s">
        <v>663</v>
      </c>
      <c r="L333" s="34">
        <f>COUNTA(D323:D342)</f>
        <v>1</v>
      </c>
    </row>
    <row r="334" spans="2:13" s="3" customFormat="1" ht="13.5" hidden="1" thickBot="1">
      <c r="B334" s="69"/>
      <c r="C334" s="7"/>
      <c r="D334" s="20"/>
      <c r="E334" s="9"/>
      <c r="F334" s="250"/>
      <c r="H334" s="24" t="s">
        <v>644</v>
      </c>
      <c r="I334" s="23" t="s">
        <v>640</v>
      </c>
      <c r="J334" s="4" t="s">
        <v>641</v>
      </c>
      <c r="K334" s="4" t="s">
        <v>1617</v>
      </c>
      <c r="L334" s="25" t="s">
        <v>662</v>
      </c>
    </row>
    <row r="335" spans="2:13" s="3" customFormat="1" ht="13.5" hidden="1" thickBot="1">
      <c r="B335" s="69"/>
      <c r="C335" s="7"/>
      <c r="D335" s="20"/>
      <c r="E335" s="9"/>
      <c r="F335" s="250"/>
      <c r="H335" s="111"/>
      <c r="I335" s="94"/>
      <c r="J335" s="95"/>
      <c r="K335" s="96"/>
      <c r="L335" s="289"/>
    </row>
    <row r="336" spans="2:13" s="3" customFormat="1" ht="13.5" hidden="1" thickBot="1">
      <c r="B336" s="69"/>
      <c r="C336" s="7"/>
      <c r="D336" s="20"/>
      <c r="E336" s="9"/>
      <c r="F336" s="250"/>
      <c r="H336" s="113"/>
      <c r="I336" s="99"/>
      <c r="J336" s="100"/>
      <c r="K336" s="101"/>
      <c r="L336" s="290"/>
    </row>
    <row r="337" spans="2:12" s="3" customFormat="1" ht="13.5" hidden="1" thickBot="1">
      <c r="B337" s="69"/>
      <c r="C337" s="7"/>
      <c r="D337" s="21"/>
      <c r="E337" s="9"/>
      <c r="F337" s="250"/>
      <c r="H337" s="115"/>
      <c r="I337" s="104"/>
      <c r="J337" s="105"/>
      <c r="K337" s="106"/>
      <c r="L337" s="254"/>
    </row>
    <row r="338" spans="2:12" s="3" customFormat="1" ht="13.5" hidden="1" thickBot="1">
      <c r="B338" s="69"/>
      <c r="C338" s="7"/>
      <c r="D338" s="21"/>
      <c r="E338" s="9"/>
      <c r="F338" s="250"/>
      <c r="H338" s="26"/>
      <c r="I338" s="7"/>
      <c r="J338" s="8"/>
      <c r="K338" s="9"/>
      <c r="L338" s="255"/>
    </row>
    <row r="339" spans="2:12" s="3" customFormat="1" ht="13.5" hidden="1" thickBot="1">
      <c r="B339" s="69"/>
      <c r="C339" s="7"/>
      <c r="D339" s="21"/>
      <c r="E339" s="9"/>
      <c r="F339" s="250"/>
      <c r="H339" s="26"/>
      <c r="I339" s="7"/>
      <c r="J339" s="8"/>
      <c r="K339" s="9"/>
      <c r="L339" s="255"/>
    </row>
    <row r="340" spans="2:12" s="3" customFormat="1" ht="13.5" hidden="1" thickBot="1">
      <c r="B340" s="69"/>
      <c r="C340" s="7"/>
      <c r="D340" s="21"/>
      <c r="E340" s="9"/>
      <c r="F340" s="250"/>
      <c r="H340" s="26"/>
      <c r="I340" s="7"/>
      <c r="J340" s="8"/>
      <c r="K340" s="9"/>
      <c r="L340" s="255"/>
    </row>
    <row r="341" spans="2:12" s="3" customFormat="1" ht="13.5" hidden="1" thickBot="1">
      <c r="B341" s="69"/>
      <c r="C341" s="7"/>
      <c r="D341" s="21"/>
      <c r="E341" s="9"/>
      <c r="F341" s="250"/>
      <c r="H341" s="26"/>
      <c r="I341" s="7"/>
      <c r="J341" s="8"/>
      <c r="K341" s="9"/>
      <c r="L341" s="255"/>
    </row>
    <row r="342" spans="2:12" s="3" customFormat="1" ht="14.25" hidden="1" thickTop="1" thickBot="1">
      <c r="B342" s="71"/>
      <c r="C342" s="72"/>
      <c r="D342" s="73"/>
      <c r="E342" s="74"/>
      <c r="F342" s="251"/>
      <c r="H342" s="48"/>
      <c r="I342" s="48"/>
      <c r="J342" s="48"/>
      <c r="K342" s="48"/>
      <c r="L342" s="48"/>
    </row>
    <row r="343" spans="2:12" s="3" customFormat="1" ht="12.75" thickTop="1">
      <c r="B343" s="76"/>
      <c r="C343" s="76"/>
      <c r="D343" s="76"/>
      <c r="E343" s="76"/>
      <c r="F343" s="76"/>
      <c r="G343" s="533"/>
      <c r="H343" s="48"/>
      <c r="I343" s="48"/>
      <c r="J343" s="48"/>
      <c r="K343" s="48"/>
      <c r="L343" s="48"/>
    </row>
    <row r="344" spans="2:12" s="3" customFormat="1"/>
    <row r="345" spans="2:12" s="3" customFormat="1"/>
    <row r="346" spans="2:12" s="3" customFormat="1"/>
    <row r="347" spans="2:12" s="3" customFormat="1"/>
    <row r="348" spans="2:12" s="3" customFormat="1"/>
    <row r="349" spans="2:12" s="3" customFormat="1"/>
    <row r="350" spans="2:12" s="3" customFormat="1"/>
    <row r="351" spans="2:12" s="3" customFormat="1"/>
    <row r="352" spans="2:12" s="3" customFormat="1"/>
    <row r="353" s="3" customFormat="1"/>
    <row r="354" s="3" customFormat="1"/>
    <row r="355" s="3" customFormat="1"/>
    <row r="356" s="3" customFormat="1"/>
    <row r="357" s="3" customFormat="1"/>
    <row r="358" s="3" customFormat="1"/>
    <row r="359" s="3" customFormat="1"/>
    <row r="360" s="3" customFormat="1"/>
    <row r="361" s="3" customFormat="1"/>
    <row r="362" s="3" customFormat="1"/>
    <row r="363" s="3" customFormat="1"/>
    <row r="364" s="3" customFormat="1"/>
    <row r="365" s="3" customFormat="1"/>
    <row r="366" s="3" customFormat="1"/>
    <row r="367" s="3" customFormat="1"/>
    <row r="368" s="3" customFormat="1"/>
    <row r="369" s="3" customFormat="1"/>
    <row r="370" s="3" customFormat="1"/>
    <row r="371" s="3" customFormat="1"/>
    <row r="372" s="3" customFormat="1"/>
    <row r="373" s="3" customFormat="1"/>
    <row r="374" s="3" customFormat="1"/>
    <row r="375" s="3" customFormat="1"/>
    <row r="376" s="3" customFormat="1"/>
    <row r="377" s="3" customFormat="1"/>
    <row r="378" s="3" customFormat="1"/>
    <row r="379" s="3" customFormat="1"/>
    <row r="380" s="3" customFormat="1"/>
    <row r="381" s="3" customFormat="1"/>
    <row r="382" s="3" customFormat="1"/>
    <row r="383" s="3" customFormat="1"/>
    <row r="384" s="3" customFormat="1"/>
    <row r="385" s="3" customFormat="1"/>
    <row r="386" s="3" customFormat="1"/>
    <row r="387" s="3" customFormat="1"/>
    <row r="388" s="3" customFormat="1"/>
    <row r="389" s="3" customFormat="1"/>
    <row r="390" s="3" customFormat="1"/>
    <row r="391" s="3" customFormat="1"/>
    <row r="392" s="3" customFormat="1"/>
    <row r="393" s="3" customFormat="1"/>
    <row r="394" s="3" customFormat="1"/>
    <row r="395" s="3" customFormat="1"/>
    <row r="396" s="3" customFormat="1"/>
    <row r="397" s="3" customFormat="1"/>
    <row r="398" s="3" customFormat="1"/>
    <row r="399" s="3" customFormat="1"/>
    <row r="400" s="3" customFormat="1"/>
    <row r="401" s="3" customFormat="1"/>
    <row r="402" s="3" customFormat="1"/>
    <row r="403" s="3" customFormat="1"/>
    <row r="404" s="3" customFormat="1"/>
    <row r="405" s="3" customFormat="1"/>
    <row r="406" s="3" customFormat="1"/>
    <row r="407" s="3" customFormat="1"/>
    <row r="408" s="3" customFormat="1"/>
    <row r="409" s="3" customFormat="1"/>
    <row r="410" s="3" customFormat="1"/>
    <row r="411" s="3" customFormat="1"/>
    <row r="412" s="3" customFormat="1"/>
    <row r="413" s="3" customFormat="1"/>
    <row r="414" s="3" customFormat="1"/>
    <row r="415" s="3" customFormat="1"/>
    <row r="416" s="3" customFormat="1"/>
    <row r="417" s="3" customFormat="1"/>
    <row r="418" s="3" customFormat="1"/>
    <row r="419" s="3" customFormat="1"/>
    <row r="420" s="3" customFormat="1"/>
    <row r="421" s="3" customFormat="1"/>
    <row r="422" s="3" customFormat="1"/>
    <row r="423" s="3" customFormat="1"/>
    <row r="424" s="3" customFormat="1"/>
    <row r="425" s="3" customFormat="1"/>
    <row r="426" s="3" customFormat="1"/>
    <row r="427" s="3" customFormat="1"/>
    <row r="428" s="3" customFormat="1"/>
    <row r="429" s="3" customFormat="1"/>
    <row r="430" s="3" customFormat="1"/>
    <row r="431" s="3" customFormat="1"/>
    <row r="432" s="3" customFormat="1"/>
    <row r="433" s="3" customFormat="1"/>
    <row r="434" s="3" customFormat="1"/>
    <row r="435" s="3" customFormat="1"/>
    <row r="436" s="3" customFormat="1"/>
    <row r="437" s="3" customFormat="1"/>
    <row r="438" s="3" customFormat="1"/>
    <row r="439" s="3" customFormat="1"/>
    <row r="440" s="3" customFormat="1"/>
    <row r="441" s="3" customFormat="1"/>
    <row r="442" s="3" customFormat="1"/>
    <row r="443" s="3" customFormat="1"/>
    <row r="444" s="3" customFormat="1"/>
    <row r="445" s="3" customFormat="1"/>
    <row r="446" s="3" customFormat="1"/>
    <row r="447" s="3" customFormat="1"/>
    <row r="448" s="3" customFormat="1"/>
    <row r="449" s="3" customFormat="1"/>
    <row r="450" s="3" customFormat="1"/>
    <row r="451" s="3" customFormat="1"/>
    <row r="452" s="3" customFormat="1"/>
    <row r="453" s="3" customFormat="1"/>
    <row r="454" s="3" customFormat="1"/>
    <row r="455" s="3" customFormat="1"/>
    <row r="456" s="3" customFormat="1"/>
    <row r="457" s="3" customFormat="1"/>
    <row r="458" s="3" customFormat="1"/>
    <row r="459" s="3" customFormat="1"/>
    <row r="460" s="3" customFormat="1"/>
    <row r="461" s="3" customFormat="1"/>
    <row r="462" s="3" customFormat="1"/>
    <row r="463" s="3" customFormat="1"/>
    <row r="464" s="3" customFormat="1"/>
    <row r="465" s="3" customFormat="1"/>
    <row r="466" s="3" customFormat="1"/>
    <row r="467" s="3" customFormat="1"/>
    <row r="468" s="3" customFormat="1"/>
    <row r="469" s="3" customFormat="1"/>
    <row r="470" s="3" customFormat="1"/>
    <row r="471" s="3" customFormat="1"/>
    <row r="472" s="3" customFormat="1"/>
    <row r="473" s="3" customFormat="1"/>
    <row r="474" s="3" customFormat="1"/>
    <row r="475" s="3" customFormat="1"/>
    <row r="476" s="3" customFormat="1"/>
    <row r="477" s="3" customFormat="1"/>
    <row r="478" s="3" customFormat="1"/>
    <row r="479" s="3" customFormat="1"/>
    <row r="480" s="3" customFormat="1"/>
    <row r="481" s="3" customFormat="1"/>
    <row r="482" s="3" customFormat="1"/>
    <row r="483" s="3" customFormat="1"/>
    <row r="484" s="3" customFormat="1"/>
    <row r="485" s="3" customFormat="1"/>
    <row r="486" s="3" customFormat="1"/>
    <row r="487" s="3" customFormat="1"/>
    <row r="488" s="3" customFormat="1"/>
    <row r="489" s="3" customFormat="1"/>
    <row r="490" s="3" customFormat="1"/>
    <row r="491" s="3" customFormat="1"/>
    <row r="492" s="3" customFormat="1"/>
    <row r="493" s="3" customFormat="1"/>
    <row r="494" s="3" customFormat="1"/>
    <row r="495" s="3" customFormat="1"/>
    <row r="496" s="3" customFormat="1"/>
    <row r="497" s="3" customFormat="1"/>
    <row r="498" s="3" customFormat="1"/>
    <row r="499" s="3" customFormat="1"/>
    <row r="500" s="3" customFormat="1"/>
    <row r="501" s="3" customFormat="1"/>
    <row r="502" s="3" customFormat="1"/>
    <row r="503" s="3" customFormat="1"/>
    <row r="504" s="3" customFormat="1"/>
    <row r="505" s="3" customFormat="1"/>
    <row r="506" s="3" customFormat="1"/>
    <row r="507" s="3" customFormat="1"/>
    <row r="508" s="3" customFormat="1"/>
    <row r="509" s="3" customFormat="1"/>
    <row r="510" s="3" customFormat="1"/>
    <row r="511" s="3" customFormat="1"/>
    <row r="512" s="3" customFormat="1"/>
    <row r="513" s="3" customFormat="1"/>
    <row r="514" s="3" customFormat="1"/>
    <row r="515" s="3" customFormat="1"/>
    <row r="516" s="3" customFormat="1"/>
    <row r="517" s="3" customFormat="1"/>
    <row r="518" s="3" customFormat="1"/>
    <row r="519" s="3" customFormat="1"/>
    <row r="520" s="3" customFormat="1"/>
    <row r="521" s="3" customFormat="1"/>
    <row r="522" s="3" customFormat="1"/>
    <row r="523" s="3" customFormat="1"/>
    <row r="524" s="3" customFormat="1"/>
    <row r="525" s="3" customFormat="1"/>
    <row r="526" s="3" customFormat="1"/>
    <row r="527" s="3" customFormat="1"/>
    <row r="528" s="3" customFormat="1"/>
    <row r="529" s="3" customFormat="1"/>
    <row r="530" s="3" customFormat="1"/>
    <row r="531" s="3" customFormat="1"/>
    <row r="532" s="3" customFormat="1"/>
    <row r="533" s="3" customFormat="1"/>
    <row r="534" s="3" customFormat="1"/>
    <row r="535" s="3" customFormat="1"/>
    <row r="536" s="3" customFormat="1"/>
    <row r="537" s="3" customFormat="1"/>
    <row r="538" s="3" customFormat="1"/>
    <row r="539" s="3" customFormat="1"/>
    <row r="540" s="3" customFormat="1"/>
    <row r="541" s="3" customFormat="1"/>
    <row r="542" s="3" customFormat="1"/>
    <row r="543" s="3" customFormat="1"/>
    <row r="544" s="3" customFormat="1"/>
  </sheetData>
  <mergeCells count="54">
    <mergeCell ref="H332:I333"/>
    <mergeCell ref="B269:C270"/>
    <mergeCell ref="H269:I270"/>
    <mergeCell ref="E293:F293"/>
    <mergeCell ref="K293:L293"/>
    <mergeCell ref="B294:C295"/>
    <mergeCell ref="H294:I295"/>
    <mergeCell ref="E319:F319"/>
    <mergeCell ref="K319:L319"/>
    <mergeCell ref="B320:C321"/>
    <mergeCell ref="H320:I321"/>
    <mergeCell ref="K331:L331"/>
    <mergeCell ref="F268:I268"/>
    <mergeCell ref="B192:C192"/>
    <mergeCell ref="F192:I192"/>
    <mergeCell ref="K192:L192"/>
    <mergeCell ref="B193:C194"/>
    <mergeCell ref="H193:I194"/>
    <mergeCell ref="B217:C217"/>
    <mergeCell ref="F217:I217"/>
    <mergeCell ref="K217:L217"/>
    <mergeCell ref="B218:C219"/>
    <mergeCell ref="H218:I219"/>
    <mergeCell ref="F242:I242"/>
    <mergeCell ref="B243:C244"/>
    <mergeCell ref="H243:I244"/>
    <mergeCell ref="B165:C166"/>
    <mergeCell ref="H165:I166"/>
    <mergeCell ref="B75:C75"/>
    <mergeCell ref="F75:I75"/>
    <mergeCell ref="K75:L75"/>
    <mergeCell ref="B76:C77"/>
    <mergeCell ref="H76:I77"/>
    <mergeCell ref="B120:C120"/>
    <mergeCell ref="F120:I120"/>
    <mergeCell ref="K120:L120"/>
    <mergeCell ref="B121:C122"/>
    <mergeCell ref="H121:I122"/>
    <mergeCell ref="B164:C164"/>
    <mergeCell ref="F164:I164"/>
    <mergeCell ref="K164:L164"/>
    <mergeCell ref="B39:C40"/>
    <mergeCell ref="H39:I40"/>
    <mergeCell ref="A1:M1"/>
    <mergeCell ref="F4:G5"/>
    <mergeCell ref="F6:G7"/>
    <mergeCell ref="B10:C10"/>
    <mergeCell ref="F10:I10"/>
    <mergeCell ref="K10:L10"/>
    <mergeCell ref="B11:C12"/>
    <mergeCell ref="H11:I12"/>
    <mergeCell ref="B38:C38"/>
    <mergeCell ref="F38:I38"/>
    <mergeCell ref="K38:L38"/>
  </mergeCells>
  <printOptions horizontalCentered="1" verticalCentered="1"/>
  <pageMargins left="0" right="0" top="0" bottom="0" header="0" footer="0"/>
  <pageSetup paperSize="9" orientation="portrait" horizontalDpi="360" verticalDpi="360" r:id="rId1"/>
  <headerFooter alignWithMargins="0"/>
  <rowBreaks count="4" manualBreakCount="4">
    <brk id="74" max="16383" man="1"/>
    <brk id="119" max="16383" man="1"/>
    <brk id="191" max="16383" man="1"/>
    <brk id="292" max="16383"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44"/>
  <sheetViews>
    <sheetView tabSelected="1" workbookViewId="0">
      <selection activeCell="G28" sqref="G28"/>
    </sheetView>
  </sheetViews>
  <sheetFormatPr defaultRowHeight="12"/>
  <cols>
    <col min="1" max="1" width="1.7109375" style="2" customWidth="1"/>
    <col min="2" max="2" width="3.7109375" style="2" customWidth="1"/>
    <col min="3" max="3" width="10.140625" style="2" customWidth="1"/>
    <col min="4" max="4" width="13.7109375" style="2" customWidth="1"/>
    <col min="5" max="5" width="15.7109375" style="2" customWidth="1"/>
    <col min="6" max="6" width="7.7109375" style="2" customWidth="1"/>
    <col min="7" max="7" width="7.5703125" style="2" customWidth="1"/>
    <col min="8" max="8" width="3.7109375" style="2" customWidth="1"/>
    <col min="9" max="9" width="10.28515625" style="2" customWidth="1"/>
    <col min="10" max="11" width="13.7109375" style="2" customWidth="1"/>
    <col min="12" max="12" width="7.7109375" style="2" customWidth="1"/>
    <col min="13" max="13" width="1.7109375" style="2" customWidth="1"/>
    <col min="14" max="16384" width="9.140625" style="2"/>
  </cols>
  <sheetData>
    <row r="1" spans="1:19" ht="29.25" customHeight="1">
      <c r="A1" s="782" t="s">
        <v>3675</v>
      </c>
      <c r="B1" s="782"/>
      <c r="C1" s="782"/>
      <c r="D1" s="782"/>
      <c r="E1" s="782"/>
      <c r="F1" s="782"/>
      <c r="G1" s="782"/>
      <c r="H1" s="782"/>
      <c r="I1" s="782"/>
      <c r="J1" s="782"/>
      <c r="K1" s="782"/>
      <c r="L1" s="782"/>
      <c r="M1" s="782"/>
    </row>
    <row r="2" spans="1:19" ht="7.5" customHeight="1">
      <c r="A2" s="35"/>
      <c r="B2" s="35"/>
      <c r="C2" s="35"/>
      <c r="D2" s="35"/>
      <c r="E2" s="35"/>
      <c r="F2" s="35"/>
      <c r="G2" s="35"/>
      <c r="H2" s="35"/>
      <c r="I2" s="35"/>
      <c r="J2" s="35"/>
      <c r="K2" s="35"/>
      <c r="L2" s="35"/>
      <c r="M2" s="35"/>
    </row>
    <row r="3" spans="1:19" ht="7.5" customHeight="1">
      <c r="A3" s="36"/>
      <c r="B3" s="37"/>
      <c r="C3" s="37"/>
      <c r="D3" s="37"/>
      <c r="E3" s="37"/>
      <c r="F3" s="37"/>
      <c r="G3" s="37"/>
      <c r="H3" s="37"/>
      <c r="I3" s="37"/>
      <c r="J3" s="37"/>
      <c r="K3" s="37"/>
      <c r="L3" s="37"/>
      <c r="M3" s="35"/>
    </row>
    <row r="4" spans="1:19" ht="12.75" customHeight="1">
      <c r="A4" s="35"/>
      <c r="B4" s="38"/>
      <c r="C4" s="38"/>
      <c r="D4" s="38"/>
      <c r="E4" s="38"/>
      <c r="F4" s="803">
        <v>41013</v>
      </c>
      <c r="G4" s="803"/>
      <c r="H4" s="38"/>
      <c r="I4" s="38"/>
      <c r="J4" s="822" t="s">
        <v>3694</v>
      </c>
      <c r="K4" s="822"/>
      <c r="L4" s="822"/>
      <c r="M4" s="35"/>
    </row>
    <row r="5" spans="1:19" ht="15">
      <c r="B5" s="208" t="s">
        <v>635</v>
      </c>
      <c r="C5" s="209"/>
      <c r="D5" s="209"/>
      <c r="E5" s="209"/>
      <c r="F5" s="803"/>
      <c r="G5" s="803"/>
      <c r="H5" s="35"/>
      <c r="I5" s="35"/>
      <c r="J5" s="35"/>
      <c r="K5" s="35"/>
      <c r="L5" s="35"/>
      <c r="M5" s="35"/>
    </row>
    <row r="6" spans="1:19">
      <c r="A6" s="209"/>
      <c r="B6" s="209"/>
      <c r="C6" s="209"/>
      <c r="D6" s="209"/>
      <c r="E6" s="209"/>
      <c r="F6" s="781">
        <f>SUM(F12,L12,F40,L40,F77,L77,F122,L122,F166,L166,F194,L194,F219,L219,F244,L244,F270,L270,F295,L295,F321,L321)</f>
        <v>267</v>
      </c>
      <c r="G6" s="781"/>
      <c r="H6" s="35"/>
      <c r="I6" s="35"/>
      <c r="J6" s="35"/>
      <c r="K6" s="35"/>
      <c r="L6" s="35"/>
      <c r="M6" s="35"/>
    </row>
    <row r="7" spans="1:19" ht="14.25">
      <c r="B7" s="210" t="s">
        <v>636</v>
      </c>
      <c r="C7" s="209"/>
      <c r="D7" s="209"/>
      <c r="E7" s="209"/>
      <c r="F7" s="781"/>
      <c r="G7" s="781"/>
      <c r="H7" s="35"/>
      <c r="I7" s="35"/>
      <c r="J7" s="209"/>
      <c r="K7" s="209"/>
      <c r="L7" s="209"/>
      <c r="M7" s="35"/>
    </row>
    <row r="8" spans="1:19" ht="6" customHeight="1">
      <c r="A8" s="209"/>
      <c r="B8" s="209"/>
      <c r="C8" s="209"/>
      <c r="D8" s="209"/>
      <c r="E8" s="209"/>
      <c r="F8" s="35"/>
      <c r="G8" s="35"/>
      <c r="H8" s="35"/>
      <c r="I8" s="35"/>
      <c r="J8" s="209"/>
      <c r="K8" s="209"/>
      <c r="L8" s="209"/>
      <c r="M8" s="35"/>
    </row>
    <row r="9" spans="1:19" ht="15">
      <c r="A9" s="208"/>
      <c r="B9" s="209"/>
      <c r="C9" s="209"/>
      <c r="D9" s="209"/>
      <c r="E9" s="209"/>
      <c r="F9" s="35"/>
      <c r="G9" s="35"/>
      <c r="H9" s="35"/>
      <c r="I9" s="35"/>
      <c r="J9" s="209"/>
      <c r="K9" s="209"/>
      <c r="L9" s="209"/>
      <c r="M9" s="35"/>
    </row>
    <row r="10" spans="1:19" ht="34.5" customHeight="1" thickBot="1">
      <c r="A10" s="209"/>
      <c r="B10" s="802" t="s">
        <v>928</v>
      </c>
      <c r="C10" s="802"/>
      <c r="D10" s="209"/>
      <c r="E10" s="211" t="s">
        <v>6</v>
      </c>
      <c r="F10" s="781" t="s">
        <v>925</v>
      </c>
      <c r="G10" s="781"/>
      <c r="H10" s="781"/>
      <c r="I10" s="781"/>
      <c r="J10" s="209"/>
      <c r="K10" s="784" t="s">
        <v>6</v>
      </c>
      <c r="L10" s="784"/>
      <c r="M10" s="35"/>
    </row>
    <row r="11" spans="1:19" ht="5.25" customHeight="1" thickTop="1" thickBot="1">
      <c r="A11" s="35"/>
      <c r="B11" s="810" t="s">
        <v>639</v>
      </c>
      <c r="C11" s="811"/>
      <c r="D11" s="43"/>
      <c r="E11" s="44"/>
      <c r="F11" s="44"/>
      <c r="G11" s="35"/>
      <c r="H11" s="814" t="s">
        <v>670</v>
      </c>
      <c r="I11" s="815"/>
      <c r="J11" s="45"/>
      <c r="K11" s="45"/>
      <c r="L11" s="45"/>
      <c r="M11" s="35"/>
    </row>
    <row r="12" spans="1:19" s="3" customFormat="1" ht="16.5" thickTop="1" thickBot="1">
      <c r="A12" s="46"/>
      <c r="B12" s="812"/>
      <c r="C12" s="813"/>
      <c r="D12" s="14"/>
      <c r="E12" s="12" t="s">
        <v>663</v>
      </c>
      <c r="F12" s="13">
        <f>COUNTA(D14:D36)</f>
        <v>18</v>
      </c>
      <c r="G12" s="46"/>
      <c r="H12" s="816"/>
      <c r="I12" s="817"/>
      <c r="J12" s="32"/>
      <c r="K12" s="33" t="s">
        <v>663</v>
      </c>
      <c r="L12" s="34">
        <f>COUNTA(J14:J36)</f>
        <v>18</v>
      </c>
      <c r="M12" s="46"/>
    </row>
    <row r="13" spans="1:19" s="3" customFormat="1">
      <c r="A13" s="46"/>
      <c r="B13" s="15" t="s">
        <v>644</v>
      </c>
      <c r="C13" s="16" t="s">
        <v>640</v>
      </c>
      <c r="D13" s="4" t="s">
        <v>641</v>
      </c>
      <c r="E13" s="4" t="s">
        <v>642</v>
      </c>
      <c r="F13" s="5" t="s">
        <v>662</v>
      </c>
      <c r="G13" s="46"/>
      <c r="H13" s="24" t="s">
        <v>644</v>
      </c>
      <c r="I13" s="23" t="s">
        <v>640</v>
      </c>
      <c r="J13" s="4" t="s">
        <v>641</v>
      </c>
      <c r="K13" s="4" t="s">
        <v>642</v>
      </c>
      <c r="L13" s="25" t="s">
        <v>662</v>
      </c>
      <c r="M13" s="46"/>
      <c r="S13" s="741"/>
    </row>
    <row r="14" spans="1:19" s="3" customFormat="1">
      <c r="A14" s="46"/>
      <c r="B14" s="93" t="s">
        <v>648</v>
      </c>
      <c r="C14" s="94" t="s">
        <v>3530</v>
      </c>
      <c r="D14" s="95" t="s">
        <v>3541</v>
      </c>
      <c r="E14" s="96" t="s">
        <v>647</v>
      </c>
      <c r="F14" s="285" t="s">
        <v>345</v>
      </c>
      <c r="G14" s="46"/>
      <c r="H14" s="111" t="s">
        <v>648</v>
      </c>
      <c r="I14" s="94" t="s">
        <v>810</v>
      </c>
      <c r="J14" s="95" t="s">
        <v>811</v>
      </c>
      <c r="K14" s="96" t="s">
        <v>647</v>
      </c>
      <c r="L14" s="289" t="s">
        <v>2890</v>
      </c>
      <c r="M14" s="46"/>
    </row>
    <row r="15" spans="1:19" s="3" customFormat="1">
      <c r="A15" s="46"/>
      <c r="B15" s="98" t="s">
        <v>649</v>
      </c>
      <c r="C15" s="99" t="s">
        <v>2706</v>
      </c>
      <c r="D15" s="100" t="s">
        <v>369</v>
      </c>
      <c r="E15" s="101" t="s">
        <v>819</v>
      </c>
      <c r="F15" s="286" t="s">
        <v>348</v>
      </c>
      <c r="G15" s="46"/>
      <c r="H15" s="113" t="s">
        <v>649</v>
      </c>
      <c r="I15" s="99" t="s">
        <v>815</v>
      </c>
      <c r="J15" s="100" t="s">
        <v>3121</v>
      </c>
      <c r="K15" s="101" t="s">
        <v>675</v>
      </c>
      <c r="L15" s="290" t="s">
        <v>2891</v>
      </c>
      <c r="M15" s="46"/>
    </row>
    <row r="16" spans="1:19" s="3" customFormat="1">
      <c r="A16" s="46"/>
      <c r="B16" s="103" t="s">
        <v>650</v>
      </c>
      <c r="C16" s="104" t="s">
        <v>847</v>
      </c>
      <c r="D16" s="105" t="s">
        <v>982</v>
      </c>
      <c r="E16" s="106" t="s">
        <v>647</v>
      </c>
      <c r="F16" s="287" t="s">
        <v>349</v>
      </c>
      <c r="G16" s="46"/>
      <c r="H16" s="115" t="s">
        <v>650</v>
      </c>
      <c r="I16" s="104" t="s">
        <v>748</v>
      </c>
      <c r="J16" s="105" t="s">
        <v>2474</v>
      </c>
      <c r="K16" s="106" t="s">
        <v>647</v>
      </c>
      <c r="L16" s="291" t="s">
        <v>14</v>
      </c>
      <c r="M16" s="46"/>
    </row>
    <row r="17" spans="1:13" s="3" customFormat="1">
      <c r="A17" s="46"/>
      <c r="B17" s="206" t="s">
        <v>651</v>
      </c>
      <c r="C17" s="7" t="s">
        <v>645</v>
      </c>
      <c r="D17" s="8" t="s">
        <v>3601</v>
      </c>
      <c r="E17" s="9" t="s">
        <v>2502</v>
      </c>
      <c r="F17" s="288" t="s">
        <v>351</v>
      </c>
      <c r="G17" s="46"/>
      <c r="H17" s="26" t="s">
        <v>651</v>
      </c>
      <c r="I17" s="7" t="s">
        <v>727</v>
      </c>
      <c r="J17" s="357" t="s">
        <v>820</v>
      </c>
      <c r="K17" s="9" t="s">
        <v>679</v>
      </c>
      <c r="L17" s="292" t="s">
        <v>354</v>
      </c>
      <c r="M17" s="46"/>
    </row>
    <row r="18" spans="1:13" s="3" customFormat="1">
      <c r="A18" s="46"/>
      <c r="B18" s="206" t="s">
        <v>652</v>
      </c>
      <c r="C18" s="7" t="s">
        <v>1337</v>
      </c>
      <c r="D18" s="8" t="s">
        <v>3536</v>
      </c>
      <c r="E18" s="9" t="s">
        <v>770</v>
      </c>
      <c r="F18" s="288" t="s">
        <v>12</v>
      </c>
      <c r="G18" s="46"/>
      <c r="H18" s="26" t="s">
        <v>652</v>
      </c>
      <c r="I18" s="7" t="s">
        <v>3024</v>
      </c>
      <c r="J18" s="357" t="s">
        <v>816</v>
      </c>
      <c r="K18" s="9" t="s">
        <v>647</v>
      </c>
      <c r="L18" s="292" t="s">
        <v>2865</v>
      </c>
      <c r="M18" s="46"/>
    </row>
    <row r="19" spans="1:13" s="3" customFormat="1">
      <c r="A19" s="46"/>
      <c r="B19" s="206" t="s">
        <v>653</v>
      </c>
      <c r="C19" s="7" t="s">
        <v>1406</v>
      </c>
      <c r="D19" s="8" t="s">
        <v>3676</v>
      </c>
      <c r="E19" s="9" t="s">
        <v>679</v>
      </c>
      <c r="F19" s="288" t="s">
        <v>3299</v>
      </c>
      <c r="G19" s="46"/>
      <c r="H19" s="26" t="s">
        <v>653</v>
      </c>
      <c r="I19" s="7" t="s">
        <v>689</v>
      </c>
      <c r="J19" s="357" t="s">
        <v>2571</v>
      </c>
      <c r="K19" s="9" t="s">
        <v>647</v>
      </c>
      <c r="L19" s="292" t="s">
        <v>356</v>
      </c>
      <c r="M19" s="46"/>
    </row>
    <row r="20" spans="1:13" s="3" customFormat="1">
      <c r="A20" s="46"/>
      <c r="B20" s="206" t="s">
        <v>654</v>
      </c>
      <c r="C20" s="7" t="s">
        <v>3677</v>
      </c>
      <c r="D20" s="8" t="s">
        <v>2444</v>
      </c>
      <c r="E20" s="9" t="s">
        <v>647</v>
      </c>
      <c r="F20" s="288" t="s">
        <v>3109</v>
      </c>
      <c r="G20" s="46"/>
      <c r="H20" s="26" t="s">
        <v>654</v>
      </c>
      <c r="I20" s="7" t="s">
        <v>1804</v>
      </c>
      <c r="J20" s="357" t="s">
        <v>3688</v>
      </c>
      <c r="K20" s="9" t="s">
        <v>948</v>
      </c>
      <c r="L20" s="292" t="s">
        <v>3519</v>
      </c>
      <c r="M20" s="46"/>
    </row>
    <row r="21" spans="1:13" s="3" customFormat="1">
      <c r="A21" s="46"/>
      <c r="B21" s="206" t="s">
        <v>655</v>
      </c>
      <c r="C21" s="7" t="s">
        <v>1131</v>
      </c>
      <c r="D21" s="8" t="s">
        <v>3537</v>
      </c>
      <c r="E21" s="9" t="s">
        <v>952</v>
      </c>
      <c r="F21" s="288" t="s">
        <v>3678</v>
      </c>
      <c r="G21" s="46"/>
      <c r="H21" s="26" t="s">
        <v>655</v>
      </c>
      <c r="I21" s="7" t="s">
        <v>1451</v>
      </c>
      <c r="J21" s="357" t="s">
        <v>830</v>
      </c>
      <c r="K21" s="9" t="s">
        <v>647</v>
      </c>
      <c r="L21" s="292" t="s">
        <v>3689</v>
      </c>
      <c r="M21" s="46"/>
    </row>
    <row r="22" spans="1:13" s="3" customFormat="1">
      <c r="A22" s="46"/>
      <c r="B22" s="206" t="s">
        <v>656</v>
      </c>
      <c r="C22" s="7" t="s">
        <v>1344</v>
      </c>
      <c r="D22" s="8" t="s">
        <v>3679</v>
      </c>
      <c r="E22" s="9" t="s">
        <v>647</v>
      </c>
      <c r="F22" s="288" t="s">
        <v>3101</v>
      </c>
      <c r="G22" s="46"/>
      <c r="H22" s="26" t="s">
        <v>656</v>
      </c>
      <c r="I22" s="7" t="s">
        <v>1174</v>
      </c>
      <c r="J22" s="357" t="s">
        <v>808</v>
      </c>
      <c r="K22" s="9" t="s">
        <v>679</v>
      </c>
      <c r="L22" s="292" t="s">
        <v>3104</v>
      </c>
      <c r="M22" s="46"/>
    </row>
    <row r="23" spans="1:13" s="3" customFormat="1">
      <c r="A23" s="46"/>
      <c r="B23" s="6" t="s">
        <v>657</v>
      </c>
      <c r="C23" s="7" t="s">
        <v>1337</v>
      </c>
      <c r="D23" s="8" t="s">
        <v>3680</v>
      </c>
      <c r="E23" s="9" t="s">
        <v>679</v>
      </c>
      <c r="F23" s="288" t="s">
        <v>3681</v>
      </c>
      <c r="G23" s="46"/>
      <c r="H23" s="26" t="s">
        <v>657</v>
      </c>
      <c r="I23" s="723" t="s">
        <v>835</v>
      </c>
      <c r="J23" s="724" t="s">
        <v>3690</v>
      </c>
      <c r="K23" s="725" t="s">
        <v>37</v>
      </c>
      <c r="L23" s="726"/>
      <c r="M23" s="46"/>
    </row>
    <row r="24" spans="1:13" s="3" customFormat="1">
      <c r="A24" s="46"/>
      <c r="B24" s="6" t="s">
        <v>658</v>
      </c>
      <c r="C24" s="7" t="s">
        <v>1338</v>
      </c>
      <c r="D24" s="8" t="s">
        <v>3133</v>
      </c>
      <c r="E24" s="9" t="s">
        <v>687</v>
      </c>
      <c r="F24" s="288" t="s">
        <v>356</v>
      </c>
      <c r="G24" s="46"/>
      <c r="H24" s="26" t="s">
        <v>658</v>
      </c>
      <c r="I24" s="723" t="s">
        <v>810</v>
      </c>
      <c r="J24" s="724" t="s">
        <v>1542</v>
      </c>
      <c r="K24" s="725" t="s">
        <v>647</v>
      </c>
      <c r="L24" s="726"/>
      <c r="M24" s="46"/>
    </row>
    <row r="25" spans="1:13" s="3" customFormat="1">
      <c r="A25" s="46"/>
      <c r="B25" s="6" t="s">
        <v>659</v>
      </c>
      <c r="C25" s="7" t="s">
        <v>3682</v>
      </c>
      <c r="D25" s="8" t="s">
        <v>3683</v>
      </c>
      <c r="E25" s="9" t="s">
        <v>770</v>
      </c>
      <c r="F25" s="288" t="s">
        <v>3102</v>
      </c>
      <c r="G25" s="46"/>
      <c r="H25" s="26" t="s">
        <v>659</v>
      </c>
      <c r="I25" s="723" t="s">
        <v>727</v>
      </c>
      <c r="J25" s="724" t="s">
        <v>3691</v>
      </c>
      <c r="K25" s="725" t="s">
        <v>959</v>
      </c>
      <c r="L25" s="726"/>
      <c r="M25" s="46"/>
    </row>
    <row r="26" spans="1:13" s="3" customFormat="1">
      <c r="A26" s="46"/>
      <c r="B26" s="6" t="s">
        <v>660</v>
      </c>
      <c r="C26" s="7" t="s">
        <v>2388</v>
      </c>
      <c r="D26" s="8" t="s">
        <v>3684</v>
      </c>
      <c r="E26" s="9" t="s">
        <v>647</v>
      </c>
      <c r="F26" s="288" t="s">
        <v>3685</v>
      </c>
      <c r="G26" s="46"/>
      <c r="H26" s="26" t="s">
        <v>660</v>
      </c>
      <c r="I26" s="723" t="s">
        <v>2104</v>
      </c>
      <c r="J26" s="724" t="s">
        <v>3692</v>
      </c>
      <c r="K26" s="725" t="s">
        <v>647</v>
      </c>
      <c r="L26" s="726"/>
      <c r="M26" s="46"/>
    </row>
    <row r="27" spans="1:13" s="3" customFormat="1">
      <c r="A27" s="46"/>
      <c r="B27" s="6" t="s">
        <v>661</v>
      </c>
      <c r="C27" s="7" t="s">
        <v>671</v>
      </c>
      <c r="D27" s="8" t="s">
        <v>1507</v>
      </c>
      <c r="E27" s="9" t="s">
        <v>647</v>
      </c>
      <c r="F27" s="288" t="s">
        <v>3654</v>
      </c>
      <c r="G27" s="46"/>
      <c r="H27" s="26" t="s">
        <v>661</v>
      </c>
      <c r="I27" s="723" t="s">
        <v>727</v>
      </c>
      <c r="J27" s="724" t="s">
        <v>3692</v>
      </c>
      <c r="K27" s="725" t="s">
        <v>647</v>
      </c>
      <c r="L27" s="726"/>
      <c r="M27" s="46"/>
    </row>
    <row r="28" spans="1:13" s="3" customFormat="1">
      <c r="A28" s="46"/>
      <c r="B28" s="6" t="s">
        <v>664</v>
      </c>
      <c r="C28" s="7" t="s">
        <v>847</v>
      </c>
      <c r="D28" s="8" t="s">
        <v>3686</v>
      </c>
      <c r="E28" s="9" t="s">
        <v>647</v>
      </c>
      <c r="F28" s="288" t="s">
        <v>3687</v>
      </c>
      <c r="G28" s="46"/>
      <c r="H28" s="26" t="s">
        <v>664</v>
      </c>
      <c r="I28" s="723" t="s">
        <v>815</v>
      </c>
      <c r="J28" s="724" t="s">
        <v>1147</v>
      </c>
      <c r="K28" s="725" t="s">
        <v>647</v>
      </c>
      <c r="L28" s="726"/>
      <c r="M28" s="46"/>
    </row>
    <row r="29" spans="1:13" s="3" customFormat="1">
      <c r="A29" s="46"/>
      <c r="B29" s="6" t="s">
        <v>665</v>
      </c>
      <c r="C29" s="723" t="s">
        <v>1128</v>
      </c>
      <c r="D29" s="728" t="s">
        <v>3695</v>
      </c>
      <c r="E29" s="725" t="s">
        <v>647</v>
      </c>
      <c r="F29" s="727"/>
      <c r="G29" s="46"/>
      <c r="H29" s="26" t="s">
        <v>665</v>
      </c>
      <c r="I29" s="723" t="s">
        <v>1143</v>
      </c>
      <c r="J29" s="724" t="s">
        <v>1007</v>
      </c>
      <c r="K29" s="725" t="s">
        <v>819</v>
      </c>
      <c r="L29" s="726"/>
      <c r="M29" s="46"/>
    </row>
    <row r="30" spans="1:13" s="3" customFormat="1">
      <c r="A30" s="46"/>
      <c r="B30" s="6" t="s">
        <v>666</v>
      </c>
      <c r="C30" s="723" t="s">
        <v>1131</v>
      </c>
      <c r="D30" s="728" t="s">
        <v>1368</v>
      </c>
      <c r="E30" s="725" t="s">
        <v>647</v>
      </c>
      <c r="F30" s="727"/>
      <c r="G30" s="46"/>
      <c r="H30" s="26" t="s">
        <v>666</v>
      </c>
      <c r="I30" s="723" t="s">
        <v>1001</v>
      </c>
      <c r="J30" s="724" t="s">
        <v>3693</v>
      </c>
      <c r="K30" s="725" t="s">
        <v>647</v>
      </c>
      <c r="L30" s="729" t="s">
        <v>3696</v>
      </c>
      <c r="M30" s="46"/>
    </row>
    <row r="31" spans="1:13" s="3" customFormat="1" ht="12.75" thickBot="1">
      <c r="A31" s="46"/>
      <c r="B31" s="6" t="s">
        <v>667</v>
      </c>
      <c r="C31" s="723" t="s">
        <v>3540</v>
      </c>
      <c r="D31" s="728" t="s">
        <v>1738</v>
      </c>
      <c r="E31" s="725" t="s">
        <v>647</v>
      </c>
      <c r="F31" s="727"/>
      <c r="G31" s="46"/>
      <c r="H31" s="26" t="s">
        <v>667</v>
      </c>
      <c r="I31" s="723" t="s">
        <v>1174</v>
      </c>
      <c r="J31" s="724" t="s">
        <v>3548</v>
      </c>
      <c r="K31" s="725" t="s">
        <v>695</v>
      </c>
      <c r="L31" s="726"/>
      <c r="M31" s="46"/>
    </row>
    <row r="32" spans="1:13" s="3" customFormat="1" hidden="1">
      <c r="A32" s="46"/>
      <c r="B32" s="6" t="s">
        <v>668</v>
      </c>
      <c r="C32" s="7"/>
      <c r="D32" s="8"/>
      <c r="E32" s="9"/>
      <c r="F32" s="288"/>
      <c r="G32" s="46"/>
      <c r="H32" s="26" t="s">
        <v>668</v>
      </c>
      <c r="I32" s="7"/>
      <c r="J32" s="357"/>
      <c r="K32" s="9"/>
      <c r="L32" s="292"/>
      <c r="M32" s="46"/>
    </row>
    <row r="33" spans="1:13" s="3" customFormat="1" hidden="1">
      <c r="A33" s="46"/>
      <c r="B33" s="6" t="s">
        <v>669</v>
      </c>
      <c r="C33" s="7"/>
      <c r="D33" s="8"/>
      <c r="E33" s="9"/>
      <c r="F33" s="288"/>
      <c r="G33" s="46"/>
      <c r="H33" s="26" t="s">
        <v>669</v>
      </c>
      <c r="I33" s="7"/>
      <c r="J33" s="357"/>
      <c r="K33" s="9"/>
      <c r="L33" s="292"/>
      <c r="M33" s="46"/>
    </row>
    <row r="34" spans="1:13" s="3" customFormat="1" ht="12.75" hidden="1">
      <c r="A34" s="46"/>
      <c r="B34" s="6" t="s">
        <v>918</v>
      </c>
      <c r="C34" s="7"/>
      <c r="D34" s="435"/>
      <c r="E34" s="9"/>
      <c r="F34" s="288"/>
      <c r="G34" s="46"/>
      <c r="H34" s="26"/>
      <c r="I34" s="7"/>
      <c r="J34" s="357"/>
      <c r="K34" s="9"/>
      <c r="L34" s="292"/>
      <c r="M34" s="46"/>
    </row>
    <row r="35" spans="1:13" s="3" customFormat="1" ht="12.75" hidden="1">
      <c r="A35" s="46"/>
      <c r="B35" s="6" t="s">
        <v>919</v>
      </c>
      <c r="C35" s="7"/>
      <c r="D35" s="435"/>
      <c r="E35" s="9"/>
      <c r="F35" s="288"/>
      <c r="G35" s="46"/>
      <c r="H35" s="26"/>
      <c r="I35" s="7"/>
      <c r="J35" s="357"/>
      <c r="K35" s="9"/>
      <c r="L35" s="292"/>
      <c r="M35" s="46"/>
    </row>
    <row r="36" spans="1:13" s="3" customFormat="1" ht="13.5" hidden="1" thickBot="1">
      <c r="A36" s="46"/>
      <c r="B36" s="19" t="s">
        <v>920</v>
      </c>
      <c r="C36" s="10"/>
      <c r="D36" s="590"/>
      <c r="E36" s="11"/>
      <c r="F36" s="386"/>
      <c r="G36" s="46"/>
      <c r="H36" s="26"/>
      <c r="I36" s="29"/>
      <c r="J36" s="29"/>
      <c r="K36" s="30"/>
      <c r="L36" s="387"/>
      <c r="M36" s="46"/>
    </row>
    <row r="37" spans="1:13" s="3" customFormat="1" ht="12.75" thickTop="1">
      <c r="A37" s="46"/>
      <c r="B37" s="47"/>
      <c r="C37" s="47"/>
      <c r="D37" s="47"/>
      <c r="E37" s="47"/>
      <c r="F37" s="47"/>
      <c r="G37" s="46"/>
      <c r="H37" s="48"/>
      <c r="I37" s="48"/>
      <c r="J37" s="48"/>
      <c r="K37" s="48"/>
      <c r="L37" s="48"/>
      <c r="M37" s="46"/>
    </row>
    <row r="38" spans="1:13" ht="21" thickBot="1">
      <c r="A38" s="35"/>
      <c r="B38" s="802" t="s">
        <v>785</v>
      </c>
      <c r="C38" s="802"/>
      <c r="D38" s="209"/>
      <c r="E38" s="211" t="s">
        <v>643</v>
      </c>
      <c r="F38" s="781" t="s">
        <v>1676</v>
      </c>
      <c r="G38" s="781"/>
      <c r="H38" s="781"/>
      <c r="I38" s="781"/>
      <c r="J38" s="35"/>
      <c r="K38" s="784" t="s">
        <v>643</v>
      </c>
      <c r="L38" s="784"/>
      <c r="M38" s="35"/>
    </row>
    <row r="39" spans="1:13" ht="13.5" thickTop="1" thickBot="1">
      <c r="A39" s="35"/>
      <c r="B39" s="810" t="s">
        <v>639</v>
      </c>
      <c r="C39" s="811"/>
      <c r="D39" s="43"/>
      <c r="E39" s="44"/>
      <c r="F39" s="44"/>
      <c r="G39" s="35"/>
      <c r="H39" s="814" t="s">
        <v>670</v>
      </c>
      <c r="I39" s="815"/>
      <c r="J39" s="45"/>
      <c r="K39" s="45"/>
      <c r="L39" s="45"/>
      <c r="M39" s="35"/>
    </row>
    <row r="40" spans="1:13" s="3" customFormat="1" ht="16.5" thickTop="1" thickBot="1">
      <c r="A40" s="46"/>
      <c r="B40" s="812"/>
      <c r="C40" s="813"/>
      <c r="D40" s="14"/>
      <c r="E40" s="12" t="s">
        <v>663</v>
      </c>
      <c r="F40" s="13">
        <f>COUNTA(D42:D73)</f>
        <v>18</v>
      </c>
      <c r="G40" s="46"/>
      <c r="H40" s="816"/>
      <c r="I40" s="817"/>
      <c r="J40" s="32"/>
      <c r="K40" s="33" t="s">
        <v>663</v>
      </c>
      <c r="L40" s="34">
        <f>COUNTA(J42:J73)</f>
        <v>19</v>
      </c>
      <c r="M40" s="46"/>
    </row>
    <row r="41" spans="1:13" s="3" customFormat="1">
      <c r="A41" s="46"/>
      <c r="B41" s="15" t="s">
        <v>644</v>
      </c>
      <c r="C41" s="16" t="s">
        <v>640</v>
      </c>
      <c r="D41" s="4" t="s">
        <v>641</v>
      </c>
      <c r="E41" s="4" t="s">
        <v>642</v>
      </c>
      <c r="F41" s="5" t="s">
        <v>662</v>
      </c>
      <c r="G41" s="46"/>
      <c r="H41" s="24" t="s">
        <v>644</v>
      </c>
      <c r="I41" s="23" t="s">
        <v>640</v>
      </c>
      <c r="J41" s="4" t="s">
        <v>641</v>
      </c>
      <c r="K41" s="4" t="s">
        <v>642</v>
      </c>
      <c r="L41" s="25" t="s">
        <v>662</v>
      </c>
      <c r="M41" s="46"/>
    </row>
    <row r="42" spans="1:13" s="3" customFormat="1">
      <c r="A42" s="46"/>
      <c r="B42" s="93" t="s">
        <v>648</v>
      </c>
      <c r="C42" s="94" t="s">
        <v>645</v>
      </c>
      <c r="D42" s="95" t="s">
        <v>1232</v>
      </c>
      <c r="E42" s="96" t="s">
        <v>687</v>
      </c>
      <c r="F42" s="285" t="s">
        <v>38</v>
      </c>
      <c r="G42" s="46"/>
      <c r="H42" s="111" t="s">
        <v>648</v>
      </c>
      <c r="I42" s="94" t="s">
        <v>1143</v>
      </c>
      <c r="J42" s="95" t="s">
        <v>2703</v>
      </c>
      <c r="K42" s="96" t="s">
        <v>647</v>
      </c>
      <c r="L42" s="289" t="s">
        <v>3706</v>
      </c>
      <c r="M42" s="46"/>
    </row>
    <row r="43" spans="1:13" s="3" customFormat="1">
      <c r="A43" s="46"/>
      <c r="B43" s="98" t="s">
        <v>649</v>
      </c>
      <c r="C43" s="99" t="s">
        <v>1182</v>
      </c>
      <c r="D43" s="100" t="s">
        <v>994</v>
      </c>
      <c r="E43" s="101" t="s">
        <v>687</v>
      </c>
      <c r="F43" s="286" t="s">
        <v>380</v>
      </c>
      <c r="G43" s="46"/>
      <c r="H43" s="113" t="s">
        <v>649</v>
      </c>
      <c r="I43" s="99" t="s">
        <v>685</v>
      </c>
      <c r="J43" s="100" t="s">
        <v>1200</v>
      </c>
      <c r="K43" s="101" t="s">
        <v>948</v>
      </c>
      <c r="L43" s="290" t="s">
        <v>393</v>
      </c>
      <c r="M43" s="46"/>
    </row>
    <row r="44" spans="1:13" s="3" customFormat="1">
      <c r="A44" s="46"/>
      <c r="B44" s="103" t="s">
        <v>650</v>
      </c>
      <c r="C44" s="104" t="s">
        <v>1188</v>
      </c>
      <c r="D44" s="105" t="s">
        <v>3697</v>
      </c>
      <c r="E44" s="106" t="s">
        <v>770</v>
      </c>
      <c r="F44" s="287" t="s">
        <v>39</v>
      </c>
      <c r="G44" s="46"/>
      <c r="H44" s="115" t="s">
        <v>650</v>
      </c>
      <c r="I44" s="104" t="s">
        <v>723</v>
      </c>
      <c r="J44" s="105" t="s">
        <v>869</v>
      </c>
      <c r="K44" s="106" t="s">
        <v>687</v>
      </c>
      <c r="L44" s="291" t="s">
        <v>379</v>
      </c>
      <c r="M44" s="46"/>
    </row>
    <row r="45" spans="1:13" s="3" customFormat="1">
      <c r="A45" s="46"/>
      <c r="B45" s="6" t="s">
        <v>651</v>
      </c>
      <c r="C45" s="7" t="s">
        <v>3533</v>
      </c>
      <c r="D45" s="357" t="s">
        <v>3554</v>
      </c>
      <c r="E45" s="9" t="s">
        <v>770</v>
      </c>
      <c r="F45" s="288" t="s">
        <v>399</v>
      </c>
      <c r="G45" s="46"/>
      <c r="H45" s="26" t="s">
        <v>651</v>
      </c>
      <c r="I45" s="7" t="s">
        <v>2091</v>
      </c>
      <c r="J45" s="357" t="s">
        <v>1312</v>
      </c>
      <c r="K45" s="9" t="s">
        <v>770</v>
      </c>
      <c r="L45" s="292" t="s">
        <v>401</v>
      </c>
      <c r="M45" s="46"/>
    </row>
    <row r="46" spans="1:13" s="3" customFormat="1">
      <c r="A46" s="46"/>
      <c r="B46" s="6" t="s">
        <v>652</v>
      </c>
      <c r="C46" s="7" t="s">
        <v>3698</v>
      </c>
      <c r="D46" s="357" t="s">
        <v>994</v>
      </c>
      <c r="E46" s="9" t="s">
        <v>819</v>
      </c>
      <c r="F46" s="288" t="s">
        <v>365</v>
      </c>
      <c r="G46" s="46"/>
      <c r="H46" s="26" t="s">
        <v>652</v>
      </c>
      <c r="I46" s="7" t="s">
        <v>1105</v>
      </c>
      <c r="J46" s="357" t="s">
        <v>3548</v>
      </c>
      <c r="K46" s="9" t="s">
        <v>695</v>
      </c>
      <c r="L46" s="292" t="s">
        <v>365</v>
      </c>
      <c r="M46" s="46"/>
    </row>
    <row r="47" spans="1:13" s="3" customFormat="1">
      <c r="A47" s="46"/>
      <c r="B47" s="6" t="s">
        <v>653</v>
      </c>
      <c r="C47" s="7" t="s">
        <v>645</v>
      </c>
      <c r="D47" s="357" t="s">
        <v>2100</v>
      </c>
      <c r="E47" s="9" t="s">
        <v>679</v>
      </c>
      <c r="F47" s="288" t="s">
        <v>2453</v>
      </c>
      <c r="G47" s="46"/>
      <c r="H47" s="26" t="s">
        <v>653</v>
      </c>
      <c r="I47" s="7" t="s">
        <v>1150</v>
      </c>
      <c r="J47" s="357" t="s">
        <v>3568</v>
      </c>
      <c r="K47" s="9" t="s">
        <v>647</v>
      </c>
      <c r="L47" s="292" t="s">
        <v>367</v>
      </c>
      <c r="M47" s="46"/>
    </row>
    <row r="48" spans="1:13" s="3" customFormat="1">
      <c r="A48" s="46"/>
      <c r="B48" s="6" t="s">
        <v>654</v>
      </c>
      <c r="C48" s="7" t="s">
        <v>1196</v>
      </c>
      <c r="D48" s="357" t="s">
        <v>1236</v>
      </c>
      <c r="E48" s="9" t="s">
        <v>647</v>
      </c>
      <c r="F48" s="288" t="s">
        <v>2393</v>
      </c>
      <c r="G48" s="46"/>
      <c r="H48" s="26" t="s">
        <v>654</v>
      </c>
      <c r="I48" s="7" t="s">
        <v>835</v>
      </c>
      <c r="J48" s="357" t="s">
        <v>3569</v>
      </c>
      <c r="K48" s="9" t="s">
        <v>770</v>
      </c>
      <c r="L48" s="292" t="s">
        <v>2453</v>
      </c>
      <c r="M48" s="46"/>
    </row>
    <row r="49" spans="1:13" s="3" customFormat="1">
      <c r="A49" s="46"/>
      <c r="B49" s="6" t="s">
        <v>655</v>
      </c>
      <c r="C49" s="7" t="s">
        <v>1547</v>
      </c>
      <c r="D49" s="357" t="s">
        <v>3699</v>
      </c>
      <c r="E49" s="9" t="s">
        <v>770</v>
      </c>
      <c r="F49" s="288" t="s">
        <v>383</v>
      </c>
      <c r="G49" s="46"/>
      <c r="H49" s="26" t="s">
        <v>655</v>
      </c>
      <c r="I49" s="7" t="s">
        <v>815</v>
      </c>
      <c r="J49" s="357" t="s">
        <v>3570</v>
      </c>
      <c r="K49" s="9" t="s">
        <v>770</v>
      </c>
      <c r="L49" s="292" t="s">
        <v>2424</v>
      </c>
      <c r="M49" s="46"/>
    </row>
    <row r="50" spans="1:13" s="3" customFormat="1">
      <c r="A50" s="46"/>
      <c r="B50" s="6" t="s">
        <v>656</v>
      </c>
      <c r="C50" s="7" t="s">
        <v>3555</v>
      </c>
      <c r="D50" s="357" t="s">
        <v>3556</v>
      </c>
      <c r="E50" s="9" t="s">
        <v>770</v>
      </c>
      <c r="F50" s="288" t="s">
        <v>408</v>
      </c>
      <c r="G50" s="46"/>
      <c r="H50" s="26" t="s">
        <v>656</v>
      </c>
      <c r="I50" s="7" t="s">
        <v>3859</v>
      </c>
      <c r="J50" s="357" t="s">
        <v>3143</v>
      </c>
      <c r="K50" s="9" t="s">
        <v>679</v>
      </c>
      <c r="L50" s="292" t="s">
        <v>2457</v>
      </c>
      <c r="M50" s="46"/>
    </row>
    <row r="51" spans="1:13" s="3" customFormat="1">
      <c r="A51" s="46"/>
      <c r="B51" s="6" t="s">
        <v>657</v>
      </c>
      <c r="C51" s="7" t="s">
        <v>847</v>
      </c>
      <c r="D51" s="357" t="s">
        <v>3559</v>
      </c>
      <c r="E51" s="9" t="s">
        <v>647</v>
      </c>
      <c r="F51" s="288" t="s">
        <v>2457</v>
      </c>
      <c r="G51" s="46"/>
      <c r="H51" s="26" t="s">
        <v>657</v>
      </c>
      <c r="I51" s="7" t="s">
        <v>194</v>
      </c>
      <c r="J51" s="357" t="s">
        <v>1332</v>
      </c>
      <c r="K51" s="9" t="s">
        <v>647</v>
      </c>
      <c r="L51" s="292" t="s">
        <v>46</v>
      </c>
      <c r="M51" s="46"/>
    </row>
    <row r="52" spans="1:13" s="3" customFormat="1">
      <c r="A52" s="46"/>
      <c r="B52" s="6" t="s">
        <v>658</v>
      </c>
      <c r="C52" s="7" t="s">
        <v>362</v>
      </c>
      <c r="D52" s="357" t="s">
        <v>3700</v>
      </c>
      <c r="E52" s="9" t="s">
        <v>770</v>
      </c>
      <c r="F52" s="288" t="s">
        <v>384</v>
      </c>
      <c r="G52" s="46"/>
      <c r="H52" s="26" t="s">
        <v>658</v>
      </c>
      <c r="I52" s="7" t="s">
        <v>1001</v>
      </c>
      <c r="J52" s="357" t="s">
        <v>809</v>
      </c>
      <c r="K52" s="9" t="s">
        <v>679</v>
      </c>
      <c r="L52" s="292" t="s">
        <v>386</v>
      </c>
      <c r="M52" s="46"/>
    </row>
    <row r="53" spans="1:13" s="3" customFormat="1">
      <c r="A53" s="46"/>
      <c r="B53" s="6" t="s">
        <v>659</v>
      </c>
      <c r="C53" s="7" t="s">
        <v>698</v>
      </c>
      <c r="D53" s="357" t="s">
        <v>1137</v>
      </c>
      <c r="E53" s="9" t="s">
        <v>647</v>
      </c>
      <c r="F53" s="288" t="s">
        <v>386</v>
      </c>
      <c r="G53" s="46"/>
      <c r="H53" s="26" t="s">
        <v>659</v>
      </c>
      <c r="I53" s="7" t="s">
        <v>194</v>
      </c>
      <c r="J53" s="357" t="s">
        <v>3703</v>
      </c>
      <c r="K53" s="9" t="s">
        <v>948</v>
      </c>
      <c r="L53" s="292" t="s">
        <v>3707</v>
      </c>
      <c r="M53" s="46"/>
    </row>
    <row r="54" spans="1:13" s="3" customFormat="1">
      <c r="A54" s="46"/>
      <c r="B54" s="6" t="s">
        <v>660</v>
      </c>
      <c r="C54" s="7" t="s">
        <v>1128</v>
      </c>
      <c r="D54" s="357" t="s">
        <v>3560</v>
      </c>
      <c r="E54" s="9" t="s">
        <v>770</v>
      </c>
      <c r="F54" s="288" t="s">
        <v>2460</v>
      </c>
      <c r="G54" s="46"/>
      <c r="H54" s="26" t="s">
        <v>660</v>
      </c>
      <c r="I54" s="7" t="s">
        <v>883</v>
      </c>
      <c r="J54" s="357" t="s">
        <v>3704</v>
      </c>
      <c r="K54" s="9" t="s">
        <v>770</v>
      </c>
      <c r="L54" s="292" t="s">
        <v>2459</v>
      </c>
      <c r="M54" s="46"/>
    </row>
    <row r="55" spans="1:13" s="3" customFormat="1">
      <c r="A55" s="46"/>
      <c r="B55" s="6" t="s">
        <v>661</v>
      </c>
      <c r="C55" s="7" t="s">
        <v>986</v>
      </c>
      <c r="D55" s="357" t="s">
        <v>1643</v>
      </c>
      <c r="E55" s="9" t="s">
        <v>770</v>
      </c>
      <c r="F55" s="288" t="s">
        <v>373</v>
      </c>
      <c r="G55" s="46"/>
      <c r="H55" s="26" t="s">
        <v>661</v>
      </c>
      <c r="I55" s="7" t="s">
        <v>2090</v>
      </c>
      <c r="J55" s="357" t="s">
        <v>23</v>
      </c>
      <c r="K55" s="9" t="s">
        <v>647</v>
      </c>
      <c r="L55" s="292" t="s">
        <v>375</v>
      </c>
      <c r="M55" s="46"/>
    </row>
    <row r="56" spans="1:13" s="3" customFormat="1">
      <c r="A56" s="46"/>
      <c r="B56" s="6" t="s">
        <v>664</v>
      </c>
      <c r="C56" s="7" t="s">
        <v>940</v>
      </c>
      <c r="D56" s="357" t="s">
        <v>3549</v>
      </c>
      <c r="E56" s="9" t="s">
        <v>770</v>
      </c>
      <c r="F56" s="288" t="s">
        <v>48</v>
      </c>
      <c r="G56" s="46"/>
      <c r="H56" s="26" t="s">
        <v>664</v>
      </c>
      <c r="I56" s="7" t="s">
        <v>608</v>
      </c>
      <c r="J56" s="357" t="s">
        <v>1542</v>
      </c>
      <c r="K56" s="9" t="s">
        <v>647</v>
      </c>
      <c r="L56" s="292" t="s">
        <v>2428</v>
      </c>
      <c r="M56" s="46"/>
    </row>
    <row r="57" spans="1:13" s="3" customFormat="1">
      <c r="A57" s="46"/>
      <c r="B57" s="6" t="s">
        <v>665</v>
      </c>
      <c r="C57" s="7" t="s">
        <v>940</v>
      </c>
      <c r="D57" s="357" t="s">
        <v>3701</v>
      </c>
      <c r="E57" s="9" t="s">
        <v>754</v>
      </c>
      <c r="F57" s="288" t="s">
        <v>2428</v>
      </c>
      <c r="G57" s="46"/>
      <c r="H57" s="26" t="s">
        <v>665</v>
      </c>
      <c r="I57" s="7" t="s">
        <v>835</v>
      </c>
      <c r="J57" s="357" t="s">
        <v>3320</v>
      </c>
      <c r="K57" s="9" t="s">
        <v>770</v>
      </c>
      <c r="L57" s="292" t="s">
        <v>376</v>
      </c>
      <c r="M57" s="46"/>
    </row>
    <row r="58" spans="1:13" s="3" customFormat="1">
      <c r="A58" s="46"/>
      <c r="B58" s="6" t="s">
        <v>666</v>
      </c>
      <c r="C58" s="7" t="s">
        <v>3702</v>
      </c>
      <c r="D58" s="357" t="s">
        <v>1236</v>
      </c>
      <c r="E58" s="9" t="s">
        <v>947</v>
      </c>
      <c r="F58" s="288" t="s">
        <v>1766</v>
      </c>
      <c r="G58" s="46"/>
      <c r="H58" s="26" t="s">
        <v>666</v>
      </c>
      <c r="I58" s="7" t="s">
        <v>861</v>
      </c>
      <c r="J58" s="357" t="s">
        <v>3705</v>
      </c>
      <c r="K58" s="9" t="s">
        <v>747</v>
      </c>
      <c r="L58" s="292" t="s">
        <v>413</v>
      </c>
      <c r="M58" s="46"/>
    </row>
    <row r="59" spans="1:13" s="3" customFormat="1">
      <c r="A59" s="46"/>
      <c r="B59" s="6" t="s">
        <v>667</v>
      </c>
      <c r="C59" s="7" t="s">
        <v>1436</v>
      </c>
      <c r="D59" s="357" t="s">
        <v>2100</v>
      </c>
      <c r="E59" s="9" t="s">
        <v>647</v>
      </c>
      <c r="F59" s="288" t="s">
        <v>1761</v>
      </c>
      <c r="G59" s="46"/>
      <c r="H59" s="26" t="s">
        <v>667</v>
      </c>
      <c r="I59" s="7" t="s">
        <v>3709</v>
      </c>
      <c r="J59" s="357" t="s">
        <v>3708</v>
      </c>
      <c r="K59" s="9" t="s">
        <v>2815</v>
      </c>
      <c r="L59" s="292" t="s">
        <v>2709</v>
      </c>
      <c r="M59" s="46"/>
    </row>
    <row r="60" spans="1:13" s="3" customFormat="1" ht="12.75" thickBot="1">
      <c r="A60" s="46"/>
      <c r="B60" s="6"/>
      <c r="C60" s="7"/>
      <c r="D60" s="357"/>
      <c r="E60" s="9"/>
      <c r="F60" s="288"/>
      <c r="G60" s="46"/>
      <c r="H60" s="26" t="s">
        <v>668</v>
      </c>
      <c r="I60" s="7" t="s">
        <v>1001</v>
      </c>
      <c r="J60" s="357" t="s">
        <v>3705</v>
      </c>
      <c r="K60" s="9" t="s">
        <v>747</v>
      </c>
      <c r="L60" s="292" t="s">
        <v>415</v>
      </c>
      <c r="M60" s="46"/>
    </row>
    <row r="61" spans="1:13" s="3" customFormat="1" hidden="1">
      <c r="A61" s="46"/>
      <c r="B61" s="6" t="s">
        <v>669</v>
      </c>
      <c r="C61" s="7"/>
      <c r="D61" s="357"/>
      <c r="E61" s="9"/>
      <c r="F61" s="244"/>
      <c r="G61" s="46"/>
      <c r="H61" s="26" t="s">
        <v>669</v>
      </c>
      <c r="I61" s="7"/>
      <c r="J61" s="357"/>
      <c r="K61" s="9"/>
      <c r="L61" s="255"/>
      <c r="M61" s="46"/>
    </row>
    <row r="62" spans="1:13" s="3" customFormat="1" hidden="1">
      <c r="A62" s="46"/>
      <c r="B62" s="6" t="s">
        <v>918</v>
      </c>
      <c r="C62" s="7"/>
      <c r="D62" s="357"/>
      <c r="E62" s="9"/>
      <c r="F62" s="244"/>
      <c r="G62" s="46"/>
      <c r="H62" s="26" t="s">
        <v>918</v>
      </c>
      <c r="I62" s="7"/>
      <c r="J62" s="357"/>
      <c r="K62" s="9"/>
      <c r="L62" s="255"/>
      <c r="M62" s="46"/>
    </row>
    <row r="63" spans="1:13" s="3" customFormat="1" hidden="1">
      <c r="A63" s="46"/>
      <c r="B63" s="6" t="s">
        <v>919</v>
      </c>
      <c r="C63" s="7"/>
      <c r="D63" s="357"/>
      <c r="E63" s="9"/>
      <c r="F63" s="244"/>
      <c r="G63" s="46"/>
      <c r="H63" s="26" t="s">
        <v>919</v>
      </c>
      <c r="I63" s="7"/>
      <c r="J63" s="357"/>
      <c r="K63" s="9"/>
      <c r="L63" s="255"/>
      <c r="M63" s="46"/>
    </row>
    <row r="64" spans="1:13" s="3" customFormat="1" hidden="1">
      <c r="A64" s="46"/>
      <c r="B64" s="6" t="s">
        <v>920</v>
      </c>
      <c r="C64" s="7"/>
      <c r="D64" s="357"/>
      <c r="E64" s="9"/>
      <c r="F64" s="244"/>
      <c r="G64" s="46"/>
      <c r="H64" s="26" t="s">
        <v>920</v>
      </c>
      <c r="I64" s="7"/>
      <c r="J64" s="357"/>
      <c r="K64" s="9"/>
      <c r="L64" s="255"/>
      <c r="M64" s="46"/>
    </row>
    <row r="65" spans="1:13" s="3" customFormat="1" hidden="1">
      <c r="A65" s="46"/>
      <c r="B65" s="6"/>
      <c r="C65" s="7"/>
      <c r="D65" s="357"/>
      <c r="E65" s="9"/>
      <c r="F65" s="244"/>
      <c r="G65" s="46"/>
      <c r="H65" s="26" t="s">
        <v>921</v>
      </c>
      <c r="I65" s="7"/>
      <c r="J65" s="357"/>
      <c r="K65" s="9"/>
      <c r="L65" s="255"/>
      <c r="M65" s="46"/>
    </row>
    <row r="66" spans="1:13" s="3" customFormat="1" hidden="1">
      <c r="A66" s="46"/>
      <c r="B66" s="6"/>
      <c r="C66" s="7"/>
      <c r="D66" s="8"/>
      <c r="E66" s="9"/>
      <c r="F66" s="244"/>
      <c r="G66" s="46"/>
      <c r="H66" s="26" t="s">
        <v>922</v>
      </c>
      <c r="I66" s="7"/>
      <c r="J66" s="357"/>
      <c r="K66" s="9"/>
      <c r="L66" s="255"/>
      <c r="M66" s="46"/>
    </row>
    <row r="67" spans="1:13" s="3" customFormat="1" hidden="1">
      <c r="A67" s="46"/>
      <c r="B67" s="6"/>
      <c r="C67" s="7"/>
      <c r="D67" s="8"/>
      <c r="E67" s="9"/>
      <c r="F67" s="244"/>
      <c r="G67" s="46"/>
      <c r="H67" s="26" t="s">
        <v>1153</v>
      </c>
      <c r="I67" s="7"/>
      <c r="J67" s="357"/>
      <c r="K67" s="9"/>
      <c r="L67" s="255"/>
      <c r="M67" s="46"/>
    </row>
    <row r="68" spans="1:13" s="3" customFormat="1" hidden="1">
      <c r="A68" s="46"/>
      <c r="B68" s="6"/>
      <c r="C68" s="7"/>
      <c r="D68" s="8"/>
      <c r="E68" s="9"/>
      <c r="F68" s="244"/>
      <c r="G68" s="46"/>
      <c r="H68" s="26" t="s">
        <v>1154</v>
      </c>
      <c r="I68" s="7"/>
      <c r="J68" s="357"/>
      <c r="K68" s="9"/>
      <c r="L68" s="255"/>
      <c r="M68" s="46"/>
    </row>
    <row r="69" spans="1:13" s="3" customFormat="1" hidden="1">
      <c r="A69" s="46"/>
      <c r="B69" s="6"/>
      <c r="C69" s="7"/>
      <c r="D69" s="8"/>
      <c r="E69" s="9"/>
      <c r="F69" s="244"/>
      <c r="G69" s="46"/>
      <c r="H69" s="26" t="s">
        <v>1155</v>
      </c>
      <c r="I69" s="7"/>
      <c r="J69" s="357"/>
      <c r="K69" s="9"/>
      <c r="L69" s="255"/>
      <c r="M69" s="46"/>
    </row>
    <row r="70" spans="1:13" s="3" customFormat="1" hidden="1">
      <c r="A70" s="46"/>
      <c r="B70" s="6"/>
      <c r="C70" s="7"/>
      <c r="D70" s="8"/>
      <c r="E70" s="9"/>
      <c r="F70" s="244"/>
      <c r="G70" s="46"/>
      <c r="H70" s="26" t="s">
        <v>1156</v>
      </c>
      <c r="I70" s="7"/>
      <c r="J70" s="357"/>
      <c r="K70" s="9"/>
      <c r="L70" s="255"/>
      <c r="M70" s="46"/>
    </row>
    <row r="71" spans="1:13" s="3" customFormat="1" hidden="1">
      <c r="A71" s="46"/>
      <c r="B71" s="6"/>
      <c r="C71" s="7"/>
      <c r="D71" s="8"/>
      <c r="E71" s="9"/>
      <c r="F71" s="244"/>
      <c r="G71" s="46"/>
      <c r="H71" s="26" t="s">
        <v>1157</v>
      </c>
      <c r="I71" s="7"/>
      <c r="J71" s="357"/>
      <c r="K71" s="9"/>
      <c r="L71" s="255"/>
      <c r="M71" s="46"/>
    </row>
    <row r="72" spans="1:13" s="3" customFormat="1" ht="12.75" hidden="1" thickBot="1">
      <c r="A72" s="46"/>
      <c r="B72" s="6"/>
      <c r="C72" s="7"/>
      <c r="D72" s="8"/>
      <c r="E72" s="9"/>
      <c r="F72" s="244"/>
      <c r="G72" s="46"/>
      <c r="H72" s="26" t="s">
        <v>1158</v>
      </c>
      <c r="I72" s="7"/>
      <c r="J72" s="357"/>
      <c r="K72" s="9"/>
      <c r="L72" s="255"/>
      <c r="M72" s="46"/>
    </row>
    <row r="73" spans="1:13" s="3" customFormat="1" ht="12.75" hidden="1" thickBot="1">
      <c r="A73" s="46"/>
      <c r="B73" s="19"/>
      <c r="C73" s="10"/>
      <c r="D73" s="207"/>
      <c r="E73" s="11"/>
      <c r="F73" s="245"/>
      <c r="G73" s="46"/>
      <c r="H73" s="258"/>
      <c r="I73" s="58"/>
      <c r="J73" s="58"/>
      <c r="K73" s="60"/>
      <c r="L73" s="257"/>
      <c r="M73" s="46"/>
    </row>
    <row r="74" spans="1:13" s="3" customFormat="1" ht="12.75" thickTop="1">
      <c r="A74" s="233"/>
      <c r="B74" s="47"/>
      <c r="C74" s="47"/>
      <c r="D74" s="47"/>
      <c r="E74" s="47"/>
      <c r="F74" s="47"/>
      <c r="G74" s="233"/>
      <c r="H74" s="48"/>
      <c r="I74" s="48"/>
      <c r="J74" s="48"/>
      <c r="K74" s="48"/>
      <c r="L74" s="48"/>
      <c r="M74" s="233"/>
    </row>
    <row r="75" spans="1:13" ht="21" thickBot="1">
      <c r="A75" s="35"/>
      <c r="B75" s="784" t="s">
        <v>786</v>
      </c>
      <c r="C75" s="784"/>
      <c r="D75" s="35"/>
      <c r="E75" s="211" t="s">
        <v>643</v>
      </c>
      <c r="F75" s="781" t="s">
        <v>1677</v>
      </c>
      <c r="G75" s="781"/>
      <c r="H75" s="781"/>
      <c r="I75" s="781"/>
      <c r="J75" s="35"/>
      <c r="K75" s="784" t="s">
        <v>730</v>
      </c>
      <c r="L75" s="784"/>
      <c r="M75" s="35"/>
    </row>
    <row r="76" spans="1:13" ht="13.5" thickTop="1" thickBot="1">
      <c r="A76" s="35"/>
      <c r="B76" s="790" t="s">
        <v>639</v>
      </c>
      <c r="C76" s="791"/>
      <c r="D76" s="43"/>
      <c r="E76" s="44"/>
      <c r="F76" s="44"/>
      <c r="G76" s="35"/>
      <c r="H76" s="785" t="s">
        <v>670</v>
      </c>
      <c r="I76" s="786"/>
      <c r="J76" s="45"/>
      <c r="K76" s="45"/>
      <c r="L76" s="45"/>
      <c r="M76" s="35"/>
    </row>
    <row r="77" spans="1:13" s="3" customFormat="1" ht="16.5" thickTop="1" thickBot="1">
      <c r="A77" s="46"/>
      <c r="B77" s="792"/>
      <c r="C77" s="793"/>
      <c r="D77" s="14"/>
      <c r="E77" s="12" t="s">
        <v>663</v>
      </c>
      <c r="F77" s="13">
        <f>COUNTA(D79:D118)</f>
        <v>22</v>
      </c>
      <c r="G77" s="46"/>
      <c r="H77" s="787"/>
      <c r="I77" s="788"/>
      <c r="J77" s="32"/>
      <c r="K77" s="33" t="s">
        <v>663</v>
      </c>
      <c r="L77" s="34">
        <f>COUNTA(J79:J118)</f>
        <v>20</v>
      </c>
      <c r="M77" s="46"/>
    </row>
    <row r="78" spans="1:13" s="3" customFormat="1">
      <c r="A78" s="46"/>
      <c r="B78" s="15" t="s">
        <v>644</v>
      </c>
      <c r="C78" s="16" t="s">
        <v>640</v>
      </c>
      <c r="D78" s="4" t="s">
        <v>641</v>
      </c>
      <c r="E78" s="4" t="s">
        <v>642</v>
      </c>
      <c r="F78" s="5" t="s">
        <v>662</v>
      </c>
      <c r="G78" s="46"/>
      <c r="H78" s="24" t="s">
        <v>644</v>
      </c>
      <c r="I78" s="23" t="s">
        <v>640</v>
      </c>
      <c r="J78" s="4" t="s">
        <v>641</v>
      </c>
      <c r="K78" s="4" t="s">
        <v>642</v>
      </c>
      <c r="L78" s="25" t="s">
        <v>662</v>
      </c>
      <c r="M78" s="46"/>
    </row>
    <row r="79" spans="1:13" s="3" customFormat="1">
      <c r="A79" s="46"/>
      <c r="B79" s="93" t="s">
        <v>648</v>
      </c>
      <c r="C79" s="94" t="s">
        <v>1547</v>
      </c>
      <c r="D79" s="95" t="s">
        <v>3575</v>
      </c>
      <c r="E79" s="96" t="s">
        <v>770</v>
      </c>
      <c r="F79" s="285" t="s">
        <v>2107</v>
      </c>
      <c r="G79" s="46"/>
      <c r="H79" s="111" t="s">
        <v>648</v>
      </c>
      <c r="I79" s="94" t="s">
        <v>1180</v>
      </c>
      <c r="J79" s="95" t="s">
        <v>1200</v>
      </c>
      <c r="K79" s="96" t="s">
        <v>948</v>
      </c>
      <c r="L79" s="289" t="s">
        <v>1762</v>
      </c>
      <c r="M79" s="46"/>
    </row>
    <row r="80" spans="1:13" s="3" customFormat="1">
      <c r="A80" s="46"/>
      <c r="B80" s="98" t="s">
        <v>649</v>
      </c>
      <c r="C80" s="99" t="s">
        <v>698</v>
      </c>
      <c r="D80" s="100" t="s">
        <v>3582</v>
      </c>
      <c r="E80" s="101" t="s">
        <v>770</v>
      </c>
      <c r="F80" s="286" t="s">
        <v>392</v>
      </c>
      <c r="G80" s="46"/>
      <c r="H80" s="113" t="s">
        <v>649</v>
      </c>
      <c r="I80" s="99" t="s">
        <v>381</v>
      </c>
      <c r="J80" s="100" t="s">
        <v>3321</v>
      </c>
      <c r="K80" s="101" t="s">
        <v>770</v>
      </c>
      <c r="L80" s="290" t="s">
        <v>1763</v>
      </c>
      <c r="M80" s="46"/>
    </row>
    <row r="81" spans="1:13" s="3" customFormat="1">
      <c r="A81" s="46"/>
      <c r="B81" s="103" t="s">
        <v>650</v>
      </c>
      <c r="C81" s="104" t="s">
        <v>940</v>
      </c>
      <c r="D81" s="105" t="s">
        <v>939</v>
      </c>
      <c r="E81" s="106" t="s">
        <v>675</v>
      </c>
      <c r="F81" s="287" t="s">
        <v>59</v>
      </c>
      <c r="G81" s="46"/>
      <c r="H81" s="115" t="s">
        <v>650</v>
      </c>
      <c r="I81" s="104" t="s">
        <v>728</v>
      </c>
      <c r="J81" s="105" t="s">
        <v>1211</v>
      </c>
      <c r="K81" s="106" t="s">
        <v>949</v>
      </c>
      <c r="L81" s="291" t="s">
        <v>453</v>
      </c>
      <c r="M81" s="46"/>
    </row>
    <row r="82" spans="1:13" s="3" customFormat="1">
      <c r="A82" s="46"/>
      <c r="B82" s="6" t="s">
        <v>651</v>
      </c>
      <c r="C82" s="7" t="s">
        <v>3528</v>
      </c>
      <c r="D82" s="357" t="s">
        <v>3711</v>
      </c>
      <c r="E82" s="9" t="s">
        <v>770</v>
      </c>
      <c r="F82" s="288" t="s">
        <v>394</v>
      </c>
      <c r="G82" s="46"/>
      <c r="H82" s="26" t="s">
        <v>651</v>
      </c>
      <c r="I82" s="7" t="s">
        <v>685</v>
      </c>
      <c r="J82" s="8" t="s">
        <v>1179</v>
      </c>
      <c r="K82" s="9" t="s">
        <v>687</v>
      </c>
      <c r="L82" s="292" t="s">
        <v>415</v>
      </c>
      <c r="M82" s="46"/>
    </row>
    <row r="83" spans="1:13" s="3" customFormat="1">
      <c r="A83" s="46"/>
      <c r="B83" s="6" t="s">
        <v>652</v>
      </c>
      <c r="C83" s="7" t="s">
        <v>776</v>
      </c>
      <c r="D83" s="357" t="s">
        <v>994</v>
      </c>
      <c r="E83" s="9" t="s">
        <v>687</v>
      </c>
      <c r="F83" s="288" t="s">
        <v>2096</v>
      </c>
      <c r="G83" s="46"/>
      <c r="H83" s="26" t="s">
        <v>652</v>
      </c>
      <c r="I83" s="7" t="s">
        <v>1375</v>
      </c>
      <c r="J83" s="8" t="s">
        <v>2131</v>
      </c>
      <c r="K83" s="9" t="s">
        <v>949</v>
      </c>
      <c r="L83" s="292" t="s">
        <v>3719</v>
      </c>
      <c r="M83" s="46"/>
    </row>
    <row r="84" spans="1:13" s="3" customFormat="1">
      <c r="A84" s="46"/>
      <c r="B84" s="6" t="s">
        <v>653</v>
      </c>
      <c r="C84" s="7" t="s">
        <v>1436</v>
      </c>
      <c r="D84" s="357" t="s">
        <v>3304</v>
      </c>
      <c r="E84" s="9" t="s">
        <v>687</v>
      </c>
      <c r="F84" s="288" t="s">
        <v>38</v>
      </c>
      <c r="G84" s="46"/>
      <c r="H84" s="26" t="s">
        <v>653</v>
      </c>
      <c r="I84" s="7" t="s">
        <v>685</v>
      </c>
      <c r="J84" s="8" t="s">
        <v>820</v>
      </c>
      <c r="K84" s="9" t="s">
        <v>679</v>
      </c>
      <c r="L84" s="292" t="s">
        <v>55</v>
      </c>
      <c r="M84" s="46"/>
    </row>
    <row r="85" spans="1:13" s="3" customFormat="1">
      <c r="A85" s="46"/>
      <c r="B85" s="6" t="s">
        <v>654</v>
      </c>
      <c r="C85" s="7" t="s">
        <v>1522</v>
      </c>
      <c r="D85" s="357" t="s">
        <v>888</v>
      </c>
      <c r="E85" s="9" t="s">
        <v>948</v>
      </c>
      <c r="F85" s="288" t="s">
        <v>87</v>
      </c>
      <c r="G85" s="46"/>
      <c r="H85" s="26" t="s">
        <v>654</v>
      </c>
      <c r="I85" s="7" t="s">
        <v>1538</v>
      </c>
      <c r="J85" s="8" t="s">
        <v>120</v>
      </c>
      <c r="K85" s="9" t="s">
        <v>948</v>
      </c>
      <c r="L85" s="292" t="s">
        <v>2718</v>
      </c>
      <c r="M85" s="46"/>
    </row>
    <row r="86" spans="1:13" s="3" customFormat="1">
      <c r="A86" s="46"/>
      <c r="B86" s="6" t="s">
        <v>655</v>
      </c>
      <c r="C86" s="7" t="s">
        <v>772</v>
      </c>
      <c r="D86" s="357" t="s">
        <v>3712</v>
      </c>
      <c r="E86" s="9" t="s">
        <v>687</v>
      </c>
      <c r="F86" s="288" t="s">
        <v>395</v>
      </c>
      <c r="G86" s="46"/>
      <c r="H86" s="26" t="s">
        <v>655</v>
      </c>
      <c r="I86" s="7" t="s">
        <v>685</v>
      </c>
      <c r="J86" s="8" t="s">
        <v>812</v>
      </c>
      <c r="K86" s="9" t="s">
        <v>647</v>
      </c>
      <c r="L86" s="292" t="s">
        <v>456</v>
      </c>
      <c r="M86" s="46"/>
    </row>
    <row r="87" spans="1:13" s="3" customFormat="1">
      <c r="A87" s="46"/>
      <c r="B87" s="6" t="s">
        <v>656</v>
      </c>
      <c r="C87" s="7" t="s">
        <v>776</v>
      </c>
      <c r="D87" s="357" t="s">
        <v>3552</v>
      </c>
      <c r="E87" s="9" t="s">
        <v>770</v>
      </c>
      <c r="F87" s="288" t="s">
        <v>396</v>
      </c>
      <c r="G87" s="46"/>
      <c r="H87" s="26" t="s">
        <v>656</v>
      </c>
      <c r="I87" s="7" t="s">
        <v>1538</v>
      </c>
      <c r="J87" s="8" t="s">
        <v>891</v>
      </c>
      <c r="K87" s="9" t="s">
        <v>949</v>
      </c>
      <c r="L87" s="292" t="s">
        <v>460</v>
      </c>
      <c r="M87" s="46"/>
    </row>
    <row r="88" spans="1:13" s="3" customFormat="1">
      <c r="A88" s="46"/>
      <c r="B88" s="6" t="s">
        <v>657</v>
      </c>
      <c r="C88" s="7" t="s">
        <v>3585</v>
      </c>
      <c r="D88" s="357" t="s">
        <v>3310</v>
      </c>
      <c r="E88" s="9" t="s">
        <v>770</v>
      </c>
      <c r="F88" s="288" t="s">
        <v>39</v>
      </c>
      <c r="G88" s="46"/>
      <c r="H88" s="26" t="s">
        <v>657</v>
      </c>
      <c r="I88" s="7" t="s">
        <v>3720</v>
      </c>
      <c r="J88" s="8" t="s">
        <v>979</v>
      </c>
      <c r="K88" s="9" t="s">
        <v>675</v>
      </c>
      <c r="L88" s="292" t="s">
        <v>418</v>
      </c>
      <c r="M88" s="46"/>
    </row>
    <row r="89" spans="1:13" s="3" customFormat="1">
      <c r="A89" s="46"/>
      <c r="B89" s="6" t="s">
        <v>658</v>
      </c>
      <c r="C89" s="7" t="s">
        <v>774</v>
      </c>
      <c r="D89" s="357" t="s">
        <v>1055</v>
      </c>
      <c r="E89" s="9" t="s">
        <v>948</v>
      </c>
      <c r="F89" s="288" t="s">
        <v>399</v>
      </c>
      <c r="G89" s="46"/>
      <c r="H89" s="26" t="s">
        <v>658</v>
      </c>
      <c r="I89" s="7" t="s">
        <v>748</v>
      </c>
      <c r="J89" s="8" t="s">
        <v>3347</v>
      </c>
      <c r="K89" s="9" t="s">
        <v>952</v>
      </c>
      <c r="L89" s="292" t="s">
        <v>419</v>
      </c>
      <c r="M89" s="46"/>
    </row>
    <row r="90" spans="1:13" s="3" customFormat="1">
      <c r="A90" s="46"/>
      <c r="B90" s="6" t="s">
        <v>659</v>
      </c>
      <c r="C90" s="7" t="s">
        <v>708</v>
      </c>
      <c r="D90" s="357" t="s">
        <v>3713</v>
      </c>
      <c r="E90" s="9" t="s">
        <v>679</v>
      </c>
      <c r="F90" s="288" t="s">
        <v>3717</v>
      </c>
      <c r="G90" s="46"/>
      <c r="H90" s="26" t="s">
        <v>659</v>
      </c>
      <c r="I90" s="7" t="s">
        <v>1150</v>
      </c>
      <c r="J90" s="8" t="s">
        <v>3721</v>
      </c>
      <c r="K90" s="9" t="s">
        <v>770</v>
      </c>
      <c r="L90" s="292" t="s">
        <v>462</v>
      </c>
      <c r="M90" s="46"/>
    </row>
    <row r="91" spans="1:13" s="3" customFormat="1">
      <c r="A91" s="46"/>
      <c r="B91" s="6" t="s">
        <v>660</v>
      </c>
      <c r="C91" s="7" t="s">
        <v>1337</v>
      </c>
      <c r="D91" s="357" t="s">
        <v>3305</v>
      </c>
      <c r="E91" s="9" t="s">
        <v>770</v>
      </c>
      <c r="F91" s="288" t="s">
        <v>95</v>
      </c>
      <c r="G91" s="46"/>
      <c r="H91" s="26" t="s">
        <v>660</v>
      </c>
      <c r="I91" s="7" t="s">
        <v>759</v>
      </c>
      <c r="J91" s="8" t="s">
        <v>814</v>
      </c>
      <c r="K91" s="9" t="s">
        <v>647</v>
      </c>
      <c r="L91" s="292" t="s">
        <v>483</v>
      </c>
      <c r="M91" s="46"/>
    </row>
    <row r="92" spans="1:13" s="3" customFormat="1">
      <c r="A92" s="46"/>
      <c r="B92" s="6" t="s">
        <v>661</v>
      </c>
      <c r="C92" s="7" t="s">
        <v>712</v>
      </c>
      <c r="D92" s="357" t="s">
        <v>3133</v>
      </c>
      <c r="E92" s="9" t="s">
        <v>687</v>
      </c>
      <c r="F92" s="288" t="s">
        <v>3718</v>
      </c>
      <c r="G92" s="46"/>
      <c r="H92" s="26" t="s">
        <v>661</v>
      </c>
      <c r="I92" s="7" t="s">
        <v>2699</v>
      </c>
      <c r="J92" s="8" t="s">
        <v>2700</v>
      </c>
      <c r="K92" s="9" t="s">
        <v>647</v>
      </c>
      <c r="L92" s="292" t="s">
        <v>3722</v>
      </c>
      <c r="M92" s="46"/>
    </row>
    <row r="93" spans="1:13" s="3" customFormat="1">
      <c r="A93" s="46"/>
      <c r="B93" s="6" t="s">
        <v>664</v>
      </c>
      <c r="C93" s="7" t="s">
        <v>2981</v>
      </c>
      <c r="D93" s="357" t="s">
        <v>1011</v>
      </c>
      <c r="E93" s="9" t="s">
        <v>948</v>
      </c>
      <c r="F93" s="288" t="s">
        <v>365</v>
      </c>
      <c r="G93" s="46"/>
      <c r="H93" s="26" t="s">
        <v>664</v>
      </c>
      <c r="I93" s="7" t="s">
        <v>689</v>
      </c>
      <c r="J93" s="8" t="s">
        <v>3324</v>
      </c>
      <c r="K93" s="9" t="s">
        <v>770</v>
      </c>
      <c r="L93" s="292" t="s">
        <v>464</v>
      </c>
      <c r="M93" s="46"/>
    </row>
    <row r="94" spans="1:13" s="3" customFormat="1">
      <c r="A94" s="46"/>
      <c r="B94" s="6" t="s">
        <v>665</v>
      </c>
      <c r="C94" s="7" t="s">
        <v>3115</v>
      </c>
      <c r="D94" s="357" t="s">
        <v>3116</v>
      </c>
      <c r="E94" s="9" t="s">
        <v>647</v>
      </c>
      <c r="F94" s="288" t="s">
        <v>367</v>
      </c>
      <c r="G94" s="46"/>
      <c r="H94" s="26" t="s">
        <v>665</v>
      </c>
      <c r="I94" s="7" t="s">
        <v>1375</v>
      </c>
      <c r="J94" s="8" t="s">
        <v>1332</v>
      </c>
      <c r="K94" s="9" t="s">
        <v>647</v>
      </c>
      <c r="L94" s="292" t="s">
        <v>469</v>
      </c>
      <c r="M94" s="46"/>
    </row>
    <row r="95" spans="1:13" s="3" customFormat="1">
      <c r="A95" s="46"/>
      <c r="B95" s="6" t="s">
        <v>666</v>
      </c>
      <c r="C95" s="7" t="s">
        <v>1050</v>
      </c>
      <c r="D95" s="357" t="s">
        <v>3714</v>
      </c>
      <c r="E95" s="9" t="s">
        <v>950</v>
      </c>
      <c r="F95" s="288" t="s">
        <v>42</v>
      </c>
      <c r="G95" s="46"/>
      <c r="H95" s="26" t="s">
        <v>666</v>
      </c>
      <c r="I95" s="7" t="s">
        <v>723</v>
      </c>
      <c r="J95" s="8" t="s">
        <v>2701</v>
      </c>
      <c r="K95" s="9" t="s">
        <v>647</v>
      </c>
      <c r="L95" s="292" t="s">
        <v>475</v>
      </c>
      <c r="M95" s="46"/>
    </row>
    <row r="96" spans="1:13" s="3" customFormat="1">
      <c r="A96" s="46"/>
      <c r="B96" s="6" t="s">
        <v>667</v>
      </c>
      <c r="C96" s="7" t="s">
        <v>2388</v>
      </c>
      <c r="D96" s="357" t="s">
        <v>943</v>
      </c>
      <c r="E96" s="9" t="s">
        <v>647</v>
      </c>
      <c r="F96" s="288" t="s">
        <v>383</v>
      </c>
      <c r="G96" s="46"/>
      <c r="H96" s="26" t="s">
        <v>667</v>
      </c>
      <c r="I96" s="7" t="s">
        <v>866</v>
      </c>
      <c r="J96" s="8" t="s">
        <v>869</v>
      </c>
      <c r="K96" s="9" t="s">
        <v>687</v>
      </c>
      <c r="L96" s="292" t="s">
        <v>430</v>
      </c>
      <c r="M96" s="46"/>
    </row>
    <row r="97" spans="1:13" s="3" customFormat="1">
      <c r="A97" s="46"/>
      <c r="B97" s="6" t="s">
        <v>668</v>
      </c>
      <c r="C97" s="7" t="s">
        <v>1128</v>
      </c>
      <c r="D97" s="357" t="s">
        <v>3710</v>
      </c>
      <c r="E97" s="9" t="s">
        <v>819</v>
      </c>
      <c r="F97" s="288" t="s">
        <v>2424</v>
      </c>
      <c r="G97" s="46"/>
      <c r="H97" s="26" t="s">
        <v>668</v>
      </c>
      <c r="I97" s="7" t="s">
        <v>723</v>
      </c>
      <c r="J97" s="8" t="s">
        <v>1211</v>
      </c>
      <c r="K97" s="9" t="s">
        <v>949</v>
      </c>
      <c r="L97" s="292" t="s">
        <v>432</v>
      </c>
      <c r="M97" s="46"/>
    </row>
    <row r="98" spans="1:13" s="3" customFormat="1">
      <c r="A98" s="46"/>
      <c r="B98" s="6" t="s">
        <v>669</v>
      </c>
      <c r="C98" s="7" t="s">
        <v>1492</v>
      </c>
      <c r="D98" s="357" t="s">
        <v>3715</v>
      </c>
      <c r="E98" s="9" t="s">
        <v>950</v>
      </c>
      <c r="F98" s="288" t="s">
        <v>2459</v>
      </c>
      <c r="G98" s="46"/>
      <c r="H98" s="26" t="s">
        <v>669</v>
      </c>
      <c r="I98" s="7" t="s">
        <v>685</v>
      </c>
      <c r="J98" s="8" t="s">
        <v>808</v>
      </c>
      <c r="K98" s="9" t="s">
        <v>647</v>
      </c>
      <c r="L98" s="292" t="s">
        <v>2138</v>
      </c>
      <c r="M98" s="46"/>
    </row>
    <row r="99" spans="1:13" s="3" customFormat="1">
      <c r="A99" s="46"/>
      <c r="B99" s="6" t="s">
        <v>918</v>
      </c>
      <c r="C99" s="7" t="s">
        <v>3336</v>
      </c>
      <c r="D99" s="357" t="s">
        <v>1037</v>
      </c>
      <c r="E99" s="9" t="s">
        <v>948</v>
      </c>
      <c r="F99" s="288" t="s">
        <v>1765</v>
      </c>
      <c r="G99" s="46"/>
      <c r="H99" s="26"/>
      <c r="I99" s="7"/>
      <c r="J99" s="8"/>
      <c r="K99" s="9"/>
      <c r="L99" s="292"/>
      <c r="M99" s="46"/>
    </row>
    <row r="100" spans="1:13" s="3" customFormat="1" ht="12.75" thickBot="1">
      <c r="A100" s="46"/>
      <c r="B100" s="6" t="s">
        <v>919</v>
      </c>
      <c r="C100" s="7" t="s">
        <v>1050</v>
      </c>
      <c r="D100" s="357" t="s">
        <v>3716</v>
      </c>
      <c r="E100" s="9" t="s">
        <v>950</v>
      </c>
      <c r="F100" s="288" t="s">
        <v>54</v>
      </c>
      <c r="G100" s="46"/>
      <c r="H100" s="26"/>
      <c r="I100" s="7"/>
      <c r="J100" s="8"/>
      <c r="K100" s="9"/>
      <c r="L100" s="292"/>
      <c r="M100" s="46"/>
    </row>
    <row r="101" spans="1:13" s="3" customFormat="1" hidden="1">
      <c r="A101" s="46"/>
      <c r="B101" s="6" t="s">
        <v>920</v>
      </c>
      <c r="C101" s="7"/>
      <c r="D101" s="357"/>
      <c r="E101" s="9"/>
      <c r="F101" s="288"/>
      <c r="G101" s="46"/>
      <c r="H101" s="26" t="s">
        <v>920</v>
      </c>
      <c r="I101" s="7"/>
      <c r="J101" s="8"/>
      <c r="K101" s="9"/>
      <c r="L101" s="292"/>
      <c r="M101" s="46"/>
    </row>
    <row r="102" spans="1:13" s="3" customFormat="1" hidden="1">
      <c r="A102" s="46"/>
      <c r="B102" s="6" t="s">
        <v>921</v>
      </c>
      <c r="C102" s="7"/>
      <c r="D102" s="357"/>
      <c r="E102" s="9"/>
      <c r="F102" s="288"/>
      <c r="G102" s="46"/>
      <c r="H102" s="26" t="s">
        <v>921</v>
      </c>
      <c r="I102" s="7"/>
      <c r="J102" s="8"/>
      <c r="K102" s="9"/>
      <c r="L102" s="292"/>
      <c r="M102" s="46"/>
    </row>
    <row r="103" spans="1:13" s="3" customFormat="1" hidden="1">
      <c r="A103" s="46"/>
      <c r="B103" s="6" t="s">
        <v>922</v>
      </c>
      <c r="C103" s="7"/>
      <c r="D103" s="357"/>
      <c r="E103" s="9"/>
      <c r="F103" s="288"/>
      <c r="G103" s="46"/>
      <c r="H103" s="26"/>
      <c r="I103" s="7"/>
      <c r="J103" s="8"/>
      <c r="K103" s="9"/>
      <c r="L103" s="292"/>
      <c r="M103" s="46"/>
    </row>
    <row r="104" spans="1:13" s="3" customFormat="1" hidden="1">
      <c r="A104" s="46"/>
      <c r="B104" s="6" t="s">
        <v>1153</v>
      </c>
      <c r="C104" s="7"/>
      <c r="D104" s="357"/>
      <c r="E104" s="9"/>
      <c r="F104" s="288"/>
      <c r="G104" s="46"/>
      <c r="H104" s="26"/>
      <c r="I104" s="7"/>
      <c r="J104" s="8"/>
      <c r="K104" s="9"/>
      <c r="L104" s="292"/>
      <c r="M104" s="46"/>
    </row>
    <row r="105" spans="1:13" s="3" customFormat="1" hidden="1">
      <c r="A105" s="46"/>
      <c r="B105" s="6" t="s">
        <v>1154</v>
      </c>
      <c r="C105" s="7"/>
      <c r="D105" s="357"/>
      <c r="E105" s="9"/>
      <c r="F105" s="288"/>
      <c r="G105" s="46"/>
      <c r="H105" s="26"/>
      <c r="I105" s="7"/>
      <c r="J105" s="8"/>
      <c r="K105" s="9"/>
      <c r="L105" s="292"/>
      <c r="M105" s="46"/>
    </row>
    <row r="106" spans="1:13" s="3" customFormat="1" hidden="1">
      <c r="A106" s="46"/>
      <c r="B106" s="6" t="s">
        <v>1155</v>
      </c>
      <c r="C106" s="7"/>
      <c r="D106" s="357"/>
      <c r="E106" s="9"/>
      <c r="F106" s="288"/>
      <c r="G106" s="46"/>
      <c r="H106" s="26"/>
      <c r="I106" s="7"/>
      <c r="J106" s="8"/>
      <c r="K106" s="9"/>
      <c r="L106" s="292"/>
      <c r="M106" s="46"/>
    </row>
    <row r="107" spans="1:13" s="3" customFormat="1" hidden="1">
      <c r="A107" s="46"/>
      <c r="B107" s="6" t="s">
        <v>1156</v>
      </c>
      <c r="C107" s="7"/>
      <c r="D107" s="357"/>
      <c r="E107" s="9"/>
      <c r="F107" s="288"/>
      <c r="G107" s="46"/>
      <c r="H107" s="26"/>
      <c r="I107" s="7"/>
      <c r="J107" s="8"/>
      <c r="K107" s="9"/>
      <c r="L107" s="292"/>
      <c r="M107" s="46"/>
    </row>
    <row r="108" spans="1:13" s="3" customFormat="1" hidden="1">
      <c r="A108" s="46"/>
      <c r="B108" s="6" t="s">
        <v>1157</v>
      </c>
      <c r="C108" s="7"/>
      <c r="D108" s="357"/>
      <c r="E108" s="9"/>
      <c r="F108" s="288"/>
      <c r="G108" s="46"/>
      <c r="H108" s="26"/>
      <c r="I108" s="7"/>
      <c r="J108" s="8"/>
      <c r="K108" s="9"/>
      <c r="L108" s="292"/>
      <c r="M108" s="46"/>
    </row>
    <row r="109" spans="1:13" s="3" customFormat="1" ht="12.75" hidden="1" thickBot="1">
      <c r="A109" s="46"/>
      <c r="B109" s="6" t="s">
        <v>1158</v>
      </c>
      <c r="C109" s="7"/>
      <c r="D109" s="357"/>
      <c r="E109" s="9"/>
      <c r="F109" s="288"/>
      <c r="G109" s="46"/>
      <c r="H109" s="26"/>
      <c r="I109" s="7"/>
      <c r="J109" s="8"/>
      <c r="K109" s="9"/>
      <c r="L109" s="292"/>
      <c r="M109" s="46"/>
    </row>
    <row r="110" spans="1:13" s="3" customFormat="1" ht="12.75" hidden="1" thickBot="1">
      <c r="A110" s="46"/>
      <c r="B110" s="6"/>
      <c r="C110" s="7"/>
      <c r="D110" s="8"/>
      <c r="E110" s="9"/>
      <c r="F110" s="288"/>
      <c r="G110" s="46"/>
      <c r="H110" s="26"/>
      <c r="I110" s="7"/>
      <c r="J110" s="8"/>
      <c r="K110" s="9"/>
      <c r="L110" s="292"/>
      <c r="M110" s="46"/>
    </row>
    <row r="111" spans="1:13" s="3" customFormat="1" ht="12.75" hidden="1" thickBot="1">
      <c r="A111" s="46"/>
      <c r="B111" s="6"/>
      <c r="C111" s="7"/>
      <c r="D111" s="8"/>
      <c r="E111" s="9"/>
      <c r="F111" s="288"/>
      <c r="G111" s="46"/>
      <c r="H111" s="26"/>
      <c r="I111" s="7"/>
      <c r="J111" s="8"/>
      <c r="K111" s="9"/>
      <c r="L111" s="292"/>
      <c r="M111" s="46"/>
    </row>
    <row r="112" spans="1:13" s="3" customFormat="1" ht="12.75" hidden="1" thickBot="1">
      <c r="A112" s="46"/>
      <c r="B112" s="6"/>
      <c r="C112" s="7"/>
      <c r="D112" s="8"/>
      <c r="E112" s="9"/>
      <c r="F112" s="288"/>
      <c r="G112" s="46"/>
      <c r="H112" s="26"/>
      <c r="I112" s="7"/>
      <c r="J112" s="8"/>
      <c r="K112" s="9"/>
      <c r="L112" s="292"/>
      <c r="M112" s="46"/>
    </row>
    <row r="113" spans="1:13" s="3" customFormat="1" ht="12.75" hidden="1" thickBot="1">
      <c r="A113" s="46"/>
      <c r="B113" s="6"/>
      <c r="C113" s="7"/>
      <c r="D113" s="8"/>
      <c r="E113" s="9"/>
      <c r="F113" s="288"/>
      <c r="G113" s="46"/>
      <c r="H113" s="26"/>
      <c r="I113" s="7"/>
      <c r="J113" s="357"/>
      <c r="K113" s="9"/>
      <c r="L113" s="292"/>
      <c r="M113" s="46"/>
    </row>
    <row r="114" spans="1:13" s="3" customFormat="1" ht="12.75" hidden="1" thickBot="1">
      <c r="A114" s="46"/>
      <c r="B114" s="6"/>
      <c r="C114" s="7"/>
      <c r="D114" s="8"/>
      <c r="E114" s="9"/>
      <c r="F114" s="288"/>
      <c r="G114" s="46"/>
      <c r="H114" s="26"/>
      <c r="I114" s="7"/>
      <c r="J114" s="357"/>
      <c r="K114" s="9"/>
      <c r="L114" s="292"/>
      <c r="M114" s="46"/>
    </row>
    <row r="115" spans="1:13" s="3" customFormat="1" ht="12.75" hidden="1" thickBot="1">
      <c r="A115" s="46"/>
      <c r="B115" s="6"/>
      <c r="C115" s="7"/>
      <c r="D115" s="8"/>
      <c r="E115" s="9"/>
      <c r="F115" s="244"/>
      <c r="G115" s="46"/>
      <c r="H115" s="26"/>
      <c r="I115" s="7"/>
      <c r="J115" s="7"/>
      <c r="K115" s="9"/>
      <c r="L115" s="255"/>
      <c r="M115" s="46"/>
    </row>
    <row r="116" spans="1:13" s="3" customFormat="1" ht="12.75" hidden="1" thickBot="1">
      <c r="A116" s="46"/>
      <c r="B116" s="6"/>
      <c r="C116" s="7"/>
      <c r="D116" s="8"/>
      <c r="E116" s="9"/>
      <c r="F116" s="244"/>
      <c r="G116" s="46"/>
      <c r="H116" s="26"/>
      <c r="I116" s="7"/>
      <c r="J116" s="7"/>
      <c r="K116" s="9"/>
      <c r="L116" s="255"/>
      <c r="M116" s="46"/>
    </row>
    <row r="117" spans="1:13" s="3" customFormat="1" ht="12.75" hidden="1" thickBot="1">
      <c r="A117" s="46"/>
      <c r="B117" s="6"/>
      <c r="C117" s="7"/>
      <c r="D117" s="8"/>
      <c r="E117" s="9"/>
      <c r="F117" s="244"/>
      <c r="G117" s="46"/>
      <c r="H117" s="26"/>
      <c r="I117" s="7"/>
      <c r="J117" s="7"/>
      <c r="K117" s="9"/>
      <c r="L117" s="255"/>
      <c r="M117" s="46"/>
    </row>
    <row r="118" spans="1:13" s="3" customFormat="1" ht="13.5" hidden="1" thickBot="1">
      <c r="A118" s="46"/>
      <c r="B118" s="19"/>
      <c r="C118" s="10"/>
      <c r="D118" s="22"/>
      <c r="E118" s="11"/>
      <c r="F118" s="245"/>
      <c r="G118" s="46"/>
      <c r="H118" s="26"/>
      <c r="I118" s="29"/>
      <c r="J118" s="29"/>
      <c r="K118" s="30"/>
      <c r="L118" s="256"/>
      <c r="M118" s="46"/>
    </row>
    <row r="119" spans="1:13" s="3" customFormat="1" ht="12.75" thickTop="1">
      <c r="A119" s="46"/>
      <c r="B119" s="47"/>
      <c r="C119" s="47"/>
      <c r="D119" s="47"/>
      <c r="E119" s="47"/>
      <c r="F119" s="47"/>
      <c r="G119" s="46"/>
      <c r="H119" s="48"/>
      <c r="I119" s="48"/>
      <c r="J119" s="48"/>
      <c r="K119" s="48"/>
      <c r="L119" s="48"/>
      <c r="M119" s="46"/>
    </row>
    <row r="120" spans="1:13" ht="21" thickBot="1">
      <c r="A120" s="35"/>
      <c r="B120" s="784" t="s">
        <v>787</v>
      </c>
      <c r="C120" s="784"/>
      <c r="D120" s="35"/>
      <c r="E120" s="211" t="s">
        <v>730</v>
      </c>
      <c r="F120" s="781" t="s">
        <v>1678</v>
      </c>
      <c r="G120" s="781"/>
      <c r="H120" s="781"/>
      <c r="I120" s="781"/>
      <c r="J120" s="35"/>
      <c r="K120" s="784" t="s">
        <v>732</v>
      </c>
      <c r="L120" s="784"/>
      <c r="M120" s="35"/>
    </row>
    <row r="121" spans="1:13" ht="13.5" thickTop="1" thickBot="1">
      <c r="A121" s="35"/>
      <c r="B121" s="790" t="s">
        <v>639</v>
      </c>
      <c r="C121" s="791"/>
      <c r="D121" s="43"/>
      <c r="E121" s="44"/>
      <c r="F121" s="44"/>
      <c r="G121" s="35"/>
      <c r="H121" s="785" t="s">
        <v>670</v>
      </c>
      <c r="I121" s="786"/>
      <c r="J121" s="45"/>
      <c r="K121" s="45"/>
      <c r="L121" s="45"/>
      <c r="M121" s="35"/>
    </row>
    <row r="122" spans="1:13" s="3" customFormat="1" ht="16.5" thickTop="1" thickBot="1">
      <c r="A122" s="46"/>
      <c r="B122" s="792"/>
      <c r="C122" s="793"/>
      <c r="D122" s="14"/>
      <c r="E122" s="12" t="s">
        <v>663</v>
      </c>
      <c r="F122" s="13">
        <f>COUNTA(D124:D162)</f>
        <v>23</v>
      </c>
      <c r="G122" s="46"/>
      <c r="H122" s="787"/>
      <c r="I122" s="788"/>
      <c r="J122" s="32"/>
      <c r="K122" s="33" t="s">
        <v>663</v>
      </c>
      <c r="L122" s="34">
        <f>COUNTA(J124:J162)</f>
        <v>14</v>
      </c>
      <c r="M122" s="46"/>
    </row>
    <row r="123" spans="1:13" s="3" customFormat="1">
      <c r="A123" s="46"/>
      <c r="B123" s="15" t="s">
        <v>644</v>
      </c>
      <c r="C123" s="16" t="s">
        <v>640</v>
      </c>
      <c r="D123" s="4" t="s">
        <v>641</v>
      </c>
      <c r="E123" s="4" t="s">
        <v>642</v>
      </c>
      <c r="F123" s="5" t="s">
        <v>662</v>
      </c>
      <c r="G123" s="46"/>
      <c r="H123" s="24" t="s">
        <v>644</v>
      </c>
      <c r="I123" s="23" t="s">
        <v>640</v>
      </c>
      <c r="J123" s="4" t="s">
        <v>641</v>
      </c>
      <c r="K123" s="4" t="s">
        <v>642</v>
      </c>
      <c r="L123" s="25" t="s">
        <v>662</v>
      </c>
      <c r="M123" s="46"/>
    </row>
    <row r="124" spans="1:13" s="3" customFormat="1">
      <c r="A124" s="46"/>
      <c r="B124" s="93" t="s">
        <v>648</v>
      </c>
      <c r="C124" s="94" t="s">
        <v>362</v>
      </c>
      <c r="D124" s="95" t="s">
        <v>3330</v>
      </c>
      <c r="E124" s="96" t="s">
        <v>770</v>
      </c>
      <c r="F124" s="285" t="s">
        <v>1761</v>
      </c>
      <c r="G124" s="46"/>
      <c r="H124" s="111" t="s">
        <v>648</v>
      </c>
      <c r="I124" s="94" t="s">
        <v>1143</v>
      </c>
      <c r="J124" s="95" t="s">
        <v>3732</v>
      </c>
      <c r="K124" s="96" t="s">
        <v>679</v>
      </c>
      <c r="L124" s="289" t="s">
        <v>499</v>
      </c>
      <c r="M124" s="46"/>
    </row>
    <row r="125" spans="1:13" s="3" customFormat="1">
      <c r="A125" s="46"/>
      <c r="B125" s="98" t="s">
        <v>649</v>
      </c>
      <c r="C125" s="99" t="s">
        <v>705</v>
      </c>
      <c r="D125" s="100" t="s">
        <v>3134</v>
      </c>
      <c r="E125" s="101" t="s">
        <v>770</v>
      </c>
      <c r="F125" s="286" t="s">
        <v>388</v>
      </c>
      <c r="G125" s="46"/>
      <c r="H125" s="113" t="s">
        <v>649</v>
      </c>
      <c r="I125" s="99" t="s">
        <v>1001</v>
      </c>
      <c r="J125" s="100" t="s">
        <v>809</v>
      </c>
      <c r="K125" s="101" t="s">
        <v>695</v>
      </c>
      <c r="L125" s="290" t="s">
        <v>506</v>
      </c>
      <c r="M125" s="46"/>
    </row>
    <row r="126" spans="1:13" s="3" customFormat="1">
      <c r="A126" s="46"/>
      <c r="B126" s="103" t="s">
        <v>650</v>
      </c>
      <c r="C126" s="104" t="s">
        <v>1131</v>
      </c>
      <c r="D126" s="105" t="s">
        <v>13</v>
      </c>
      <c r="E126" s="106" t="s">
        <v>770</v>
      </c>
      <c r="F126" s="287" t="s">
        <v>3723</v>
      </c>
      <c r="G126" s="46"/>
      <c r="H126" s="115" t="s">
        <v>650</v>
      </c>
      <c r="I126" s="104" t="s">
        <v>685</v>
      </c>
      <c r="J126" s="105" t="s">
        <v>2918</v>
      </c>
      <c r="K126" s="106" t="s">
        <v>770</v>
      </c>
      <c r="L126" s="291" t="s">
        <v>140</v>
      </c>
      <c r="M126" s="46"/>
    </row>
    <row r="127" spans="1:13" s="3" customFormat="1">
      <c r="A127" s="46"/>
      <c r="B127" s="6" t="s">
        <v>651</v>
      </c>
      <c r="C127" s="7" t="s">
        <v>1193</v>
      </c>
      <c r="D127" s="8" t="s">
        <v>1173</v>
      </c>
      <c r="E127" s="9" t="s">
        <v>948</v>
      </c>
      <c r="F127" s="288" t="s">
        <v>1764</v>
      </c>
      <c r="G127" s="46"/>
      <c r="H127" s="26" t="s">
        <v>651</v>
      </c>
      <c r="I127" s="7" t="s">
        <v>723</v>
      </c>
      <c r="J127" s="8" t="s">
        <v>170</v>
      </c>
      <c r="K127" s="9" t="s">
        <v>948</v>
      </c>
      <c r="L127" s="292" t="s">
        <v>2565</v>
      </c>
      <c r="M127" s="46"/>
    </row>
    <row r="128" spans="1:13" s="3" customFormat="1">
      <c r="A128" s="46"/>
      <c r="B128" s="6" t="s">
        <v>652</v>
      </c>
      <c r="C128" s="7" t="s">
        <v>1224</v>
      </c>
      <c r="D128" s="8" t="s">
        <v>3724</v>
      </c>
      <c r="E128" s="9" t="s">
        <v>950</v>
      </c>
      <c r="F128" s="288" t="s">
        <v>3345</v>
      </c>
      <c r="G128" s="46"/>
      <c r="H128" s="26" t="s">
        <v>652</v>
      </c>
      <c r="I128" s="7" t="s">
        <v>759</v>
      </c>
      <c r="J128" s="8" t="s">
        <v>2962</v>
      </c>
      <c r="K128" s="9" t="s">
        <v>770</v>
      </c>
      <c r="L128" s="292" t="s">
        <v>1809</v>
      </c>
      <c r="M128" s="46"/>
    </row>
    <row r="129" spans="1:13" s="3" customFormat="1">
      <c r="A129" s="46"/>
      <c r="B129" s="6" t="s">
        <v>653</v>
      </c>
      <c r="C129" s="7" t="s">
        <v>1289</v>
      </c>
      <c r="D129" s="8" t="s">
        <v>2515</v>
      </c>
      <c r="E129" s="9" t="s">
        <v>687</v>
      </c>
      <c r="F129" s="288" t="s">
        <v>2122</v>
      </c>
      <c r="G129" s="46"/>
      <c r="H129" s="26" t="s">
        <v>653</v>
      </c>
      <c r="I129" s="7" t="s">
        <v>1536</v>
      </c>
      <c r="J129" s="8" t="s">
        <v>1211</v>
      </c>
      <c r="K129" s="9" t="s">
        <v>948</v>
      </c>
      <c r="L129" s="292" t="s">
        <v>3733</v>
      </c>
      <c r="M129" s="46"/>
    </row>
    <row r="130" spans="1:13" s="3" customFormat="1">
      <c r="A130" s="46"/>
      <c r="B130" s="6" t="s">
        <v>654</v>
      </c>
      <c r="C130" s="7" t="s">
        <v>3577</v>
      </c>
      <c r="D130" s="8" t="s">
        <v>1607</v>
      </c>
      <c r="E130" s="9" t="s">
        <v>948</v>
      </c>
      <c r="F130" s="288" t="s">
        <v>55</v>
      </c>
      <c r="G130" s="46"/>
      <c r="H130" s="26" t="s">
        <v>654</v>
      </c>
      <c r="I130" s="7" t="s">
        <v>3734</v>
      </c>
      <c r="J130" s="8" t="s">
        <v>1599</v>
      </c>
      <c r="K130" s="9" t="s">
        <v>950</v>
      </c>
      <c r="L130" s="292" t="s">
        <v>226</v>
      </c>
      <c r="M130" s="46"/>
    </row>
    <row r="131" spans="1:13" s="3" customFormat="1">
      <c r="A131" s="46"/>
      <c r="B131" s="6" t="s">
        <v>655</v>
      </c>
      <c r="C131" s="7" t="s">
        <v>1797</v>
      </c>
      <c r="D131" s="8" t="s">
        <v>1192</v>
      </c>
      <c r="E131" s="60" t="s">
        <v>949</v>
      </c>
      <c r="F131" s="288" t="s">
        <v>3725</v>
      </c>
      <c r="G131" s="46"/>
      <c r="H131" s="26" t="s">
        <v>655</v>
      </c>
      <c r="I131" s="7" t="s">
        <v>727</v>
      </c>
      <c r="J131" s="8" t="s">
        <v>877</v>
      </c>
      <c r="K131" s="9" t="s">
        <v>948</v>
      </c>
      <c r="L131" s="292" t="s">
        <v>3735</v>
      </c>
      <c r="M131" s="46"/>
    </row>
    <row r="132" spans="1:13" s="3" customFormat="1">
      <c r="A132" s="46"/>
      <c r="B132" s="6" t="s">
        <v>656</v>
      </c>
      <c r="C132" s="7" t="s">
        <v>1372</v>
      </c>
      <c r="D132" s="8" t="s">
        <v>894</v>
      </c>
      <c r="E132" s="9" t="s">
        <v>948</v>
      </c>
      <c r="F132" s="288" t="s">
        <v>2718</v>
      </c>
      <c r="G132" s="46"/>
      <c r="H132" s="26" t="s">
        <v>656</v>
      </c>
      <c r="I132" s="7" t="s">
        <v>1451</v>
      </c>
      <c r="J132" s="8" t="s">
        <v>3604</v>
      </c>
      <c r="K132" s="9" t="s">
        <v>770</v>
      </c>
      <c r="L132" s="292" t="s">
        <v>3736</v>
      </c>
      <c r="M132" s="46"/>
    </row>
    <row r="133" spans="1:13" s="3" customFormat="1">
      <c r="A133" s="46"/>
      <c r="B133" s="6" t="s">
        <v>657</v>
      </c>
      <c r="C133" s="7" t="s">
        <v>1492</v>
      </c>
      <c r="D133" s="8" t="s">
        <v>198</v>
      </c>
      <c r="E133" s="9" t="s">
        <v>948</v>
      </c>
      <c r="F133" s="288" t="s">
        <v>457</v>
      </c>
      <c r="G133" s="46"/>
      <c r="H133" s="26" t="s">
        <v>657</v>
      </c>
      <c r="I133" s="7" t="s">
        <v>810</v>
      </c>
      <c r="J133" s="8" t="s">
        <v>2717</v>
      </c>
      <c r="K133" s="9" t="s">
        <v>647</v>
      </c>
      <c r="L133" s="292" t="s">
        <v>2776</v>
      </c>
      <c r="M133" s="46"/>
    </row>
    <row r="134" spans="1:13" s="3" customFormat="1">
      <c r="A134" s="46"/>
      <c r="B134" s="6" t="s">
        <v>658</v>
      </c>
      <c r="C134" s="7" t="s">
        <v>3336</v>
      </c>
      <c r="D134" s="8" t="s">
        <v>828</v>
      </c>
      <c r="E134" s="9" t="s">
        <v>948</v>
      </c>
      <c r="F134" s="288" t="s">
        <v>482</v>
      </c>
      <c r="G134" s="46"/>
      <c r="H134" s="26" t="s">
        <v>658</v>
      </c>
      <c r="I134" s="7" t="s">
        <v>3734</v>
      </c>
      <c r="J134" s="8" t="s">
        <v>1037</v>
      </c>
      <c r="K134" s="9" t="s">
        <v>950</v>
      </c>
      <c r="L134" s="292" t="s">
        <v>3737</v>
      </c>
      <c r="M134" s="46"/>
    </row>
    <row r="135" spans="1:13" s="3" customFormat="1">
      <c r="A135" s="46"/>
      <c r="B135" s="6" t="s">
        <v>659</v>
      </c>
      <c r="C135" s="7" t="s">
        <v>3726</v>
      </c>
      <c r="D135" s="8" t="s">
        <v>3727</v>
      </c>
      <c r="E135" s="9" t="s">
        <v>950</v>
      </c>
      <c r="F135" s="288" t="s">
        <v>3728</v>
      </c>
      <c r="G135" s="46"/>
      <c r="H135" s="26" t="s">
        <v>659</v>
      </c>
      <c r="I135" s="7" t="s">
        <v>1273</v>
      </c>
      <c r="J135" s="8" t="s">
        <v>1746</v>
      </c>
      <c r="K135" s="9" t="s">
        <v>647</v>
      </c>
      <c r="L135" s="292" t="s">
        <v>3738</v>
      </c>
      <c r="M135" s="46"/>
    </row>
    <row r="136" spans="1:13" s="3" customFormat="1">
      <c r="A136" s="46"/>
      <c r="B136" s="6" t="s">
        <v>660</v>
      </c>
      <c r="C136" s="7" t="s">
        <v>847</v>
      </c>
      <c r="D136" s="8" t="s">
        <v>1599</v>
      </c>
      <c r="E136" s="9" t="s">
        <v>950</v>
      </c>
      <c r="F136" s="288" t="s">
        <v>418</v>
      </c>
      <c r="G136" s="46"/>
      <c r="H136" s="26" t="s">
        <v>660</v>
      </c>
      <c r="I136" s="7" t="s">
        <v>815</v>
      </c>
      <c r="J136" s="8" t="s">
        <v>3739</v>
      </c>
      <c r="K136" s="9" t="s">
        <v>950</v>
      </c>
      <c r="L136" s="292" t="s">
        <v>3189</v>
      </c>
      <c r="M136" s="46"/>
    </row>
    <row r="137" spans="1:13" s="3" customFormat="1">
      <c r="A137" s="46"/>
      <c r="B137" s="6" t="s">
        <v>661</v>
      </c>
      <c r="C137" s="7" t="s">
        <v>1115</v>
      </c>
      <c r="D137" s="8" t="s">
        <v>3573</v>
      </c>
      <c r="E137" s="9" t="s">
        <v>948</v>
      </c>
      <c r="F137" s="288" t="s">
        <v>419</v>
      </c>
      <c r="G137" s="46"/>
      <c r="H137" s="26" t="s">
        <v>661</v>
      </c>
      <c r="I137" s="7" t="s">
        <v>727</v>
      </c>
      <c r="J137" s="8" t="s">
        <v>2476</v>
      </c>
      <c r="K137" s="9" t="s">
        <v>647</v>
      </c>
      <c r="L137" s="292" t="s">
        <v>3351</v>
      </c>
      <c r="M137" s="46"/>
    </row>
    <row r="138" spans="1:13" s="3" customFormat="1">
      <c r="A138" s="46"/>
      <c r="B138" s="6" t="s">
        <v>664</v>
      </c>
      <c r="C138" s="7" t="s">
        <v>1245</v>
      </c>
      <c r="D138" s="8" t="s">
        <v>3729</v>
      </c>
      <c r="E138" s="60" t="s">
        <v>949</v>
      </c>
      <c r="F138" s="288" t="s">
        <v>461</v>
      </c>
      <c r="G138" s="46"/>
      <c r="H138" s="26"/>
      <c r="I138" s="7"/>
      <c r="J138" s="8"/>
      <c r="K138" s="9"/>
      <c r="L138" s="292"/>
      <c r="M138" s="46"/>
    </row>
    <row r="139" spans="1:13" s="3" customFormat="1">
      <c r="A139" s="46"/>
      <c r="B139" s="6" t="s">
        <v>665</v>
      </c>
      <c r="C139" s="7" t="s">
        <v>705</v>
      </c>
      <c r="D139" s="8" t="s">
        <v>3730</v>
      </c>
      <c r="E139" s="9" t="s">
        <v>770</v>
      </c>
      <c r="F139" s="288" t="s">
        <v>183</v>
      </c>
      <c r="G139" s="46"/>
      <c r="H139" s="26"/>
      <c r="I139" s="7"/>
      <c r="J139" s="8"/>
      <c r="K139" s="9"/>
      <c r="L139" s="292"/>
      <c r="M139" s="46"/>
    </row>
    <row r="140" spans="1:13" s="3" customFormat="1">
      <c r="A140" s="46"/>
      <c r="B140" s="6" t="s">
        <v>666</v>
      </c>
      <c r="C140" s="7" t="s">
        <v>3336</v>
      </c>
      <c r="D140" s="8" t="s">
        <v>3583</v>
      </c>
      <c r="E140" s="9" t="s">
        <v>948</v>
      </c>
      <c r="F140" s="288" t="s">
        <v>1790</v>
      </c>
      <c r="G140" s="46"/>
      <c r="H140" s="26"/>
      <c r="I140" s="7"/>
      <c r="J140" s="8"/>
      <c r="K140" s="9"/>
      <c r="L140" s="292"/>
      <c r="M140" s="46"/>
    </row>
    <row r="141" spans="1:13" s="3" customFormat="1">
      <c r="A141" s="46"/>
      <c r="B141" s="6" t="s">
        <v>667</v>
      </c>
      <c r="C141" s="7" t="s">
        <v>847</v>
      </c>
      <c r="D141" s="8" t="s">
        <v>2131</v>
      </c>
      <c r="E141" s="60" t="s">
        <v>949</v>
      </c>
      <c r="F141" s="288" t="s">
        <v>483</v>
      </c>
      <c r="G141" s="46"/>
      <c r="H141" s="26"/>
      <c r="I141" s="7"/>
      <c r="J141" s="8"/>
      <c r="K141" s="9"/>
      <c r="L141" s="292"/>
      <c r="M141" s="46"/>
    </row>
    <row r="142" spans="1:13" s="3" customFormat="1">
      <c r="A142" s="46"/>
      <c r="B142" s="6" t="s">
        <v>668</v>
      </c>
      <c r="C142" s="7" t="s">
        <v>714</v>
      </c>
      <c r="D142" s="8" t="s">
        <v>3537</v>
      </c>
      <c r="E142" s="60" t="s">
        <v>952</v>
      </c>
      <c r="F142" s="288" t="s">
        <v>463</v>
      </c>
      <c r="G142" s="46"/>
      <c r="H142" s="26"/>
      <c r="I142" s="7"/>
      <c r="J142" s="8"/>
      <c r="K142" s="9"/>
      <c r="L142" s="292"/>
      <c r="M142" s="46"/>
    </row>
    <row r="143" spans="1:13" s="3" customFormat="1">
      <c r="A143" s="46"/>
      <c r="B143" s="6" t="s">
        <v>669</v>
      </c>
      <c r="C143" s="58" t="s">
        <v>3528</v>
      </c>
      <c r="D143" s="62" t="s">
        <v>3710</v>
      </c>
      <c r="E143" s="60" t="s">
        <v>819</v>
      </c>
      <c r="F143" s="412" t="s">
        <v>464</v>
      </c>
      <c r="G143" s="46"/>
      <c r="H143" s="26"/>
      <c r="I143" s="58"/>
      <c r="J143" s="62"/>
      <c r="K143" s="60"/>
      <c r="L143" s="292"/>
      <c r="M143" s="46"/>
    </row>
    <row r="144" spans="1:13" s="3" customFormat="1">
      <c r="A144" s="46"/>
      <c r="B144" s="6" t="s">
        <v>918</v>
      </c>
      <c r="C144" s="58" t="s">
        <v>1239</v>
      </c>
      <c r="D144" s="62" t="s">
        <v>1037</v>
      </c>
      <c r="E144" s="9" t="s">
        <v>950</v>
      </c>
      <c r="F144" s="412" t="s">
        <v>422</v>
      </c>
      <c r="G144" s="46"/>
      <c r="H144" s="26"/>
      <c r="I144" s="58"/>
      <c r="J144" s="62"/>
      <c r="K144" s="9"/>
      <c r="L144" s="413"/>
      <c r="M144" s="46"/>
    </row>
    <row r="145" spans="1:13" s="3" customFormat="1">
      <c r="A145" s="46"/>
      <c r="B145" s="6" t="s">
        <v>919</v>
      </c>
      <c r="C145" s="58" t="s">
        <v>988</v>
      </c>
      <c r="D145" s="62" t="s">
        <v>3731</v>
      </c>
      <c r="E145" s="60" t="s">
        <v>647</v>
      </c>
      <c r="F145" s="412" t="s">
        <v>2483</v>
      </c>
      <c r="G145" s="46"/>
      <c r="H145" s="26"/>
      <c r="I145" s="58"/>
      <c r="J145" s="62"/>
      <c r="K145" s="9"/>
      <c r="L145" s="413"/>
      <c r="M145" s="46"/>
    </row>
    <row r="146" spans="1:13" s="3" customFormat="1" ht="12.75" thickBot="1">
      <c r="A146" s="46"/>
      <c r="B146" s="6" t="s">
        <v>920</v>
      </c>
      <c r="C146" s="58" t="s">
        <v>1492</v>
      </c>
      <c r="D146" s="62" t="s">
        <v>891</v>
      </c>
      <c r="E146" s="60" t="s">
        <v>949</v>
      </c>
      <c r="F146" s="412" t="s">
        <v>133</v>
      </c>
      <c r="G146" s="46"/>
      <c r="H146" s="26"/>
      <c r="I146" s="58"/>
      <c r="J146" s="62"/>
      <c r="K146" s="9"/>
      <c r="L146" s="413"/>
      <c r="M146" s="46"/>
    </row>
    <row r="147" spans="1:13" s="3" customFormat="1" hidden="1">
      <c r="A147" s="46"/>
      <c r="B147" s="6"/>
      <c r="C147" s="58"/>
      <c r="D147" s="62"/>
      <c r="E147" s="9"/>
      <c r="F147" s="412"/>
      <c r="G147" s="46"/>
      <c r="H147" s="26"/>
      <c r="I147" s="58"/>
      <c r="J147" s="62"/>
      <c r="K147" s="9"/>
      <c r="L147" s="413"/>
      <c r="M147" s="46"/>
    </row>
    <row r="148" spans="1:13" s="3" customFormat="1" hidden="1">
      <c r="A148" s="46"/>
      <c r="B148" s="6"/>
      <c r="C148" s="58"/>
      <c r="D148" s="62"/>
      <c r="E148" s="9"/>
      <c r="F148" s="412"/>
      <c r="G148" s="46"/>
      <c r="H148" s="26"/>
      <c r="I148" s="58"/>
      <c r="J148" s="62"/>
      <c r="K148" s="9"/>
      <c r="L148" s="413"/>
      <c r="M148" s="46"/>
    </row>
    <row r="149" spans="1:13" s="3" customFormat="1" hidden="1">
      <c r="A149" s="46"/>
      <c r="B149" s="6"/>
      <c r="C149" s="58"/>
      <c r="D149" s="62"/>
      <c r="E149" s="9"/>
      <c r="F149" s="412"/>
      <c r="G149" s="46"/>
      <c r="H149" s="26"/>
      <c r="I149" s="58"/>
      <c r="J149" s="62"/>
      <c r="K149" s="60"/>
      <c r="L149" s="413"/>
      <c r="M149" s="46"/>
    </row>
    <row r="150" spans="1:13" s="3" customFormat="1" hidden="1">
      <c r="A150" s="46"/>
      <c r="B150" s="6"/>
      <c r="C150" s="58"/>
      <c r="D150" s="62"/>
      <c r="E150" s="60"/>
      <c r="F150" s="412"/>
      <c r="G150" s="46"/>
      <c r="H150" s="26"/>
      <c r="I150" s="58"/>
      <c r="J150" s="62"/>
      <c r="K150" s="60"/>
      <c r="L150" s="413"/>
      <c r="M150" s="46"/>
    </row>
    <row r="151" spans="1:13" s="3" customFormat="1" hidden="1">
      <c r="A151" s="46"/>
      <c r="B151" s="6"/>
      <c r="C151" s="58"/>
      <c r="D151" s="62"/>
      <c r="E151" s="60"/>
      <c r="F151" s="412"/>
      <c r="G151" s="46"/>
      <c r="H151" s="26"/>
      <c r="I151" s="58"/>
      <c r="J151" s="62"/>
      <c r="K151" s="9"/>
      <c r="L151" s="413"/>
      <c r="M151" s="46"/>
    </row>
    <row r="152" spans="1:13" s="3" customFormat="1" hidden="1">
      <c r="A152" s="46"/>
      <c r="B152" s="6"/>
      <c r="C152" s="58"/>
      <c r="D152" s="62"/>
      <c r="E152" s="60"/>
      <c r="F152" s="412"/>
      <c r="G152" s="46"/>
      <c r="H152" s="26"/>
      <c r="I152" s="58"/>
      <c r="J152" s="62"/>
      <c r="K152" s="60"/>
      <c r="L152" s="413"/>
      <c r="M152" s="46"/>
    </row>
    <row r="153" spans="1:13" s="3" customFormat="1" ht="12.75" hidden="1">
      <c r="A153" s="46"/>
      <c r="B153" s="6"/>
      <c r="C153" s="58"/>
      <c r="D153" s="259"/>
      <c r="E153" s="60"/>
      <c r="F153" s="246"/>
      <c r="G153" s="46"/>
      <c r="H153" s="26"/>
      <c r="I153" s="58"/>
      <c r="J153" s="62"/>
      <c r="K153" s="9"/>
      <c r="L153" s="413"/>
      <c r="M153" s="46"/>
    </row>
    <row r="154" spans="1:13" s="3" customFormat="1" ht="12.75" hidden="1">
      <c r="A154" s="46"/>
      <c r="B154" s="6"/>
      <c r="C154" s="58"/>
      <c r="D154" s="259"/>
      <c r="E154" s="60"/>
      <c r="F154" s="246"/>
      <c r="G154" s="46"/>
      <c r="H154" s="26"/>
      <c r="I154" s="58"/>
      <c r="J154" s="62"/>
      <c r="K154" s="9"/>
      <c r="L154" s="257"/>
      <c r="M154" s="46"/>
    </row>
    <row r="155" spans="1:13" s="3" customFormat="1" ht="12.75" hidden="1">
      <c r="A155" s="46"/>
      <c r="B155" s="6"/>
      <c r="C155" s="58"/>
      <c r="D155" s="259"/>
      <c r="E155" s="60"/>
      <c r="F155" s="246"/>
      <c r="G155" s="46"/>
      <c r="H155" s="26"/>
      <c r="I155" s="58"/>
      <c r="J155" s="62"/>
      <c r="K155" s="9"/>
      <c r="L155" s="257"/>
      <c r="M155" s="46"/>
    </row>
    <row r="156" spans="1:13" s="3" customFormat="1" ht="12.75" hidden="1">
      <c r="A156" s="46"/>
      <c r="B156" s="6"/>
      <c r="C156" s="58"/>
      <c r="D156" s="259"/>
      <c r="E156" s="60"/>
      <c r="F156" s="246"/>
      <c r="G156" s="46"/>
      <c r="H156" s="26"/>
      <c r="I156" s="58"/>
      <c r="J156" s="62"/>
      <c r="K156" s="60"/>
      <c r="L156" s="257"/>
      <c r="M156" s="46"/>
    </row>
    <row r="157" spans="1:13" s="3" customFormat="1" ht="12.75" hidden="1">
      <c r="A157" s="46"/>
      <c r="B157" s="6"/>
      <c r="C157" s="58"/>
      <c r="D157" s="259"/>
      <c r="E157" s="60"/>
      <c r="F157" s="246"/>
      <c r="G157" s="46"/>
      <c r="H157" s="26"/>
      <c r="I157" s="58"/>
      <c r="J157" s="62"/>
      <c r="K157" s="9"/>
      <c r="L157" s="257"/>
      <c r="M157" s="46"/>
    </row>
    <row r="158" spans="1:13" s="3" customFormat="1" ht="12.75" hidden="1">
      <c r="A158" s="46"/>
      <c r="B158" s="6"/>
      <c r="C158" s="58"/>
      <c r="D158" s="259"/>
      <c r="E158" s="60"/>
      <c r="F158" s="246"/>
      <c r="G158" s="46"/>
      <c r="H158" s="26"/>
      <c r="I158" s="58"/>
      <c r="J158" s="62"/>
      <c r="K158" s="9"/>
      <c r="L158" s="257"/>
      <c r="M158" s="46"/>
    </row>
    <row r="159" spans="1:13" s="3" customFormat="1" ht="12.75" hidden="1">
      <c r="A159" s="46"/>
      <c r="B159" s="6"/>
      <c r="C159" s="58"/>
      <c r="D159" s="259"/>
      <c r="E159" s="60"/>
      <c r="F159" s="246"/>
      <c r="G159" s="46"/>
      <c r="H159" s="26"/>
      <c r="I159" s="58"/>
      <c r="J159" s="62"/>
      <c r="K159" s="60"/>
      <c r="L159" s="257"/>
      <c r="M159" s="46"/>
    </row>
    <row r="160" spans="1:13" s="3" customFormat="1" ht="12.75" hidden="1">
      <c r="A160" s="46"/>
      <c r="B160" s="6"/>
      <c r="C160" s="58"/>
      <c r="D160" s="259"/>
      <c r="E160" s="60"/>
      <c r="F160" s="246"/>
      <c r="G160" s="46"/>
      <c r="H160" s="26"/>
      <c r="I160" s="58"/>
      <c r="J160" s="62"/>
      <c r="K160" s="60"/>
      <c r="L160" s="257"/>
      <c r="M160" s="46"/>
    </row>
    <row r="161" spans="1:13" s="3" customFormat="1" ht="12.75" hidden="1">
      <c r="A161" s="46"/>
      <c r="B161" s="6"/>
      <c r="C161" s="58"/>
      <c r="D161" s="259"/>
      <c r="E161" s="60"/>
      <c r="F161" s="246"/>
      <c r="G161" s="46"/>
      <c r="H161" s="26"/>
      <c r="I161" s="58"/>
      <c r="J161" s="62"/>
      <c r="K161" s="9"/>
      <c r="L161" s="257"/>
      <c r="M161" s="46"/>
    </row>
    <row r="162" spans="1:13" s="3" customFormat="1" ht="13.5" hidden="1" thickBot="1">
      <c r="A162" s="46"/>
      <c r="B162" s="6"/>
      <c r="C162" s="58"/>
      <c r="D162" s="259"/>
      <c r="E162" s="60"/>
      <c r="F162" s="246"/>
      <c r="G162" s="46"/>
      <c r="H162" s="26"/>
      <c r="I162" s="58"/>
      <c r="J162" s="62"/>
      <c r="K162" s="60"/>
      <c r="L162" s="257"/>
      <c r="M162" s="46"/>
    </row>
    <row r="163" spans="1:13" s="3" customFormat="1" ht="12.75" thickTop="1">
      <c r="A163" s="46"/>
      <c r="B163" s="47"/>
      <c r="C163" s="47"/>
      <c r="D163" s="47"/>
      <c r="E163" s="47"/>
      <c r="F163" s="47"/>
      <c r="G163" s="46"/>
      <c r="H163" s="48"/>
      <c r="I163" s="48"/>
      <c r="J163" s="48"/>
      <c r="K163" s="48"/>
      <c r="L163" s="48"/>
      <c r="M163" s="46"/>
    </row>
    <row r="164" spans="1:13" ht="21" thickBot="1">
      <c r="A164" s="35"/>
      <c r="B164" s="784" t="s">
        <v>788</v>
      </c>
      <c r="C164" s="784"/>
      <c r="D164" s="35"/>
      <c r="E164" s="211" t="s">
        <v>732</v>
      </c>
      <c r="F164" s="781" t="s">
        <v>1679</v>
      </c>
      <c r="G164" s="781"/>
      <c r="H164" s="781"/>
      <c r="I164" s="781"/>
      <c r="J164" s="35"/>
      <c r="K164" s="784" t="s">
        <v>3764</v>
      </c>
      <c r="L164" s="784"/>
      <c r="M164" s="35"/>
    </row>
    <row r="165" spans="1:13" ht="13.5" thickTop="1" thickBot="1">
      <c r="A165" s="35"/>
      <c r="B165" s="790" t="s">
        <v>639</v>
      </c>
      <c r="C165" s="791"/>
      <c r="D165" s="43"/>
      <c r="E165" s="44"/>
      <c r="F165" s="44"/>
      <c r="G165" s="35"/>
      <c r="H165" s="785" t="s">
        <v>670</v>
      </c>
      <c r="I165" s="786"/>
      <c r="J165" s="45"/>
      <c r="K165" s="45"/>
      <c r="L165" s="45"/>
      <c r="M165" s="35"/>
    </row>
    <row r="166" spans="1:13" s="3" customFormat="1" ht="16.5" thickTop="1" thickBot="1">
      <c r="A166" s="46"/>
      <c r="B166" s="792"/>
      <c r="C166" s="793"/>
      <c r="D166" s="14"/>
      <c r="E166" s="12" t="s">
        <v>663</v>
      </c>
      <c r="F166" s="13">
        <f>COUNTA(D168:D190)</f>
        <v>10</v>
      </c>
      <c r="G166" s="46"/>
      <c r="H166" s="787"/>
      <c r="I166" s="788"/>
      <c r="J166" s="32"/>
      <c r="K166" s="33" t="s">
        <v>663</v>
      </c>
      <c r="L166" s="34">
        <f>COUNTA(J168:J190)</f>
        <v>13</v>
      </c>
      <c r="M166" s="46"/>
    </row>
    <row r="167" spans="1:13" s="3" customFormat="1">
      <c r="A167" s="46"/>
      <c r="B167" s="15" t="s">
        <v>644</v>
      </c>
      <c r="C167" s="16" t="s">
        <v>640</v>
      </c>
      <c r="D167" s="4" t="s">
        <v>641</v>
      </c>
      <c r="E167" s="4" t="s">
        <v>642</v>
      </c>
      <c r="F167" s="5" t="s">
        <v>662</v>
      </c>
      <c r="G167" s="46"/>
      <c r="H167" s="24" t="s">
        <v>644</v>
      </c>
      <c r="I167" s="23" t="s">
        <v>640</v>
      </c>
      <c r="J167" s="4" t="s">
        <v>641</v>
      </c>
      <c r="K167" s="4" t="s">
        <v>642</v>
      </c>
      <c r="L167" s="25" t="s">
        <v>662</v>
      </c>
      <c r="M167" s="46"/>
    </row>
    <row r="168" spans="1:13" s="3" customFormat="1">
      <c r="A168" s="46"/>
      <c r="B168" s="93" t="s">
        <v>648</v>
      </c>
      <c r="C168" s="94" t="s">
        <v>1340</v>
      </c>
      <c r="D168" s="95" t="s">
        <v>2360</v>
      </c>
      <c r="E168" s="96" t="s">
        <v>695</v>
      </c>
      <c r="F168" s="285" t="s">
        <v>481</v>
      </c>
      <c r="G168" s="46"/>
      <c r="H168" s="111" t="s">
        <v>648</v>
      </c>
      <c r="I168" s="94" t="s">
        <v>723</v>
      </c>
      <c r="J168" s="95" t="s">
        <v>2929</v>
      </c>
      <c r="K168" s="96" t="s">
        <v>687</v>
      </c>
      <c r="L168" s="289" t="s">
        <v>449</v>
      </c>
      <c r="M168" s="46"/>
    </row>
    <row r="169" spans="1:13" s="3" customFormat="1">
      <c r="A169" s="46"/>
      <c r="B169" s="98" t="s">
        <v>649</v>
      </c>
      <c r="C169" s="99" t="s">
        <v>645</v>
      </c>
      <c r="D169" s="100" t="s">
        <v>2704</v>
      </c>
      <c r="E169" s="101" t="s">
        <v>770</v>
      </c>
      <c r="F169" s="286" t="s">
        <v>201</v>
      </c>
      <c r="G169" s="46"/>
      <c r="H169" s="113" t="s">
        <v>649</v>
      </c>
      <c r="I169" s="99" t="s">
        <v>829</v>
      </c>
      <c r="J169" s="100" t="s">
        <v>877</v>
      </c>
      <c r="K169" s="101" t="s">
        <v>948</v>
      </c>
      <c r="L169" s="290" t="s">
        <v>450</v>
      </c>
      <c r="M169" s="46"/>
    </row>
    <row r="170" spans="1:13" s="3" customFormat="1">
      <c r="A170" s="46"/>
      <c r="B170" s="103" t="s">
        <v>650</v>
      </c>
      <c r="C170" s="104" t="s">
        <v>2506</v>
      </c>
      <c r="D170" s="105" t="s">
        <v>3740</v>
      </c>
      <c r="E170" s="106" t="s">
        <v>687</v>
      </c>
      <c r="F170" s="287" t="s">
        <v>2762</v>
      </c>
      <c r="G170" s="46"/>
      <c r="H170" s="115" t="s">
        <v>650</v>
      </c>
      <c r="I170" s="104" t="s">
        <v>2927</v>
      </c>
      <c r="J170" s="105" t="s">
        <v>1211</v>
      </c>
      <c r="K170" s="106" t="s">
        <v>948</v>
      </c>
      <c r="L170" s="291" t="s">
        <v>3156</v>
      </c>
      <c r="M170" s="46"/>
    </row>
    <row r="171" spans="1:13" s="3" customFormat="1">
      <c r="A171" s="46"/>
      <c r="B171" s="6" t="s">
        <v>651</v>
      </c>
      <c r="C171" s="7" t="s">
        <v>1387</v>
      </c>
      <c r="D171" s="8" t="s">
        <v>3133</v>
      </c>
      <c r="E171" s="9" t="s">
        <v>687</v>
      </c>
      <c r="F171" s="288" t="s">
        <v>57</v>
      </c>
      <c r="G171" s="46"/>
      <c r="H171" s="26" t="s">
        <v>651</v>
      </c>
      <c r="I171" s="7" t="s">
        <v>1451</v>
      </c>
      <c r="J171" s="8" t="s">
        <v>28</v>
      </c>
      <c r="K171" s="9" t="s">
        <v>770</v>
      </c>
      <c r="L171" s="292" t="s">
        <v>3747</v>
      </c>
      <c r="M171" s="46"/>
    </row>
    <row r="172" spans="1:13" s="3" customFormat="1">
      <c r="A172" s="46"/>
      <c r="B172" s="6" t="s">
        <v>652</v>
      </c>
      <c r="C172" s="7" t="s">
        <v>937</v>
      </c>
      <c r="D172" s="8" t="s">
        <v>2926</v>
      </c>
      <c r="E172" s="9" t="s">
        <v>770</v>
      </c>
      <c r="F172" s="288" t="s">
        <v>2768</v>
      </c>
      <c r="G172" s="46"/>
      <c r="H172" s="26" t="s">
        <v>652</v>
      </c>
      <c r="I172" s="7" t="s">
        <v>759</v>
      </c>
      <c r="J172" s="8" t="s">
        <v>858</v>
      </c>
      <c r="K172" s="9" t="s">
        <v>687</v>
      </c>
      <c r="L172" s="292" t="s">
        <v>3748</v>
      </c>
      <c r="M172" s="46"/>
    </row>
    <row r="173" spans="1:13" s="3" customFormat="1">
      <c r="A173" s="46"/>
      <c r="B173" s="6" t="s">
        <v>653</v>
      </c>
      <c r="C173" s="7" t="s">
        <v>1128</v>
      </c>
      <c r="D173" s="8" t="s">
        <v>3741</v>
      </c>
      <c r="E173" s="9" t="s">
        <v>687</v>
      </c>
      <c r="F173" s="288" t="s">
        <v>512</v>
      </c>
      <c r="G173" s="46"/>
      <c r="H173" s="26" t="s">
        <v>653</v>
      </c>
      <c r="I173" s="7" t="s">
        <v>723</v>
      </c>
      <c r="J173" s="8" t="s">
        <v>3743</v>
      </c>
      <c r="K173" s="9" t="s">
        <v>687</v>
      </c>
      <c r="L173" s="292" t="s">
        <v>2121</v>
      </c>
      <c r="M173" s="46"/>
    </row>
    <row r="174" spans="1:13" s="3" customFormat="1">
      <c r="A174" s="46"/>
      <c r="B174" s="6" t="s">
        <v>654</v>
      </c>
      <c r="C174" s="7" t="s">
        <v>1353</v>
      </c>
      <c r="D174" s="8" t="s">
        <v>3344</v>
      </c>
      <c r="E174" s="9" t="s">
        <v>770</v>
      </c>
      <c r="F174" s="288" t="s">
        <v>447</v>
      </c>
      <c r="G174" s="46"/>
      <c r="H174" s="26" t="s">
        <v>654</v>
      </c>
      <c r="I174" s="7" t="s">
        <v>1451</v>
      </c>
      <c r="J174" s="8" t="s">
        <v>2934</v>
      </c>
      <c r="K174" s="9" t="s">
        <v>770</v>
      </c>
      <c r="L174" s="292" t="s">
        <v>3737</v>
      </c>
      <c r="M174" s="46"/>
    </row>
    <row r="175" spans="1:13" s="3" customFormat="1">
      <c r="A175" s="46"/>
      <c r="B175" s="6" t="s">
        <v>655</v>
      </c>
      <c r="C175" s="7" t="s">
        <v>1587</v>
      </c>
      <c r="D175" s="8" t="s">
        <v>888</v>
      </c>
      <c r="E175" s="9" t="s">
        <v>948</v>
      </c>
      <c r="F175" s="288" t="s">
        <v>1809</v>
      </c>
      <c r="G175" s="46"/>
      <c r="H175" s="26" t="s">
        <v>655</v>
      </c>
      <c r="I175" s="7" t="s">
        <v>2932</v>
      </c>
      <c r="J175" s="8" t="s">
        <v>170</v>
      </c>
      <c r="K175" s="9" t="s">
        <v>948</v>
      </c>
      <c r="L175" s="292" t="s">
        <v>495</v>
      </c>
      <c r="M175" s="46"/>
    </row>
    <row r="176" spans="1:13" s="3" customFormat="1">
      <c r="A176" s="46"/>
      <c r="B176" s="6" t="s">
        <v>656</v>
      </c>
      <c r="C176" s="7" t="s">
        <v>1123</v>
      </c>
      <c r="D176" s="8" t="s">
        <v>1519</v>
      </c>
      <c r="E176" s="9" t="s">
        <v>687</v>
      </c>
      <c r="F176" s="288" t="s">
        <v>1798</v>
      </c>
      <c r="G176" s="46"/>
      <c r="H176" s="26" t="s">
        <v>656</v>
      </c>
      <c r="I176" s="7" t="s">
        <v>1070</v>
      </c>
      <c r="J176" s="8" t="s">
        <v>1015</v>
      </c>
      <c r="K176" s="9" t="s">
        <v>770</v>
      </c>
      <c r="L176" s="292" t="s">
        <v>3749</v>
      </c>
      <c r="M176" s="46"/>
    </row>
    <row r="177" spans="1:13" s="3" customFormat="1">
      <c r="A177" s="46"/>
      <c r="B177" s="6" t="s">
        <v>657</v>
      </c>
      <c r="C177" s="7" t="s">
        <v>708</v>
      </c>
      <c r="D177" s="8" t="s">
        <v>2384</v>
      </c>
      <c r="E177" s="9" t="s">
        <v>770</v>
      </c>
      <c r="F177" s="288" t="s">
        <v>3742</v>
      </c>
      <c r="G177" s="46"/>
      <c r="H177" s="26" t="s">
        <v>657</v>
      </c>
      <c r="I177" s="7" t="s">
        <v>2759</v>
      </c>
      <c r="J177" s="8" t="s">
        <v>116</v>
      </c>
      <c r="K177" s="9" t="s">
        <v>948</v>
      </c>
      <c r="L177" s="292" t="s">
        <v>516</v>
      </c>
      <c r="M177" s="46"/>
    </row>
    <row r="178" spans="1:13" s="3" customFormat="1">
      <c r="A178" s="46"/>
      <c r="B178" s="6"/>
      <c r="C178" s="7"/>
      <c r="D178" s="8"/>
      <c r="E178" s="9"/>
      <c r="F178" s="288"/>
      <c r="G178" s="46"/>
      <c r="H178" s="26" t="s">
        <v>658</v>
      </c>
      <c r="I178" s="7" t="s">
        <v>1362</v>
      </c>
      <c r="J178" s="8" t="s">
        <v>1011</v>
      </c>
      <c r="K178" s="9" t="s">
        <v>948</v>
      </c>
      <c r="L178" s="292" t="s">
        <v>2591</v>
      </c>
      <c r="M178" s="46"/>
    </row>
    <row r="179" spans="1:13" s="3" customFormat="1">
      <c r="A179" s="46"/>
      <c r="B179" s="6"/>
      <c r="C179" s="7"/>
      <c r="D179" s="8"/>
      <c r="E179" s="9"/>
      <c r="F179" s="288"/>
      <c r="G179" s="46"/>
      <c r="H179" s="26" t="s">
        <v>659</v>
      </c>
      <c r="I179" s="7" t="s">
        <v>3024</v>
      </c>
      <c r="J179" s="8" t="s">
        <v>3744</v>
      </c>
      <c r="K179" s="9" t="s">
        <v>679</v>
      </c>
      <c r="L179" s="292" t="s">
        <v>3750</v>
      </c>
      <c r="M179" s="46"/>
    </row>
    <row r="180" spans="1:13" s="3" customFormat="1" ht="12.75" thickBot="1">
      <c r="A180" s="46"/>
      <c r="B180" s="6"/>
      <c r="C180" s="7"/>
      <c r="D180" s="8"/>
      <c r="E180" s="9"/>
      <c r="F180" s="288"/>
      <c r="G180" s="46"/>
      <c r="H180" s="26" t="s">
        <v>660</v>
      </c>
      <c r="I180" s="7" t="s">
        <v>3745</v>
      </c>
      <c r="J180" s="8" t="s">
        <v>3746</v>
      </c>
      <c r="K180" s="9" t="s">
        <v>679</v>
      </c>
      <c r="L180" s="292" t="s">
        <v>3751</v>
      </c>
      <c r="M180" s="46"/>
    </row>
    <row r="181" spans="1:13" s="3" customFormat="1" hidden="1">
      <c r="A181" s="46"/>
      <c r="B181" s="6" t="s">
        <v>661</v>
      </c>
      <c r="C181" s="7"/>
      <c r="D181" s="8"/>
      <c r="E181" s="9"/>
      <c r="F181" s="288"/>
      <c r="G181" s="46"/>
      <c r="H181" s="26" t="s">
        <v>661</v>
      </c>
      <c r="I181" s="7"/>
      <c r="J181" s="8"/>
      <c r="K181" s="9"/>
      <c r="L181" s="292"/>
      <c r="M181" s="46"/>
    </row>
    <row r="182" spans="1:13" s="3" customFormat="1" hidden="1">
      <c r="A182" s="46"/>
      <c r="B182" s="6" t="s">
        <v>664</v>
      </c>
      <c r="C182" s="7"/>
      <c r="D182" s="8"/>
      <c r="E182" s="9"/>
      <c r="F182" s="288"/>
      <c r="G182" s="46"/>
      <c r="H182" s="26" t="s">
        <v>664</v>
      </c>
      <c r="I182" s="7"/>
      <c r="J182" s="8"/>
      <c r="K182" s="9"/>
      <c r="L182" s="292"/>
      <c r="M182" s="46"/>
    </row>
    <row r="183" spans="1:13" s="3" customFormat="1" hidden="1">
      <c r="A183" s="46"/>
      <c r="B183" s="6" t="s">
        <v>665</v>
      </c>
      <c r="C183" s="7"/>
      <c r="D183" s="8"/>
      <c r="E183" s="9"/>
      <c r="F183" s="288"/>
      <c r="G183" s="46"/>
      <c r="H183" s="26" t="s">
        <v>665</v>
      </c>
      <c r="I183" s="7"/>
      <c r="J183" s="8"/>
      <c r="K183" s="9"/>
      <c r="L183" s="292"/>
      <c r="M183" s="46"/>
    </row>
    <row r="184" spans="1:13" s="3" customFormat="1" hidden="1">
      <c r="A184" s="46"/>
      <c r="B184" s="6" t="s">
        <v>666</v>
      </c>
      <c r="C184" s="7"/>
      <c r="D184" s="8"/>
      <c r="E184" s="9"/>
      <c r="F184" s="288"/>
      <c r="G184" s="46"/>
      <c r="H184" s="26" t="s">
        <v>666</v>
      </c>
      <c r="I184" s="7"/>
      <c r="J184" s="8"/>
      <c r="K184" s="9"/>
      <c r="L184" s="292"/>
      <c r="M184" s="46"/>
    </row>
    <row r="185" spans="1:13" s="3" customFormat="1" hidden="1">
      <c r="A185" s="46"/>
      <c r="B185" s="6" t="s">
        <v>667</v>
      </c>
      <c r="C185" s="7"/>
      <c r="D185" s="8"/>
      <c r="E185" s="9"/>
      <c r="F185" s="288"/>
      <c r="G185" s="46"/>
      <c r="H185" s="26" t="s">
        <v>667</v>
      </c>
      <c r="I185" s="7"/>
      <c r="J185" s="357"/>
      <c r="K185" s="9"/>
      <c r="L185" s="292"/>
      <c r="M185" s="46"/>
    </row>
    <row r="186" spans="1:13" s="3" customFormat="1" ht="12.75" hidden="1">
      <c r="A186" s="46"/>
      <c r="B186" s="6"/>
      <c r="C186" s="7"/>
      <c r="D186" s="435"/>
      <c r="E186" s="9"/>
      <c r="F186" s="288"/>
      <c r="G186" s="46"/>
      <c r="H186" s="26" t="s">
        <v>668</v>
      </c>
      <c r="I186" s="7"/>
      <c r="J186" s="357"/>
      <c r="K186" s="9"/>
      <c r="L186" s="292"/>
      <c r="M186" s="46"/>
    </row>
    <row r="187" spans="1:13" s="3" customFormat="1" ht="12.75" hidden="1">
      <c r="A187" s="46"/>
      <c r="B187" s="6"/>
      <c r="C187" s="7"/>
      <c r="D187" s="435"/>
      <c r="E187" s="9"/>
      <c r="F187" s="288"/>
      <c r="G187" s="46"/>
      <c r="H187" s="26" t="s">
        <v>669</v>
      </c>
      <c r="I187" s="7"/>
      <c r="J187" s="357"/>
      <c r="K187" s="9"/>
      <c r="L187" s="292"/>
      <c r="M187" s="46"/>
    </row>
    <row r="188" spans="1:13" s="3" customFormat="1" ht="12.75" hidden="1">
      <c r="A188" s="46"/>
      <c r="B188" s="6"/>
      <c r="C188" s="7"/>
      <c r="D188" s="435"/>
      <c r="E188" s="9"/>
      <c r="F188" s="288"/>
      <c r="G188" s="46"/>
      <c r="H188" s="26" t="s">
        <v>918</v>
      </c>
      <c r="I188" s="7"/>
      <c r="J188" s="357"/>
      <c r="K188" s="9"/>
      <c r="L188" s="292"/>
      <c r="M188" s="46"/>
    </row>
    <row r="189" spans="1:13" s="3" customFormat="1" ht="12.75" hidden="1">
      <c r="A189" s="46"/>
      <c r="B189" s="6"/>
      <c r="C189" s="7"/>
      <c r="D189" s="21"/>
      <c r="E189" s="9"/>
      <c r="F189" s="244"/>
      <c r="G189" s="46"/>
      <c r="H189" s="26" t="s">
        <v>919</v>
      </c>
      <c r="I189" s="7"/>
      <c r="J189" s="357"/>
      <c r="K189" s="9"/>
      <c r="L189" s="255"/>
      <c r="M189" s="46"/>
    </row>
    <row r="190" spans="1:13" s="3" customFormat="1" ht="13.5" hidden="1" thickBot="1">
      <c r="A190" s="46"/>
      <c r="B190" s="19"/>
      <c r="C190" s="10"/>
      <c r="D190" s="22"/>
      <c r="E190" s="11"/>
      <c r="F190" s="245"/>
      <c r="G190" s="46"/>
      <c r="H190" s="28" t="s">
        <v>920</v>
      </c>
      <c r="I190" s="29"/>
      <c r="J190" s="561"/>
      <c r="K190" s="30"/>
      <c r="L190" s="256"/>
      <c r="M190" s="46"/>
    </row>
    <row r="191" spans="1:13" s="3" customFormat="1" ht="12.75" thickTop="1">
      <c r="A191" s="46"/>
      <c r="B191" s="47"/>
      <c r="C191" s="47"/>
      <c r="D191" s="47"/>
      <c r="E191" s="47"/>
      <c r="F191" s="47"/>
      <c r="G191" s="46"/>
      <c r="H191" s="48"/>
      <c r="I191" s="48"/>
      <c r="J191" s="48"/>
      <c r="K191" s="48"/>
      <c r="L191" s="48"/>
      <c r="M191" s="46"/>
    </row>
    <row r="192" spans="1:13" ht="21" thickBot="1">
      <c r="B192" s="784" t="s">
        <v>5</v>
      </c>
      <c r="C192" s="784"/>
      <c r="D192" s="35"/>
      <c r="E192" s="211" t="s">
        <v>3764</v>
      </c>
      <c r="F192" s="781" t="s">
        <v>734</v>
      </c>
      <c r="G192" s="781"/>
      <c r="H192" s="781"/>
      <c r="I192" s="781"/>
      <c r="J192" s="35"/>
      <c r="K192" s="784" t="s">
        <v>3763</v>
      </c>
      <c r="L192" s="784"/>
      <c r="M192" s="35"/>
    </row>
    <row r="193" spans="2:13" ht="13.5" thickTop="1" thickBot="1">
      <c r="B193" s="790" t="s">
        <v>1653</v>
      </c>
      <c r="C193" s="791"/>
      <c r="D193" s="43"/>
      <c r="E193" s="44"/>
      <c r="F193" s="44"/>
      <c r="G193" s="35"/>
      <c r="H193" s="785" t="s">
        <v>1654</v>
      </c>
      <c r="I193" s="786"/>
      <c r="J193" s="45"/>
      <c r="K193" s="45"/>
      <c r="L193" s="45"/>
      <c r="M193" s="35"/>
    </row>
    <row r="194" spans="2:13" ht="16.5" thickTop="1" thickBot="1">
      <c r="B194" s="792"/>
      <c r="C194" s="793"/>
      <c r="D194" s="14"/>
      <c r="E194" s="12" t="s">
        <v>663</v>
      </c>
      <c r="F194" s="13">
        <f>COUNTA(D196:D215)</f>
        <v>2</v>
      </c>
      <c r="G194" s="46"/>
      <c r="H194" s="787"/>
      <c r="I194" s="788"/>
      <c r="J194" s="32"/>
      <c r="K194" s="33" t="s">
        <v>663</v>
      </c>
      <c r="L194" s="34">
        <f>COUNTA(J196:J215)</f>
        <v>8</v>
      </c>
      <c r="M194" s="35"/>
    </row>
    <row r="195" spans="2:13">
      <c r="B195" s="15" t="s">
        <v>644</v>
      </c>
      <c r="C195" s="16" t="s">
        <v>640</v>
      </c>
      <c r="D195" s="4" t="s">
        <v>641</v>
      </c>
      <c r="E195" s="4" t="s">
        <v>642</v>
      </c>
      <c r="F195" s="5" t="s">
        <v>662</v>
      </c>
      <c r="G195" s="46"/>
      <c r="H195" s="24" t="s">
        <v>644</v>
      </c>
      <c r="I195" s="23" t="s">
        <v>640</v>
      </c>
      <c r="J195" s="4" t="s">
        <v>641</v>
      </c>
      <c r="K195" s="4" t="s">
        <v>642</v>
      </c>
      <c r="L195" s="25" t="s">
        <v>662</v>
      </c>
      <c r="M195" s="35"/>
    </row>
    <row r="196" spans="2:13">
      <c r="B196" s="93" t="s">
        <v>648</v>
      </c>
      <c r="C196" s="94" t="s">
        <v>986</v>
      </c>
      <c r="D196" s="95" t="s">
        <v>2945</v>
      </c>
      <c r="E196" s="96" t="s">
        <v>679</v>
      </c>
      <c r="F196" s="285" t="s">
        <v>1816</v>
      </c>
      <c r="G196" s="46"/>
      <c r="H196" s="111" t="s">
        <v>648</v>
      </c>
      <c r="I196" s="94" t="s">
        <v>815</v>
      </c>
      <c r="J196" s="95" t="s">
        <v>3592</v>
      </c>
      <c r="K196" s="96" t="s">
        <v>679</v>
      </c>
      <c r="L196" s="289" t="s">
        <v>3752</v>
      </c>
      <c r="M196" s="35"/>
    </row>
    <row r="197" spans="2:13">
      <c r="B197" s="98" t="s">
        <v>649</v>
      </c>
      <c r="C197" s="99" t="s">
        <v>847</v>
      </c>
      <c r="D197" s="100" t="s">
        <v>888</v>
      </c>
      <c r="E197" s="101" t="s">
        <v>948</v>
      </c>
      <c r="F197" s="286" t="s">
        <v>2778</v>
      </c>
      <c r="G197" s="46"/>
      <c r="H197" s="113" t="s">
        <v>649</v>
      </c>
      <c r="I197" s="99" t="s">
        <v>810</v>
      </c>
      <c r="J197" s="100" t="s">
        <v>2969</v>
      </c>
      <c r="K197" s="101" t="s">
        <v>770</v>
      </c>
      <c r="L197" s="290" t="s">
        <v>562</v>
      </c>
      <c r="M197" s="35"/>
    </row>
    <row r="198" spans="2:13">
      <c r="B198" s="103"/>
      <c r="C198" s="104"/>
      <c r="D198" s="105"/>
      <c r="E198" s="106"/>
      <c r="F198" s="287"/>
      <c r="G198" s="46"/>
      <c r="H198" s="115" t="s">
        <v>650</v>
      </c>
      <c r="I198" s="104" t="s">
        <v>727</v>
      </c>
      <c r="J198" s="105" t="s">
        <v>3435</v>
      </c>
      <c r="K198" s="106" t="s">
        <v>687</v>
      </c>
      <c r="L198" s="291" t="s">
        <v>3753</v>
      </c>
      <c r="M198" s="35"/>
    </row>
    <row r="199" spans="2:13">
      <c r="B199" s="6"/>
      <c r="C199" s="7"/>
      <c r="D199" s="8"/>
      <c r="E199" s="9"/>
      <c r="F199" s="288"/>
      <c r="G199" s="46"/>
      <c r="H199" s="26" t="s">
        <v>651</v>
      </c>
      <c r="I199" s="7" t="s">
        <v>1808</v>
      </c>
      <c r="J199" s="8" t="s">
        <v>1200</v>
      </c>
      <c r="K199" s="9" t="s">
        <v>948</v>
      </c>
      <c r="L199" s="292" t="s">
        <v>285</v>
      </c>
      <c r="M199" s="35"/>
    </row>
    <row r="200" spans="2:13">
      <c r="B200" s="6"/>
      <c r="C200" s="7"/>
      <c r="D200" s="8"/>
      <c r="E200" s="9"/>
      <c r="F200" s="288"/>
      <c r="G200" s="46"/>
      <c r="H200" s="26" t="s">
        <v>652</v>
      </c>
      <c r="I200" s="7" t="s">
        <v>3754</v>
      </c>
      <c r="J200" s="8" t="s">
        <v>1200</v>
      </c>
      <c r="K200" s="9" t="s">
        <v>948</v>
      </c>
      <c r="L200" s="292" t="s">
        <v>548</v>
      </c>
      <c r="M200" s="35"/>
    </row>
    <row r="201" spans="2:13">
      <c r="B201" s="6"/>
      <c r="C201" s="7"/>
      <c r="D201" s="8"/>
      <c r="E201" s="9"/>
      <c r="F201" s="288"/>
      <c r="G201" s="46"/>
      <c r="H201" s="26" t="s">
        <v>653</v>
      </c>
      <c r="I201" s="7" t="s">
        <v>1375</v>
      </c>
      <c r="J201" s="8" t="s">
        <v>3755</v>
      </c>
      <c r="K201" s="9" t="s">
        <v>948</v>
      </c>
      <c r="L201" s="292" t="s">
        <v>3756</v>
      </c>
      <c r="M201" s="35"/>
    </row>
    <row r="202" spans="2:13">
      <c r="B202" s="6"/>
      <c r="C202" s="7"/>
      <c r="D202" s="8"/>
      <c r="E202" s="9"/>
      <c r="F202" s="288"/>
      <c r="G202" s="46"/>
      <c r="H202" s="26" t="s">
        <v>654</v>
      </c>
      <c r="I202" s="7" t="s">
        <v>685</v>
      </c>
      <c r="J202" s="8" t="s">
        <v>3757</v>
      </c>
      <c r="K202" s="9" t="s">
        <v>900</v>
      </c>
      <c r="L202" s="292" t="s">
        <v>3239</v>
      </c>
      <c r="M202" s="35"/>
    </row>
    <row r="203" spans="2:13" ht="13.5" thickBot="1">
      <c r="B203" s="6"/>
      <c r="C203" s="7"/>
      <c r="D203" s="20"/>
      <c r="E203" s="9"/>
      <c r="F203" s="288"/>
      <c r="G203" s="46"/>
      <c r="H203" s="26" t="s">
        <v>655</v>
      </c>
      <c r="I203" s="7" t="s">
        <v>836</v>
      </c>
      <c r="J203" s="8" t="s">
        <v>1539</v>
      </c>
      <c r="K203" s="9" t="s">
        <v>1869</v>
      </c>
      <c r="L203" s="292" t="s">
        <v>3758</v>
      </c>
      <c r="M203" s="35"/>
    </row>
    <row r="204" spans="2:13" ht="12.75" hidden="1">
      <c r="B204" s="6"/>
      <c r="C204" s="7"/>
      <c r="D204" s="20"/>
      <c r="E204" s="9"/>
      <c r="F204" s="288"/>
      <c r="G204" s="46"/>
      <c r="H204" s="26" t="s">
        <v>656</v>
      </c>
      <c r="I204" s="7"/>
      <c r="J204" s="8"/>
      <c r="K204" s="9"/>
      <c r="L204" s="292"/>
      <c r="M204" s="35"/>
    </row>
    <row r="205" spans="2:13" ht="12.75" hidden="1">
      <c r="B205" s="6"/>
      <c r="C205" s="7"/>
      <c r="D205" s="20"/>
      <c r="E205" s="9"/>
      <c r="F205" s="288"/>
      <c r="G205" s="46"/>
      <c r="H205" s="26" t="s">
        <v>657</v>
      </c>
      <c r="I205" s="7"/>
      <c r="J205" s="8"/>
      <c r="K205" s="9"/>
      <c r="L205" s="292"/>
      <c r="M205" s="35"/>
    </row>
    <row r="206" spans="2:13" ht="12.75" hidden="1">
      <c r="B206" s="6"/>
      <c r="C206" s="7"/>
      <c r="D206" s="20"/>
      <c r="E206" s="9"/>
      <c r="F206" s="288"/>
      <c r="G206" s="46"/>
      <c r="H206" s="26"/>
      <c r="I206" s="7"/>
      <c r="J206" s="8"/>
      <c r="K206" s="9"/>
      <c r="L206" s="292"/>
      <c r="M206" s="35"/>
    </row>
    <row r="207" spans="2:13" ht="12.75" hidden="1">
      <c r="B207" s="6"/>
      <c r="C207" s="7"/>
      <c r="D207" s="20"/>
      <c r="E207" s="9"/>
      <c r="F207" s="288"/>
      <c r="G207" s="46"/>
      <c r="H207" s="26"/>
      <c r="I207" s="7"/>
      <c r="J207" s="8"/>
      <c r="K207" s="9"/>
      <c r="L207" s="292"/>
      <c r="M207" s="35"/>
    </row>
    <row r="208" spans="2:13" ht="12.75" hidden="1">
      <c r="B208" s="6"/>
      <c r="C208" s="7"/>
      <c r="D208" s="20"/>
      <c r="E208" s="9"/>
      <c r="F208" s="244"/>
      <c r="G208" s="46"/>
      <c r="H208" s="26"/>
      <c r="I208" s="7"/>
      <c r="J208" s="8"/>
      <c r="K208" s="9"/>
      <c r="L208" s="255"/>
      <c r="M208" s="35"/>
    </row>
    <row r="209" spans="1:13" ht="12.75" hidden="1">
      <c r="B209" s="6"/>
      <c r="C209" s="7"/>
      <c r="D209" s="20"/>
      <c r="E209" s="9"/>
      <c r="F209" s="244"/>
      <c r="G209" s="46"/>
      <c r="H209" s="26"/>
      <c r="I209" s="7"/>
      <c r="J209" s="8"/>
      <c r="K209" s="9"/>
      <c r="L209" s="255"/>
      <c r="M209" s="35"/>
    </row>
    <row r="210" spans="1:13" ht="12.75" hidden="1">
      <c r="B210" s="6"/>
      <c r="C210" s="7"/>
      <c r="D210" s="21"/>
      <c r="E210" s="9"/>
      <c r="F210" s="244"/>
      <c r="G210" s="46"/>
      <c r="H210" s="26"/>
      <c r="I210" s="7"/>
      <c r="J210" s="7"/>
      <c r="K210" s="9"/>
      <c r="L210" s="255"/>
      <c r="M210" s="35"/>
    </row>
    <row r="211" spans="1:13" ht="12.75" hidden="1">
      <c r="B211" s="6"/>
      <c r="C211" s="7"/>
      <c r="D211" s="21"/>
      <c r="E211" s="9"/>
      <c r="F211" s="244"/>
      <c r="G211" s="46"/>
      <c r="H211" s="26"/>
      <c r="I211" s="7"/>
      <c r="J211" s="7"/>
      <c r="K211" s="9"/>
      <c r="L211" s="255"/>
      <c r="M211" s="35"/>
    </row>
    <row r="212" spans="1:13" ht="12.75" hidden="1">
      <c r="B212" s="6"/>
      <c r="C212" s="7"/>
      <c r="D212" s="21"/>
      <c r="E212" s="9"/>
      <c r="F212" s="244"/>
      <c r="G212" s="46"/>
      <c r="H212" s="26"/>
      <c r="I212" s="7"/>
      <c r="J212" s="7"/>
      <c r="K212" s="9"/>
      <c r="L212" s="255"/>
      <c r="M212" s="35"/>
    </row>
    <row r="213" spans="1:13" ht="12.75" hidden="1">
      <c r="B213" s="6"/>
      <c r="C213" s="7"/>
      <c r="D213" s="21"/>
      <c r="E213" s="9"/>
      <c r="F213" s="244"/>
      <c r="G213" s="46"/>
      <c r="H213" s="26"/>
      <c r="I213" s="7"/>
      <c r="J213" s="7"/>
      <c r="K213" s="9"/>
      <c r="L213" s="255"/>
      <c r="M213" s="35"/>
    </row>
    <row r="214" spans="1:13" ht="12.75" hidden="1">
      <c r="B214" s="6"/>
      <c r="C214" s="7"/>
      <c r="D214" s="21"/>
      <c r="E214" s="9"/>
      <c r="F214" s="244"/>
      <c r="G214" s="46"/>
      <c r="H214" s="26"/>
      <c r="I214" s="7"/>
      <c r="J214" s="7"/>
      <c r="K214" s="9"/>
      <c r="L214" s="255"/>
      <c r="M214" s="35"/>
    </row>
    <row r="215" spans="1:13" ht="13.5" hidden="1" thickBot="1">
      <c r="B215" s="19"/>
      <c r="C215" s="10"/>
      <c r="D215" s="22"/>
      <c r="E215" s="11"/>
      <c r="F215" s="245"/>
      <c r="G215" s="46"/>
      <c r="H215" s="28"/>
      <c r="I215" s="29"/>
      <c r="J215" s="29"/>
      <c r="K215" s="30"/>
      <c r="L215" s="256"/>
      <c r="M215" s="35"/>
    </row>
    <row r="216" spans="1:13" ht="12.75" thickTop="1">
      <c r="B216" s="47"/>
      <c r="C216" s="47"/>
      <c r="D216" s="47"/>
      <c r="E216" s="47"/>
      <c r="F216" s="47"/>
      <c r="G216" s="46"/>
      <c r="H216" s="48"/>
      <c r="I216" s="48"/>
      <c r="J216" s="48"/>
      <c r="K216" s="48"/>
      <c r="L216" s="48"/>
      <c r="M216" s="35"/>
    </row>
    <row r="217" spans="1:13" s="3" customFormat="1" ht="21" thickBot="1">
      <c r="A217" s="35"/>
      <c r="B217" s="784" t="s">
        <v>789</v>
      </c>
      <c r="C217" s="784"/>
      <c r="D217" s="35"/>
      <c r="E217" s="211" t="s">
        <v>3763</v>
      </c>
      <c r="F217" s="781" t="s">
        <v>1680</v>
      </c>
      <c r="G217" s="781"/>
      <c r="H217" s="781"/>
      <c r="I217" s="781"/>
      <c r="J217" s="35"/>
      <c r="K217" s="784" t="s">
        <v>3763</v>
      </c>
      <c r="L217" s="784"/>
      <c r="M217" s="46"/>
    </row>
    <row r="218" spans="1:13" s="3" customFormat="1" ht="13.5" thickTop="1" thickBot="1">
      <c r="A218" s="35"/>
      <c r="B218" s="790" t="s">
        <v>735</v>
      </c>
      <c r="C218" s="791"/>
      <c r="D218" s="43"/>
      <c r="E218" s="44"/>
      <c r="F218" s="44"/>
      <c r="G218" s="35"/>
      <c r="H218" s="785" t="s">
        <v>736</v>
      </c>
      <c r="I218" s="786"/>
      <c r="J218" s="45"/>
      <c r="K218" s="45"/>
      <c r="L218" s="45"/>
      <c r="M218" s="46"/>
    </row>
    <row r="219" spans="1:13" s="3" customFormat="1" ht="16.5" thickTop="1" thickBot="1">
      <c r="A219" s="46"/>
      <c r="B219" s="792"/>
      <c r="C219" s="793"/>
      <c r="D219" s="14"/>
      <c r="E219" s="12" t="s">
        <v>663</v>
      </c>
      <c r="F219" s="13">
        <f>COUNTA(D221:D240)</f>
        <v>5</v>
      </c>
      <c r="G219" s="46"/>
      <c r="H219" s="787"/>
      <c r="I219" s="788"/>
      <c r="J219" s="32"/>
      <c r="K219" s="33" t="s">
        <v>663</v>
      </c>
      <c r="L219" s="34">
        <f>COUNTA(J221:J240)</f>
        <v>0</v>
      </c>
      <c r="M219" s="46"/>
    </row>
    <row r="220" spans="1:13" s="3" customFormat="1">
      <c r="A220" s="46"/>
      <c r="B220" s="15" t="s">
        <v>644</v>
      </c>
      <c r="C220" s="16" t="s">
        <v>640</v>
      </c>
      <c r="D220" s="4" t="s">
        <v>641</v>
      </c>
      <c r="E220" s="4" t="s">
        <v>642</v>
      </c>
      <c r="F220" s="5" t="s">
        <v>662</v>
      </c>
      <c r="G220" s="46"/>
      <c r="H220" s="24" t="s">
        <v>644</v>
      </c>
      <c r="I220" s="23" t="s">
        <v>640</v>
      </c>
      <c r="J220" s="4" t="s">
        <v>641</v>
      </c>
      <c r="K220" s="4" t="s">
        <v>642</v>
      </c>
      <c r="L220" s="25" t="s">
        <v>662</v>
      </c>
      <c r="M220" s="46"/>
    </row>
    <row r="221" spans="1:13" s="3" customFormat="1">
      <c r="A221" s="46"/>
      <c r="B221" s="93" t="s">
        <v>648</v>
      </c>
      <c r="C221" s="94" t="s">
        <v>705</v>
      </c>
      <c r="D221" s="95" t="s">
        <v>2384</v>
      </c>
      <c r="E221" s="96" t="s">
        <v>770</v>
      </c>
      <c r="F221" s="285" t="s">
        <v>3216</v>
      </c>
      <c r="G221" s="46"/>
      <c r="H221" s="111"/>
      <c r="I221" s="94"/>
      <c r="J221" s="95"/>
      <c r="K221" s="96"/>
      <c r="L221" s="289"/>
      <c r="M221" s="46"/>
    </row>
    <row r="222" spans="1:13" s="3" customFormat="1">
      <c r="A222" s="46"/>
      <c r="B222" s="98" t="s">
        <v>649</v>
      </c>
      <c r="C222" s="99" t="s">
        <v>1340</v>
      </c>
      <c r="D222" s="100" t="s">
        <v>3759</v>
      </c>
      <c r="E222" s="101" t="s">
        <v>695</v>
      </c>
      <c r="F222" s="286" t="s">
        <v>3760</v>
      </c>
      <c r="G222" s="46"/>
      <c r="H222" s="113"/>
      <c r="I222" s="99"/>
      <c r="J222" s="100"/>
      <c r="K222" s="101"/>
      <c r="L222" s="290"/>
      <c r="M222" s="46"/>
    </row>
    <row r="223" spans="1:13" s="3" customFormat="1">
      <c r="A223" s="46"/>
      <c r="B223" s="103" t="s">
        <v>650</v>
      </c>
      <c r="C223" s="104" t="s">
        <v>671</v>
      </c>
      <c r="D223" s="105" t="s">
        <v>110</v>
      </c>
      <c r="E223" s="106" t="s">
        <v>961</v>
      </c>
      <c r="F223" s="287" t="s">
        <v>3761</v>
      </c>
      <c r="G223" s="46"/>
      <c r="H223" s="115"/>
      <c r="I223" s="104"/>
      <c r="J223" s="105"/>
      <c r="K223" s="106"/>
      <c r="L223" s="291"/>
      <c r="M223" s="46"/>
    </row>
    <row r="224" spans="1:13" s="3" customFormat="1">
      <c r="A224" s="46"/>
      <c r="B224" s="6" t="s">
        <v>651</v>
      </c>
      <c r="C224" s="7" t="s">
        <v>645</v>
      </c>
      <c r="D224" s="8" t="s">
        <v>1557</v>
      </c>
      <c r="E224" s="9" t="s">
        <v>1869</v>
      </c>
      <c r="F224" s="288" t="s">
        <v>3762</v>
      </c>
      <c r="G224" s="46"/>
      <c r="H224" s="26"/>
      <c r="I224" s="7"/>
      <c r="J224" s="8"/>
      <c r="K224" s="9"/>
      <c r="L224" s="292"/>
      <c r="M224" s="46"/>
    </row>
    <row r="225" spans="1:13" s="3" customFormat="1" ht="12.75" thickBot="1">
      <c r="A225" s="46"/>
      <c r="B225" s="6" t="s">
        <v>652</v>
      </c>
      <c r="C225" s="7" t="s">
        <v>1647</v>
      </c>
      <c r="D225" s="8" t="s">
        <v>3304</v>
      </c>
      <c r="E225" s="9" t="s">
        <v>900</v>
      </c>
      <c r="F225" s="288" t="s">
        <v>3762</v>
      </c>
      <c r="G225" s="46"/>
      <c r="H225" s="26"/>
      <c r="I225" s="7"/>
      <c r="J225" s="8"/>
      <c r="K225" s="9"/>
      <c r="L225" s="292"/>
      <c r="M225" s="46"/>
    </row>
    <row r="226" spans="1:13" s="3" customFormat="1" hidden="1">
      <c r="A226" s="46"/>
      <c r="B226" s="6"/>
      <c r="C226" s="7"/>
      <c r="D226" s="8"/>
      <c r="E226" s="9"/>
      <c r="F226" s="288"/>
      <c r="G226" s="46"/>
      <c r="H226" s="26"/>
      <c r="I226" s="7"/>
      <c r="J226" s="8"/>
      <c r="K226" s="9"/>
      <c r="L226" s="292"/>
      <c r="M226" s="46"/>
    </row>
    <row r="227" spans="1:13" s="3" customFormat="1" hidden="1">
      <c r="A227" s="46"/>
      <c r="B227" s="6"/>
      <c r="C227" s="7"/>
      <c r="D227" s="8"/>
      <c r="E227" s="9"/>
      <c r="F227" s="288"/>
      <c r="G227" s="46"/>
      <c r="H227" s="26"/>
      <c r="I227" s="7"/>
      <c r="J227" s="8"/>
      <c r="K227" s="9"/>
      <c r="L227" s="255"/>
      <c r="M227" s="46"/>
    </row>
    <row r="228" spans="1:13" s="3" customFormat="1" ht="12.75" hidden="1">
      <c r="A228" s="46"/>
      <c r="B228" s="6"/>
      <c r="C228" s="7"/>
      <c r="D228" s="20"/>
      <c r="E228" s="9"/>
      <c r="F228" s="244"/>
      <c r="G228" s="46"/>
      <c r="H228" s="26"/>
      <c r="I228" s="7"/>
      <c r="J228" s="8"/>
      <c r="K228" s="9"/>
      <c r="L228" s="255"/>
      <c r="M228" s="46"/>
    </row>
    <row r="229" spans="1:13" s="3" customFormat="1" ht="12.75" hidden="1">
      <c r="A229" s="46"/>
      <c r="B229" s="6"/>
      <c r="C229" s="7"/>
      <c r="D229" s="20"/>
      <c r="E229" s="9"/>
      <c r="F229" s="244"/>
      <c r="G229" s="46"/>
      <c r="H229" s="26"/>
      <c r="I229" s="7"/>
      <c r="J229" s="8"/>
      <c r="K229" s="9"/>
      <c r="L229" s="255"/>
      <c r="M229" s="46"/>
    </row>
    <row r="230" spans="1:13" s="3" customFormat="1" ht="12.75" hidden="1">
      <c r="A230" s="46"/>
      <c r="B230" s="6"/>
      <c r="C230" s="7"/>
      <c r="D230" s="20"/>
      <c r="E230" s="9"/>
      <c r="F230" s="244"/>
      <c r="G230" s="46"/>
      <c r="H230" s="26"/>
      <c r="I230" s="7"/>
      <c r="J230" s="8"/>
      <c r="K230" s="9"/>
      <c r="L230" s="255"/>
      <c r="M230" s="46"/>
    </row>
    <row r="231" spans="1:13" s="3" customFormat="1" ht="12.75" hidden="1">
      <c r="A231" s="46"/>
      <c r="B231" s="6"/>
      <c r="C231" s="7"/>
      <c r="D231" s="20"/>
      <c r="E231" s="9"/>
      <c r="F231" s="244"/>
      <c r="G231" s="46"/>
      <c r="H231" s="26"/>
      <c r="I231" s="7"/>
      <c r="J231" s="8"/>
      <c r="K231" s="9"/>
      <c r="L231" s="255"/>
      <c r="M231" s="46"/>
    </row>
    <row r="232" spans="1:13" s="3" customFormat="1" ht="12.75" hidden="1">
      <c r="A232" s="46"/>
      <c r="B232" s="6"/>
      <c r="C232" s="7"/>
      <c r="D232" s="20"/>
      <c r="E232" s="9"/>
      <c r="F232" s="244"/>
      <c r="G232" s="46"/>
      <c r="H232" s="26"/>
      <c r="I232" s="7"/>
      <c r="J232" s="8"/>
      <c r="K232" s="9"/>
      <c r="L232" s="255"/>
      <c r="M232" s="46"/>
    </row>
    <row r="233" spans="1:13" s="3" customFormat="1" ht="12.75" hidden="1">
      <c r="A233" s="46"/>
      <c r="B233" s="6"/>
      <c r="C233" s="7"/>
      <c r="D233" s="20"/>
      <c r="E233" s="9"/>
      <c r="F233" s="244"/>
      <c r="G233" s="46"/>
      <c r="H233" s="26"/>
      <c r="I233" s="7"/>
      <c r="J233" s="8"/>
      <c r="K233" s="9"/>
      <c r="L233" s="255"/>
      <c r="M233" s="46"/>
    </row>
    <row r="234" spans="1:13" s="3" customFormat="1" ht="12.75" hidden="1">
      <c r="A234" s="46"/>
      <c r="B234" s="6"/>
      <c r="C234" s="7"/>
      <c r="D234" s="20"/>
      <c r="E234" s="9"/>
      <c r="F234" s="244"/>
      <c r="G234" s="46"/>
      <c r="H234" s="26"/>
      <c r="I234" s="7"/>
      <c r="J234" s="8"/>
      <c r="K234" s="9"/>
      <c r="L234" s="255"/>
      <c r="M234" s="46"/>
    </row>
    <row r="235" spans="1:13" s="3" customFormat="1" ht="12.75" hidden="1">
      <c r="A235" s="46"/>
      <c r="B235" s="6"/>
      <c r="C235" s="7"/>
      <c r="D235" s="21"/>
      <c r="E235" s="9"/>
      <c r="F235" s="244"/>
      <c r="G235" s="46"/>
      <c r="H235" s="26"/>
      <c r="I235" s="7"/>
      <c r="J235" s="7"/>
      <c r="K235" s="9"/>
      <c r="L235" s="255"/>
      <c r="M235" s="46"/>
    </row>
    <row r="236" spans="1:13" s="3" customFormat="1" ht="12.75" hidden="1">
      <c r="A236" s="46"/>
      <c r="B236" s="6"/>
      <c r="C236" s="7"/>
      <c r="D236" s="21"/>
      <c r="E236" s="9"/>
      <c r="F236" s="244"/>
      <c r="G236" s="46"/>
      <c r="H236" s="26"/>
      <c r="I236" s="7"/>
      <c r="J236" s="7"/>
      <c r="K236" s="9"/>
      <c r="L236" s="255"/>
      <c r="M236" s="46"/>
    </row>
    <row r="237" spans="1:13" s="3" customFormat="1" ht="12.75" hidden="1">
      <c r="A237" s="46"/>
      <c r="B237" s="6"/>
      <c r="C237" s="7"/>
      <c r="D237" s="21"/>
      <c r="E237" s="9"/>
      <c r="F237" s="244"/>
      <c r="G237" s="46"/>
      <c r="H237" s="26"/>
      <c r="I237" s="7"/>
      <c r="J237" s="7"/>
      <c r="K237" s="9"/>
      <c r="L237" s="255"/>
      <c r="M237" s="46"/>
    </row>
    <row r="238" spans="1:13" s="3" customFormat="1" ht="12.75" hidden="1">
      <c r="A238" s="46"/>
      <c r="B238" s="6"/>
      <c r="C238" s="7"/>
      <c r="D238" s="21"/>
      <c r="E238" s="9"/>
      <c r="F238" s="244"/>
      <c r="G238" s="46"/>
      <c r="H238" s="26"/>
      <c r="I238" s="7"/>
      <c r="J238" s="7"/>
      <c r="K238" s="9"/>
      <c r="L238" s="255"/>
      <c r="M238" s="46"/>
    </row>
    <row r="239" spans="1:13" s="3" customFormat="1" ht="12.75" hidden="1">
      <c r="A239" s="46"/>
      <c r="B239" s="6"/>
      <c r="C239" s="7"/>
      <c r="D239" s="21"/>
      <c r="E239" s="9"/>
      <c r="F239" s="244"/>
      <c r="G239" s="46"/>
      <c r="H239" s="26"/>
      <c r="I239" s="7"/>
      <c r="J239" s="7"/>
      <c r="K239" s="9"/>
      <c r="L239" s="255"/>
      <c r="M239" s="46"/>
    </row>
    <row r="240" spans="1:13" s="3" customFormat="1" ht="13.5" hidden="1" thickBot="1">
      <c r="A240" s="46"/>
      <c r="B240" s="19"/>
      <c r="C240" s="10"/>
      <c r="D240" s="22"/>
      <c r="E240" s="11"/>
      <c r="F240" s="245"/>
      <c r="G240" s="46"/>
      <c r="H240" s="28"/>
      <c r="I240" s="29"/>
      <c r="J240" s="29"/>
      <c r="K240" s="30"/>
      <c r="L240" s="256"/>
      <c r="M240" s="46"/>
    </row>
    <row r="241" spans="1:13" s="3" customFormat="1" ht="12.75" thickTop="1">
      <c r="A241" s="46"/>
      <c r="B241" s="47"/>
      <c r="C241" s="47"/>
      <c r="D241" s="47"/>
      <c r="E241" s="47"/>
      <c r="F241" s="47"/>
      <c r="G241" s="46"/>
      <c r="H241" s="48"/>
      <c r="I241" s="48"/>
      <c r="J241" s="48"/>
      <c r="K241" s="48"/>
      <c r="L241" s="48"/>
      <c r="M241" s="46"/>
    </row>
    <row r="242" spans="1:13" s="3" customFormat="1" ht="21" thickBot="1">
      <c r="A242" s="35"/>
      <c r="B242" s="213" t="s">
        <v>790</v>
      </c>
      <c r="C242" s="211"/>
      <c r="D242" s="35"/>
      <c r="E242" s="720" t="s">
        <v>3763</v>
      </c>
      <c r="F242" s="781" t="s">
        <v>1681</v>
      </c>
      <c r="G242" s="781"/>
      <c r="H242" s="781"/>
      <c r="I242" s="781"/>
      <c r="J242" s="35"/>
      <c r="K242" s="211" t="s">
        <v>741</v>
      </c>
      <c r="L242" s="211"/>
      <c r="M242" s="46"/>
    </row>
    <row r="243" spans="1:13" s="3" customFormat="1" ht="13.5" thickTop="1" thickBot="1">
      <c r="A243" s="35"/>
      <c r="B243" s="810" t="s">
        <v>737</v>
      </c>
      <c r="C243" s="811"/>
      <c r="D243" s="43"/>
      <c r="E243" s="44"/>
      <c r="F243" s="44"/>
      <c r="G243" s="35"/>
      <c r="H243" s="814" t="s">
        <v>738</v>
      </c>
      <c r="I243" s="815"/>
      <c r="J243" s="45"/>
      <c r="K243" s="45"/>
      <c r="L243" s="45"/>
      <c r="M243" s="46"/>
    </row>
    <row r="244" spans="1:13" s="3" customFormat="1" ht="16.5" thickTop="1" thickBot="1">
      <c r="A244" s="46"/>
      <c r="B244" s="812"/>
      <c r="C244" s="813"/>
      <c r="D244" s="14"/>
      <c r="E244" s="12" t="s">
        <v>663</v>
      </c>
      <c r="F244" s="13">
        <f>COUNTA(D246:D266)</f>
        <v>2</v>
      </c>
      <c r="G244" s="46"/>
      <c r="H244" s="816"/>
      <c r="I244" s="817"/>
      <c r="J244" s="32"/>
      <c r="K244" s="33" t="s">
        <v>663</v>
      </c>
      <c r="L244" s="34">
        <f>COUNTA(J246:J266)</f>
        <v>18</v>
      </c>
      <c r="M244" s="46"/>
    </row>
    <row r="245" spans="1:13" s="3" customFormat="1">
      <c r="A245" s="46"/>
      <c r="B245" s="15" t="s">
        <v>644</v>
      </c>
      <c r="C245" s="16" t="s">
        <v>640</v>
      </c>
      <c r="D245" s="4" t="s">
        <v>641</v>
      </c>
      <c r="E245" s="4" t="s">
        <v>1617</v>
      </c>
      <c r="F245" s="5" t="s">
        <v>662</v>
      </c>
      <c r="G245" s="46"/>
      <c r="H245" s="24" t="s">
        <v>644</v>
      </c>
      <c r="I245" s="23" t="s">
        <v>640</v>
      </c>
      <c r="J245" s="4" t="s">
        <v>641</v>
      </c>
      <c r="K245" s="4" t="s">
        <v>1617</v>
      </c>
      <c r="L245" s="25" t="s">
        <v>662</v>
      </c>
      <c r="M245" s="46"/>
    </row>
    <row r="246" spans="1:13" s="3" customFormat="1">
      <c r="A246" s="46"/>
      <c r="B246" s="93" t="s">
        <v>648</v>
      </c>
      <c r="C246" s="94" t="s">
        <v>944</v>
      </c>
      <c r="D246" s="95" t="s">
        <v>3765</v>
      </c>
      <c r="E246" s="96" t="s">
        <v>747</v>
      </c>
      <c r="F246" s="285" t="s">
        <v>3766</v>
      </c>
      <c r="G246" s="46"/>
      <c r="H246" s="111" t="s">
        <v>648</v>
      </c>
      <c r="I246" s="94" t="s">
        <v>748</v>
      </c>
      <c r="J246" s="95" t="s">
        <v>2148</v>
      </c>
      <c r="K246" s="96" t="s">
        <v>770</v>
      </c>
      <c r="L246" s="289" t="s">
        <v>3787</v>
      </c>
      <c r="M246" s="46"/>
    </row>
    <row r="247" spans="1:13" s="3" customFormat="1">
      <c r="A247" s="46"/>
      <c r="B247" s="98" t="s">
        <v>649</v>
      </c>
      <c r="C247" s="99" t="s">
        <v>671</v>
      </c>
      <c r="D247" s="100" t="s">
        <v>3767</v>
      </c>
      <c r="E247" s="101" t="s">
        <v>679</v>
      </c>
      <c r="F247" s="286" t="s">
        <v>3768</v>
      </c>
      <c r="G247" s="46"/>
      <c r="H247" s="113" t="s">
        <v>649</v>
      </c>
      <c r="I247" s="99" t="s">
        <v>759</v>
      </c>
      <c r="J247" s="100" t="s">
        <v>3176</v>
      </c>
      <c r="K247" s="101" t="s">
        <v>679</v>
      </c>
      <c r="L247" s="290" t="s">
        <v>3788</v>
      </c>
      <c r="M247" s="46"/>
    </row>
    <row r="248" spans="1:13" s="3" customFormat="1">
      <c r="A248" s="46"/>
      <c r="B248" s="103"/>
      <c r="C248" s="104"/>
      <c r="D248" s="105"/>
      <c r="E248" s="106"/>
      <c r="F248" s="287"/>
      <c r="G248" s="46"/>
      <c r="H248" s="115" t="s">
        <v>650</v>
      </c>
      <c r="I248" s="104" t="s">
        <v>1144</v>
      </c>
      <c r="J248" s="105" t="s">
        <v>1142</v>
      </c>
      <c r="K248" s="106" t="s">
        <v>3034</v>
      </c>
      <c r="L248" s="291" t="s">
        <v>3789</v>
      </c>
      <c r="M248" s="46"/>
    </row>
    <row r="249" spans="1:13" s="3" customFormat="1">
      <c r="A249" s="46"/>
      <c r="B249" s="6"/>
      <c r="C249" s="7"/>
      <c r="D249" s="8"/>
      <c r="E249" s="9"/>
      <c r="F249" s="288"/>
      <c r="G249" s="46"/>
      <c r="H249" s="26" t="s">
        <v>651</v>
      </c>
      <c r="I249" s="7" t="s">
        <v>3790</v>
      </c>
      <c r="J249" s="8" t="s">
        <v>3791</v>
      </c>
      <c r="K249" s="9" t="s">
        <v>3803</v>
      </c>
      <c r="L249" s="292" t="s">
        <v>3792</v>
      </c>
      <c r="M249" s="46"/>
    </row>
    <row r="250" spans="1:13" s="3" customFormat="1">
      <c r="A250" s="46"/>
      <c r="B250" s="6"/>
      <c r="C250" s="7"/>
      <c r="D250" s="8"/>
      <c r="E250" s="9"/>
      <c r="F250" s="288"/>
      <c r="G250" s="46"/>
      <c r="H250" s="26" t="s">
        <v>652</v>
      </c>
      <c r="I250" s="7" t="s">
        <v>856</v>
      </c>
      <c r="J250" s="8" t="s">
        <v>3793</v>
      </c>
      <c r="K250" s="9" t="s">
        <v>1628</v>
      </c>
      <c r="L250" s="292" t="s">
        <v>2822</v>
      </c>
      <c r="M250" s="46"/>
    </row>
    <row r="251" spans="1:13" s="3" customFormat="1">
      <c r="A251" s="46"/>
      <c r="B251" s="6"/>
      <c r="C251" s="7"/>
      <c r="D251" s="8"/>
      <c r="E251" s="9"/>
      <c r="F251" s="288"/>
      <c r="G251" s="46"/>
      <c r="H251" s="26" t="s">
        <v>653</v>
      </c>
      <c r="I251" s="7" t="s">
        <v>810</v>
      </c>
      <c r="J251" s="8" t="s">
        <v>811</v>
      </c>
      <c r="K251" s="9" t="s">
        <v>647</v>
      </c>
      <c r="L251" s="292" t="s">
        <v>3414</v>
      </c>
      <c r="M251" s="46"/>
    </row>
    <row r="252" spans="1:13" s="3" customFormat="1">
      <c r="A252" s="46"/>
      <c r="B252" s="6"/>
      <c r="C252" s="7"/>
      <c r="D252" s="8"/>
      <c r="E252" s="9"/>
      <c r="F252" s="288"/>
      <c r="G252" s="46"/>
      <c r="H252" s="26" t="s">
        <v>654</v>
      </c>
      <c r="I252" s="7" t="s">
        <v>752</v>
      </c>
      <c r="J252" s="8" t="s">
        <v>3794</v>
      </c>
      <c r="K252" s="9" t="s">
        <v>3795</v>
      </c>
      <c r="L252" s="292" t="s">
        <v>3796</v>
      </c>
      <c r="M252" s="46"/>
    </row>
    <row r="253" spans="1:13" s="3" customFormat="1" ht="12.75">
      <c r="A253" s="46"/>
      <c r="B253" s="6"/>
      <c r="C253" s="7"/>
      <c r="D253" s="20"/>
      <c r="E253" s="9"/>
      <c r="F253" s="244"/>
      <c r="G253" s="46"/>
      <c r="H253" s="26" t="s">
        <v>655</v>
      </c>
      <c r="I253" s="7" t="s">
        <v>1077</v>
      </c>
      <c r="J253" s="8" t="s">
        <v>318</v>
      </c>
      <c r="K253" s="9" t="s">
        <v>747</v>
      </c>
      <c r="L253" s="292" t="s">
        <v>3797</v>
      </c>
      <c r="M253" s="46"/>
    </row>
    <row r="254" spans="1:13" s="3" customFormat="1" ht="12.75">
      <c r="A254" s="46"/>
      <c r="B254" s="6"/>
      <c r="C254" s="7"/>
      <c r="D254" s="20"/>
      <c r="E254" s="9"/>
      <c r="F254" s="244"/>
      <c r="G254" s="46"/>
      <c r="H254" s="26" t="s">
        <v>656</v>
      </c>
      <c r="I254" s="7" t="s">
        <v>1150</v>
      </c>
      <c r="J254" s="8" t="s">
        <v>3798</v>
      </c>
      <c r="K254" s="9" t="s">
        <v>679</v>
      </c>
      <c r="L254" s="292" t="s">
        <v>3799</v>
      </c>
      <c r="M254" s="46"/>
    </row>
    <row r="255" spans="1:13" s="3" customFormat="1" ht="12.75">
      <c r="A255" s="46"/>
      <c r="B255" s="6"/>
      <c r="C255" s="7"/>
      <c r="D255" s="20"/>
      <c r="E255" s="9"/>
      <c r="F255" s="244"/>
      <c r="G255" s="46"/>
      <c r="H255" s="26" t="s">
        <v>657</v>
      </c>
      <c r="I255" s="7" t="s">
        <v>759</v>
      </c>
      <c r="J255" s="8" t="s">
        <v>3800</v>
      </c>
      <c r="K255" s="9" t="s">
        <v>770</v>
      </c>
      <c r="L255" s="292" t="s">
        <v>3801</v>
      </c>
      <c r="M255" s="46"/>
    </row>
    <row r="256" spans="1:13" s="3" customFormat="1" ht="12.75">
      <c r="A256" s="46"/>
      <c r="B256" s="6"/>
      <c r="C256" s="7"/>
      <c r="D256" s="20"/>
      <c r="E256" s="9"/>
      <c r="F256" s="244"/>
      <c r="G256" s="46"/>
      <c r="H256" s="26" t="s">
        <v>658</v>
      </c>
      <c r="I256" s="7" t="s">
        <v>876</v>
      </c>
      <c r="J256" s="8" t="s">
        <v>3802</v>
      </c>
      <c r="K256" s="9" t="s">
        <v>3803</v>
      </c>
      <c r="L256" s="292" t="s">
        <v>3804</v>
      </c>
      <c r="M256" s="46"/>
    </row>
    <row r="257" spans="1:13" s="3" customFormat="1" ht="12.75">
      <c r="A257" s="46"/>
      <c r="B257" s="6"/>
      <c r="C257" s="7"/>
      <c r="D257" s="20"/>
      <c r="E257" s="9"/>
      <c r="F257" s="244"/>
      <c r="G257" s="46"/>
      <c r="H257" s="26" t="s">
        <v>659</v>
      </c>
      <c r="I257" s="7" t="s">
        <v>717</v>
      </c>
      <c r="J257" s="8" t="s">
        <v>3705</v>
      </c>
      <c r="K257" s="9" t="s">
        <v>747</v>
      </c>
      <c r="L257" s="292" t="s">
        <v>604</v>
      </c>
      <c r="M257" s="46"/>
    </row>
    <row r="258" spans="1:13" s="3" customFormat="1" ht="12.75">
      <c r="A258" s="46"/>
      <c r="B258" s="6"/>
      <c r="C258" s="7"/>
      <c r="D258" s="20"/>
      <c r="E258" s="9"/>
      <c r="F258" s="244"/>
      <c r="G258" s="46"/>
      <c r="H258" s="26" t="s">
        <v>660</v>
      </c>
      <c r="I258" s="7" t="s">
        <v>1070</v>
      </c>
      <c r="J258" s="8" t="s">
        <v>1015</v>
      </c>
      <c r="K258" s="9" t="s">
        <v>770</v>
      </c>
      <c r="L258" s="292" t="s">
        <v>3805</v>
      </c>
      <c r="M258" s="46"/>
    </row>
    <row r="259" spans="1:13" s="3" customFormat="1" ht="12.75">
      <c r="A259" s="46"/>
      <c r="B259" s="6"/>
      <c r="C259" s="7"/>
      <c r="D259" s="20"/>
      <c r="E259" s="9"/>
      <c r="F259" s="244"/>
      <c r="G259" s="46"/>
      <c r="H259" s="26" t="s">
        <v>661</v>
      </c>
      <c r="I259" s="7" t="s">
        <v>835</v>
      </c>
      <c r="J259" s="8" t="s">
        <v>3691</v>
      </c>
      <c r="K259" s="9" t="s">
        <v>959</v>
      </c>
      <c r="L259" s="292" t="s">
        <v>3806</v>
      </c>
      <c r="M259" s="46"/>
    </row>
    <row r="260" spans="1:13" s="3" customFormat="1" ht="12.75">
      <c r="A260" s="46"/>
      <c r="B260" s="6"/>
      <c r="C260" s="7"/>
      <c r="D260" s="20"/>
      <c r="E260" s="9"/>
      <c r="F260" s="244"/>
      <c r="G260" s="46"/>
      <c r="H260" s="26" t="s">
        <v>664</v>
      </c>
      <c r="I260" s="7" t="s">
        <v>759</v>
      </c>
      <c r="J260" s="8" t="s">
        <v>3627</v>
      </c>
      <c r="K260" s="9" t="s">
        <v>647</v>
      </c>
      <c r="L260" s="292" t="s">
        <v>3077</v>
      </c>
      <c r="M260" s="46"/>
    </row>
    <row r="261" spans="1:13" s="3" customFormat="1" ht="12.75">
      <c r="A261" s="46"/>
      <c r="B261" s="6"/>
      <c r="C261" s="7"/>
      <c r="D261" s="21"/>
      <c r="E261" s="9"/>
      <c r="F261" s="244"/>
      <c r="G261" s="46"/>
      <c r="H261" s="26" t="s">
        <v>665</v>
      </c>
      <c r="I261" s="7" t="s">
        <v>759</v>
      </c>
      <c r="J261" s="8" t="s">
        <v>763</v>
      </c>
      <c r="K261" s="9" t="s">
        <v>647</v>
      </c>
      <c r="L261" s="255" t="s">
        <v>3077</v>
      </c>
      <c r="M261" s="46"/>
    </row>
    <row r="262" spans="1:13" s="3" customFormat="1" ht="12.75">
      <c r="A262" s="46"/>
      <c r="B262" s="6"/>
      <c r="C262" s="7"/>
      <c r="D262" s="21"/>
      <c r="E262" s="9"/>
      <c r="F262" s="244"/>
      <c r="G262" s="46"/>
      <c r="H262" s="26" t="s">
        <v>666</v>
      </c>
      <c r="I262" s="7" t="s">
        <v>725</v>
      </c>
      <c r="J262" s="357" t="s">
        <v>828</v>
      </c>
      <c r="K262" s="9" t="s">
        <v>647</v>
      </c>
      <c r="L262" s="255" t="s">
        <v>3807</v>
      </c>
      <c r="M262" s="46"/>
    </row>
    <row r="263" spans="1:13" s="3" customFormat="1" ht="13.5" thickBot="1">
      <c r="A263" s="46"/>
      <c r="B263" s="6"/>
      <c r="C263" s="7"/>
      <c r="D263" s="21"/>
      <c r="E263" s="9"/>
      <c r="F263" s="244"/>
      <c r="G263" s="46"/>
      <c r="H263" s="26" t="s">
        <v>667</v>
      </c>
      <c r="I263" s="7" t="s">
        <v>1635</v>
      </c>
      <c r="J263" s="357" t="s">
        <v>3808</v>
      </c>
      <c r="K263" s="9" t="s">
        <v>679</v>
      </c>
      <c r="L263" s="255" t="s">
        <v>3809</v>
      </c>
      <c r="M263" s="46"/>
    </row>
    <row r="264" spans="1:13" s="3" customFormat="1" ht="12.75" hidden="1">
      <c r="A264" s="46"/>
      <c r="B264" s="6"/>
      <c r="C264" s="7"/>
      <c r="D264" s="21"/>
      <c r="E264" s="9"/>
      <c r="F264" s="244"/>
      <c r="G264" s="46"/>
      <c r="H264" s="26"/>
      <c r="I264" s="7"/>
      <c r="J264" s="357"/>
      <c r="K264" s="9"/>
      <c r="L264" s="255"/>
      <c r="M264" s="46"/>
    </row>
    <row r="265" spans="1:13" s="3" customFormat="1" ht="12.75" hidden="1">
      <c r="A265" s="46"/>
      <c r="B265" s="6"/>
      <c r="C265" s="7"/>
      <c r="D265" s="21"/>
      <c r="E265" s="9"/>
      <c r="F265" s="244"/>
      <c r="G265" s="46"/>
      <c r="H265" s="26"/>
      <c r="I265" s="7"/>
      <c r="J265" s="357"/>
      <c r="K265" s="9"/>
      <c r="L265" s="255"/>
      <c r="M265" s="46"/>
    </row>
    <row r="266" spans="1:13" s="3" customFormat="1" ht="13.5" hidden="1" thickBot="1">
      <c r="A266" s="46"/>
      <c r="B266" s="19"/>
      <c r="C266" s="10"/>
      <c r="D266" s="22"/>
      <c r="E266" s="11"/>
      <c r="F266" s="245"/>
      <c r="G266" s="46"/>
      <c r="H266" s="28"/>
      <c r="I266" s="29"/>
      <c r="J266" s="561"/>
      <c r="K266" s="30"/>
      <c r="L266" s="256"/>
      <c r="M266" s="46"/>
    </row>
    <row r="267" spans="1:13" s="3" customFormat="1" ht="12.75" thickTop="1">
      <c r="A267" s="46"/>
      <c r="B267" s="47"/>
      <c r="C267" s="47"/>
      <c r="D267" s="47"/>
      <c r="E267" s="47"/>
      <c r="F267" s="47"/>
      <c r="G267" s="46"/>
      <c r="H267" s="48"/>
      <c r="I267" s="48"/>
      <c r="J267" s="48"/>
      <c r="K267" s="48"/>
      <c r="L267" s="48"/>
      <c r="M267" s="46"/>
    </row>
    <row r="268" spans="1:13" s="3" customFormat="1" ht="21" thickBot="1">
      <c r="A268" s="35"/>
      <c r="B268" s="213" t="s">
        <v>791</v>
      </c>
      <c r="C268" s="211"/>
      <c r="D268" s="35"/>
      <c r="E268" s="720" t="s">
        <v>3763</v>
      </c>
      <c r="F268" s="781" t="s">
        <v>740</v>
      </c>
      <c r="G268" s="781"/>
      <c r="H268" s="781"/>
      <c r="I268" s="781"/>
      <c r="K268" s="211" t="s">
        <v>741</v>
      </c>
      <c r="L268" s="211"/>
      <c r="M268" s="46"/>
    </row>
    <row r="269" spans="1:13" s="3" customFormat="1" ht="13.5" thickTop="1" thickBot="1">
      <c r="A269" s="35"/>
      <c r="B269" s="810" t="s">
        <v>1646</v>
      </c>
      <c r="C269" s="811"/>
      <c r="D269" s="43"/>
      <c r="E269" s="44"/>
      <c r="F269" s="44"/>
      <c r="G269" s="35"/>
      <c r="H269" s="814" t="s">
        <v>739</v>
      </c>
      <c r="I269" s="815"/>
      <c r="J269" s="45"/>
      <c r="K269" s="45"/>
      <c r="L269" s="45"/>
      <c r="M269" s="46"/>
    </row>
    <row r="270" spans="1:13" s="3" customFormat="1" ht="16.5" thickTop="1" thickBot="1">
      <c r="A270" s="46"/>
      <c r="B270" s="812"/>
      <c r="C270" s="813"/>
      <c r="D270" s="14"/>
      <c r="E270" s="12" t="s">
        <v>663</v>
      </c>
      <c r="F270" s="13">
        <f>COUNTA(D272:D291)</f>
        <v>14</v>
      </c>
      <c r="G270" s="46"/>
      <c r="H270" s="816"/>
      <c r="I270" s="817"/>
      <c r="J270" s="32"/>
      <c r="K270" s="33" t="s">
        <v>663</v>
      </c>
      <c r="L270" s="34">
        <f>COUNTA(J272:J291)</f>
        <v>16</v>
      </c>
      <c r="M270" s="46"/>
    </row>
    <row r="271" spans="1:13" s="3" customFormat="1">
      <c r="A271" s="46"/>
      <c r="B271" s="15" t="s">
        <v>644</v>
      </c>
      <c r="C271" s="16" t="s">
        <v>640</v>
      </c>
      <c r="D271" s="4" t="s">
        <v>641</v>
      </c>
      <c r="E271" s="4" t="s">
        <v>1617</v>
      </c>
      <c r="F271" s="5" t="s">
        <v>662</v>
      </c>
      <c r="G271" s="46"/>
      <c r="H271" s="24" t="s">
        <v>644</v>
      </c>
      <c r="I271" s="23" t="s">
        <v>640</v>
      </c>
      <c r="J271" s="4" t="s">
        <v>641</v>
      </c>
      <c r="K271" s="4" t="s">
        <v>1617</v>
      </c>
      <c r="L271" s="25" t="s">
        <v>662</v>
      </c>
      <c r="M271" s="46"/>
    </row>
    <row r="272" spans="1:13" s="3" customFormat="1">
      <c r="A272" s="46"/>
      <c r="B272" s="93" t="s">
        <v>648</v>
      </c>
      <c r="C272" s="94" t="s">
        <v>714</v>
      </c>
      <c r="D272" s="95" t="s">
        <v>2360</v>
      </c>
      <c r="E272" s="96" t="s">
        <v>695</v>
      </c>
      <c r="F272" s="285" t="s">
        <v>3769</v>
      </c>
      <c r="G272" s="46"/>
      <c r="H272" s="111" t="s">
        <v>648</v>
      </c>
      <c r="I272" s="94" t="s">
        <v>845</v>
      </c>
      <c r="J272" s="95" t="s">
        <v>1632</v>
      </c>
      <c r="K272" s="96" t="s">
        <v>1628</v>
      </c>
      <c r="L272" s="289" t="s">
        <v>3810</v>
      </c>
      <c r="M272" s="46"/>
    </row>
    <row r="273" spans="1:13" s="3" customFormat="1">
      <c r="A273" s="46"/>
      <c r="B273" s="98" t="s">
        <v>649</v>
      </c>
      <c r="C273" s="99" t="s">
        <v>1060</v>
      </c>
      <c r="D273" s="100" t="s">
        <v>1782</v>
      </c>
      <c r="E273" s="101" t="s">
        <v>687</v>
      </c>
      <c r="F273" s="286" t="s">
        <v>3770</v>
      </c>
      <c r="G273" s="46"/>
      <c r="H273" s="113" t="s">
        <v>649</v>
      </c>
      <c r="I273" s="99" t="s">
        <v>723</v>
      </c>
      <c r="J273" s="100" t="s">
        <v>1459</v>
      </c>
      <c r="K273" s="101" t="s">
        <v>900</v>
      </c>
      <c r="L273" s="290" t="s">
        <v>3811</v>
      </c>
      <c r="M273" s="46"/>
    </row>
    <row r="274" spans="1:13" s="3" customFormat="1">
      <c r="A274" s="46"/>
      <c r="B274" s="103" t="s">
        <v>650</v>
      </c>
      <c r="C274" s="104" t="s">
        <v>986</v>
      </c>
      <c r="D274" s="105" t="s">
        <v>1300</v>
      </c>
      <c r="E274" s="106" t="s">
        <v>965</v>
      </c>
      <c r="F274" s="287" t="s">
        <v>3038</v>
      </c>
      <c r="G274" s="46"/>
      <c r="H274" s="115" t="s">
        <v>650</v>
      </c>
      <c r="I274" s="104" t="s">
        <v>810</v>
      </c>
      <c r="J274" s="105" t="s">
        <v>2628</v>
      </c>
      <c r="K274" s="106" t="s">
        <v>770</v>
      </c>
      <c r="L274" s="291" t="s">
        <v>1879</v>
      </c>
      <c r="M274" s="46"/>
    </row>
    <row r="275" spans="1:13" s="3" customFormat="1">
      <c r="A275" s="46"/>
      <c r="B275" s="6" t="s">
        <v>651</v>
      </c>
      <c r="C275" s="7" t="s">
        <v>1434</v>
      </c>
      <c r="D275" s="8" t="s">
        <v>3036</v>
      </c>
      <c r="E275" s="9" t="s">
        <v>747</v>
      </c>
      <c r="F275" s="288" t="s">
        <v>3771</v>
      </c>
      <c r="G275" s="46"/>
      <c r="H275" s="26" t="s">
        <v>651</v>
      </c>
      <c r="I275" s="7" t="s">
        <v>999</v>
      </c>
      <c r="J275" s="8" t="s">
        <v>1310</v>
      </c>
      <c r="K275" s="9" t="s">
        <v>770</v>
      </c>
      <c r="L275" s="292" t="s">
        <v>3812</v>
      </c>
      <c r="M275" s="46"/>
    </row>
    <row r="276" spans="1:13" s="3" customFormat="1">
      <c r="A276" s="46"/>
      <c r="B276" s="6" t="s">
        <v>652</v>
      </c>
      <c r="C276" s="7" t="s">
        <v>1649</v>
      </c>
      <c r="D276" s="8" t="s">
        <v>1650</v>
      </c>
      <c r="E276" s="9" t="s">
        <v>37</v>
      </c>
      <c r="F276" s="288" t="s">
        <v>569</v>
      </c>
      <c r="G276" s="46"/>
      <c r="H276" s="26" t="s">
        <v>652</v>
      </c>
      <c r="I276" s="7" t="s">
        <v>748</v>
      </c>
      <c r="J276" s="8" t="s">
        <v>3398</v>
      </c>
      <c r="K276" s="9" t="s">
        <v>747</v>
      </c>
      <c r="L276" s="292" t="s">
        <v>3412</v>
      </c>
      <c r="M276" s="46"/>
    </row>
    <row r="277" spans="1:13" s="3" customFormat="1">
      <c r="A277" s="46"/>
      <c r="B277" s="6" t="s">
        <v>653</v>
      </c>
      <c r="C277" s="7" t="s">
        <v>698</v>
      </c>
      <c r="D277" s="8" t="s">
        <v>3237</v>
      </c>
      <c r="E277" s="9" t="s">
        <v>37</v>
      </c>
      <c r="F277" s="288" t="s">
        <v>3772</v>
      </c>
      <c r="G277" s="46"/>
      <c r="H277" s="26" t="s">
        <v>653</v>
      </c>
      <c r="I277" s="7" t="s">
        <v>1267</v>
      </c>
      <c r="J277" s="8" t="s">
        <v>3249</v>
      </c>
      <c r="K277" s="9" t="s">
        <v>3287</v>
      </c>
      <c r="L277" s="292" t="s">
        <v>3813</v>
      </c>
      <c r="M277" s="46"/>
    </row>
    <row r="278" spans="1:13" s="3" customFormat="1">
      <c r="A278" s="46"/>
      <c r="B278" s="6" t="s">
        <v>654</v>
      </c>
      <c r="C278" s="7" t="s">
        <v>778</v>
      </c>
      <c r="D278" s="8" t="s">
        <v>2097</v>
      </c>
      <c r="E278" s="9" t="s">
        <v>37</v>
      </c>
      <c r="F278" s="288" t="s">
        <v>3773</v>
      </c>
      <c r="G278" s="46"/>
      <c r="H278" s="26" t="s">
        <v>654</v>
      </c>
      <c r="I278" s="7" t="s">
        <v>728</v>
      </c>
      <c r="J278" s="8" t="s">
        <v>1333</v>
      </c>
      <c r="K278" s="9" t="s">
        <v>971</v>
      </c>
      <c r="L278" s="292" t="s">
        <v>3814</v>
      </c>
      <c r="M278" s="46"/>
    </row>
    <row r="279" spans="1:13" s="3" customFormat="1">
      <c r="A279" s="46"/>
      <c r="B279" s="6" t="s">
        <v>655</v>
      </c>
      <c r="C279" s="7" t="s">
        <v>780</v>
      </c>
      <c r="D279" s="8" t="s">
        <v>3861</v>
      </c>
      <c r="E279" s="9" t="s">
        <v>1628</v>
      </c>
      <c r="F279" s="288" t="s">
        <v>3009</v>
      </c>
      <c r="G279" s="46"/>
      <c r="H279" s="26" t="s">
        <v>655</v>
      </c>
      <c r="I279" s="7" t="s">
        <v>725</v>
      </c>
      <c r="J279" s="8" t="s">
        <v>3815</v>
      </c>
      <c r="K279" s="9" t="s">
        <v>900</v>
      </c>
      <c r="L279" s="292" t="s">
        <v>3816</v>
      </c>
      <c r="M279" s="46"/>
    </row>
    <row r="280" spans="1:13" s="3" customFormat="1">
      <c r="A280" s="46"/>
      <c r="B280" s="6" t="s">
        <v>656</v>
      </c>
      <c r="C280" s="7" t="s">
        <v>671</v>
      </c>
      <c r="D280" s="8" t="s">
        <v>3774</v>
      </c>
      <c r="E280" s="9" t="s">
        <v>37</v>
      </c>
      <c r="F280" s="288" t="s">
        <v>3775</v>
      </c>
      <c r="G280" s="46"/>
      <c r="H280" s="26" t="s">
        <v>656</v>
      </c>
      <c r="I280" s="7" t="s">
        <v>1083</v>
      </c>
      <c r="J280" s="8" t="s">
        <v>3176</v>
      </c>
      <c r="K280" s="9" t="s">
        <v>2392</v>
      </c>
      <c r="L280" s="292" t="s">
        <v>3817</v>
      </c>
      <c r="M280" s="46"/>
    </row>
    <row r="281" spans="1:13" s="3" customFormat="1" ht="12.75">
      <c r="A281" s="46"/>
      <c r="B281" s="6" t="s">
        <v>657</v>
      </c>
      <c r="C281" s="7" t="s">
        <v>1340</v>
      </c>
      <c r="D281" s="20" t="s">
        <v>3776</v>
      </c>
      <c r="E281" s="9" t="s">
        <v>2846</v>
      </c>
      <c r="F281" s="244" t="s">
        <v>3777</v>
      </c>
      <c r="G281" s="46"/>
      <c r="H281" s="26" t="s">
        <v>657</v>
      </c>
      <c r="I281" s="7" t="s">
        <v>1199</v>
      </c>
      <c r="J281" s="8" t="s">
        <v>3818</v>
      </c>
      <c r="K281" s="9" t="s">
        <v>687</v>
      </c>
      <c r="L281" s="292" t="s">
        <v>3819</v>
      </c>
      <c r="M281" s="46"/>
    </row>
    <row r="282" spans="1:13" s="3" customFormat="1" ht="12.75">
      <c r="A282" s="46"/>
      <c r="B282" s="6" t="s">
        <v>658</v>
      </c>
      <c r="C282" s="7" t="s">
        <v>3044</v>
      </c>
      <c r="D282" s="20" t="s">
        <v>941</v>
      </c>
      <c r="E282" s="9" t="s">
        <v>647</v>
      </c>
      <c r="F282" s="244" t="s">
        <v>3778</v>
      </c>
      <c r="G282" s="46"/>
      <c r="H282" s="26" t="s">
        <v>658</v>
      </c>
      <c r="I282" s="7" t="s">
        <v>883</v>
      </c>
      <c r="J282" s="8" t="s">
        <v>31</v>
      </c>
      <c r="K282" s="9" t="s">
        <v>687</v>
      </c>
      <c r="L282" s="292" t="s">
        <v>3820</v>
      </c>
      <c r="M282" s="46"/>
    </row>
    <row r="283" spans="1:13" s="3" customFormat="1" ht="12.75">
      <c r="A283" s="46"/>
      <c r="B283" s="6" t="s">
        <v>659</v>
      </c>
      <c r="C283" s="7" t="s">
        <v>698</v>
      </c>
      <c r="D283" s="20" t="s">
        <v>711</v>
      </c>
      <c r="E283" s="9" t="s">
        <v>647</v>
      </c>
      <c r="F283" s="244" t="s">
        <v>3779</v>
      </c>
      <c r="G283" s="46"/>
      <c r="H283" s="26" t="s">
        <v>659</v>
      </c>
      <c r="I283" s="7" t="s">
        <v>2413</v>
      </c>
      <c r="J283" s="8" t="s">
        <v>3435</v>
      </c>
      <c r="K283" s="9" t="s">
        <v>900</v>
      </c>
      <c r="L283" s="292" t="s">
        <v>3821</v>
      </c>
      <c r="M283" s="46"/>
    </row>
    <row r="284" spans="1:13" s="3" customFormat="1" ht="12.75">
      <c r="A284" s="46"/>
      <c r="B284" s="6" t="s">
        <v>660</v>
      </c>
      <c r="C284" s="7" t="s">
        <v>1841</v>
      </c>
      <c r="D284" s="20" t="s">
        <v>3780</v>
      </c>
      <c r="E284" s="9" t="s">
        <v>37</v>
      </c>
      <c r="F284" s="244" t="s">
        <v>3781</v>
      </c>
      <c r="G284" s="46"/>
      <c r="H284" s="26" t="s">
        <v>660</v>
      </c>
      <c r="I284" s="7" t="s">
        <v>866</v>
      </c>
      <c r="J284" s="8" t="s">
        <v>1179</v>
      </c>
      <c r="K284" s="9" t="s">
        <v>687</v>
      </c>
      <c r="L284" s="292" t="s">
        <v>3822</v>
      </c>
      <c r="M284" s="46"/>
    </row>
    <row r="285" spans="1:13" s="3" customFormat="1" ht="12.75">
      <c r="A285" s="46"/>
      <c r="B285" s="6" t="s">
        <v>661</v>
      </c>
      <c r="C285" s="7" t="s">
        <v>3782</v>
      </c>
      <c r="D285" s="20" t="s">
        <v>3783</v>
      </c>
      <c r="E285" s="9" t="s">
        <v>37</v>
      </c>
      <c r="F285" s="244" t="s">
        <v>3266</v>
      </c>
      <c r="G285" s="46"/>
      <c r="H285" s="26" t="s">
        <v>661</v>
      </c>
      <c r="I285" s="7" t="s">
        <v>717</v>
      </c>
      <c r="J285" s="8" t="s">
        <v>3567</v>
      </c>
      <c r="K285" s="9" t="s">
        <v>900</v>
      </c>
      <c r="L285" s="292" t="s">
        <v>3823</v>
      </c>
      <c r="M285" s="46"/>
    </row>
    <row r="286" spans="1:13" s="3" customFormat="1" ht="12.75">
      <c r="A286" s="46"/>
      <c r="B286" s="6"/>
      <c r="C286" s="7"/>
      <c r="D286" s="21"/>
      <c r="E286" s="9"/>
      <c r="F286" s="244"/>
      <c r="G286" s="46"/>
      <c r="H286" s="26" t="s">
        <v>664</v>
      </c>
      <c r="I286" s="7" t="s">
        <v>761</v>
      </c>
      <c r="J286" s="357" t="s">
        <v>762</v>
      </c>
      <c r="K286" s="9" t="s">
        <v>770</v>
      </c>
      <c r="L286" s="255" t="s">
        <v>3824</v>
      </c>
      <c r="M286" s="46"/>
    </row>
    <row r="287" spans="1:13" s="3" customFormat="1" ht="13.5" thickBot="1">
      <c r="A287" s="46"/>
      <c r="B287" s="6"/>
      <c r="C287" s="7"/>
      <c r="D287" s="21"/>
      <c r="E287" s="9"/>
      <c r="F287" s="244"/>
      <c r="G287" s="46"/>
      <c r="H287" s="26" t="s">
        <v>665</v>
      </c>
      <c r="I287" s="7" t="s">
        <v>980</v>
      </c>
      <c r="J287" s="357" t="s">
        <v>3757</v>
      </c>
      <c r="K287" s="9" t="s">
        <v>900</v>
      </c>
      <c r="L287" s="255" t="s">
        <v>3825</v>
      </c>
      <c r="M287" s="46"/>
    </row>
    <row r="288" spans="1:13" s="3" customFormat="1" ht="12.75" hidden="1">
      <c r="A288" s="46"/>
      <c r="B288" s="6"/>
      <c r="C288" s="7"/>
      <c r="D288" s="21"/>
      <c r="E288" s="9"/>
      <c r="F288" s="244"/>
      <c r="G288" s="46"/>
      <c r="H288" s="26"/>
      <c r="I288" s="7"/>
      <c r="J288" s="7"/>
      <c r="K288" s="9"/>
      <c r="L288" s="255"/>
      <c r="M288" s="46"/>
    </row>
    <row r="289" spans="1:13" s="3" customFormat="1" ht="12.75" hidden="1">
      <c r="A289" s="46"/>
      <c r="B289" s="6"/>
      <c r="C289" s="7"/>
      <c r="D289" s="21"/>
      <c r="E289" s="9"/>
      <c r="F289" s="244"/>
      <c r="G289" s="46"/>
      <c r="H289" s="26"/>
      <c r="I289" s="7"/>
      <c r="J289" s="7"/>
      <c r="K289" s="9"/>
      <c r="L289" s="255"/>
      <c r="M289" s="46"/>
    </row>
    <row r="290" spans="1:13" s="3" customFormat="1" ht="12.75" hidden="1">
      <c r="A290" s="46"/>
      <c r="B290" s="6"/>
      <c r="C290" s="7"/>
      <c r="D290" s="21"/>
      <c r="E290" s="9"/>
      <c r="F290" s="244"/>
      <c r="G290" s="46"/>
      <c r="H290" s="26"/>
      <c r="I290" s="7"/>
      <c r="J290" s="7"/>
      <c r="K290" s="9"/>
      <c r="L290" s="255"/>
      <c r="M290" s="46"/>
    </row>
    <row r="291" spans="1:13" s="3" customFormat="1" ht="13.5" hidden="1" thickBot="1">
      <c r="A291" s="46"/>
      <c r="B291" s="19"/>
      <c r="C291" s="10"/>
      <c r="D291" s="22"/>
      <c r="E291" s="11"/>
      <c r="F291" s="245"/>
      <c r="G291" s="46"/>
      <c r="H291" s="28"/>
      <c r="I291" s="29"/>
      <c r="J291" s="29"/>
      <c r="K291" s="30"/>
      <c r="L291" s="256"/>
      <c r="M291" s="46"/>
    </row>
    <row r="292" spans="1:13" s="3" customFormat="1" ht="12.75" thickTop="1">
      <c r="A292" s="46"/>
      <c r="B292" s="47"/>
      <c r="C292" s="47"/>
      <c r="D292" s="47"/>
      <c r="E292" s="47"/>
      <c r="F292" s="47"/>
      <c r="G292" s="46"/>
      <c r="H292" s="48"/>
      <c r="I292" s="48"/>
      <c r="J292" s="48"/>
      <c r="K292" s="48"/>
      <c r="L292" s="48"/>
      <c r="M292" s="46"/>
    </row>
    <row r="293" spans="1:13" s="3" customFormat="1" ht="21" thickBot="1">
      <c r="A293" s="35"/>
      <c r="B293" s="213" t="s">
        <v>931</v>
      </c>
      <c r="C293" s="211"/>
      <c r="D293" s="211" t="s">
        <v>741</v>
      </c>
      <c r="E293" s="781" t="s">
        <v>933</v>
      </c>
      <c r="F293" s="781"/>
      <c r="G293" s="42"/>
      <c r="H293" s="211" t="s">
        <v>792</v>
      </c>
      <c r="I293" s="211"/>
      <c r="J293" s="211" t="s">
        <v>741</v>
      </c>
      <c r="K293" s="781" t="s">
        <v>932</v>
      </c>
      <c r="L293" s="781"/>
      <c r="M293" s="46"/>
    </row>
    <row r="294" spans="1:13" s="3" customFormat="1" ht="13.5" thickTop="1" thickBot="1">
      <c r="A294" s="35"/>
      <c r="B294" s="818" t="s">
        <v>923</v>
      </c>
      <c r="C294" s="819"/>
      <c r="D294" s="45"/>
      <c r="E294" s="45"/>
      <c r="F294" s="45"/>
      <c r="G294" s="35"/>
      <c r="H294" s="814" t="s">
        <v>739</v>
      </c>
      <c r="I294" s="815"/>
      <c r="J294" s="45"/>
      <c r="K294" s="45"/>
      <c r="L294" s="45"/>
      <c r="M294" s="46"/>
    </row>
    <row r="295" spans="1:13" s="3" customFormat="1" ht="16.5" thickTop="1" thickBot="1">
      <c r="A295" s="46"/>
      <c r="B295" s="820"/>
      <c r="C295" s="821"/>
      <c r="D295" s="64"/>
      <c r="E295" s="65" t="s">
        <v>663</v>
      </c>
      <c r="F295" s="66">
        <f>COUNTA(D297:D316)</f>
        <v>5</v>
      </c>
      <c r="G295" s="46"/>
      <c r="H295" s="816"/>
      <c r="I295" s="817"/>
      <c r="J295" s="32"/>
      <c r="K295" s="33" t="s">
        <v>663</v>
      </c>
      <c r="L295" s="34">
        <f>COUNTA(J297:J316)</f>
        <v>15</v>
      </c>
      <c r="M295" s="46"/>
    </row>
    <row r="296" spans="1:13" s="3" customFormat="1">
      <c r="A296" s="46"/>
      <c r="B296" s="67" t="s">
        <v>644</v>
      </c>
      <c r="C296" s="4" t="s">
        <v>640</v>
      </c>
      <c r="D296" s="4" t="s">
        <v>641</v>
      </c>
      <c r="E296" s="4" t="s">
        <v>1617</v>
      </c>
      <c r="F296" s="68" t="s">
        <v>662</v>
      </c>
      <c r="G296" s="46"/>
      <c r="H296" s="24" t="s">
        <v>644</v>
      </c>
      <c r="I296" s="23" t="s">
        <v>640</v>
      </c>
      <c r="J296" s="4" t="s">
        <v>641</v>
      </c>
      <c r="K296" s="4" t="s">
        <v>1617</v>
      </c>
      <c r="L296" s="25" t="s">
        <v>662</v>
      </c>
      <c r="M296" s="46"/>
    </row>
    <row r="297" spans="1:13" s="3" customFormat="1">
      <c r="A297" s="46"/>
      <c r="B297" s="108" t="s">
        <v>648</v>
      </c>
      <c r="C297" s="94" t="s">
        <v>906</v>
      </c>
      <c r="D297" s="95" t="s">
        <v>3073</v>
      </c>
      <c r="E297" s="96" t="s">
        <v>3078</v>
      </c>
      <c r="F297" s="293" t="s">
        <v>3848</v>
      </c>
      <c r="G297" s="46"/>
      <c r="H297" s="111" t="s">
        <v>648</v>
      </c>
      <c r="I297" s="94" t="s">
        <v>748</v>
      </c>
      <c r="J297" s="95" t="s">
        <v>3826</v>
      </c>
      <c r="K297" s="96" t="s">
        <v>3827</v>
      </c>
      <c r="L297" s="289" t="s">
        <v>3828</v>
      </c>
      <c r="M297" s="46"/>
    </row>
    <row r="298" spans="1:13" s="3" customFormat="1">
      <c r="A298" s="46"/>
      <c r="B298" s="109" t="s">
        <v>649</v>
      </c>
      <c r="C298" s="99" t="s">
        <v>883</v>
      </c>
      <c r="D298" s="100" t="s">
        <v>2659</v>
      </c>
      <c r="E298" s="101" t="s">
        <v>2535</v>
      </c>
      <c r="F298" s="294" t="s">
        <v>3849</v>
      </c>
      <c r="G298" s="46"/>
      <c r="H298" s="113" t="s">
        <v>649</v>
      </c>
      <c r="I298" s="99" t="s">
        <v>835</v>
      </c>
      <c r="J298" s="100" t="s">
        <v>2646</v>
      </c>
      <c r="K298" s="101" t="s">
        <v>2535</v>
      </c>
      <c r="L298" s="290" t="s">
        <v>3829</v>
      </c>
      <c r="M298" s="46"/>
    </row>
    <row r="299" spans="1:13" s="3" customFormat="1">
      <c r="A299" s="46"/>
      <c r="B299" s="110" t="s">
        <v>650</v>
      </c>
      <c r="C299" s="104" t="s">
        <v>883</v>
      </c>
      <c r="D299" s="105" t="s">
        <v>1319</v>
      </c>
      <c r="E299" s="106" t="s">
        <v>900</v>
      </c>
      <c r="F299" s="295" t="s">
        <v>3850</v>
      </c>
      <c r="G299" s="46"/>
      <c r="H299" s="115" t="s">
        <v>650</v>
      </c>
      <c r="I299" s="104" t="s">
        <v>717</v>
      </c>
      <c r="J299" s="105" t="s">
        <v>716</v>
      </c>
      <c r="K299" s="106" t="s">
        <v>687</v>
      </c>
      <c r="L299" s="291" t="s">
        <v>3830</v>
      </c>
      <c r="M299" s="46"/>
    </row>
    <row r="300" spans="1:13" s="3" customFormat="1">
      <c r="A300" s="46"/>
      <c r="B300" s="69" t="s">
        <v>651</v>
      </c>
      <c r="C300" s="7" t="s">
        <v>748</v>
      </c>
      <c r="D300" s="8" t="s">
        <v>2660</v>
      </c>
      <c r="E300" s="9" t="s">
        <v>2535</v>
      </c>
      <c r="F300" s="296" t="s">
        <v>3851</v>
      </c>
      <c r="G300" s="46"/>
      <c r="H300" s="26" t="s">
        <v>651</v>
      </c>
      <c r="I300" s="7" t="s">
        <v>1625</v>
      </c>
      <c r="J300" s="8" t="s">
        <v>1911</v>
      </c>
      <c r="K300" s="9" t="s">
        <v>679</v>
      </c>
      <c r="L300" s="292" t="s">
        <v>2205</v>
      </c>
      <c r="M300" s="46"/>
    </row>
    <row r="301" spans="1:13" s="3" customFormat="1">
      <c r="A301" s="46"/>
      <c r="B301" s="69" t="s">
        <v>652</v>
      </c>
      <c r="C301" s="7" t="s">
        <v>807</v>
      </c>
      <c r="D301" s="8" t="s">
        <v>838</v>
      </c>
      <c r="E301" s="9" t="s">
        <v>647</v>
      </c>
      <c r="F301" s="296" t="s">
        <v>3852</v>
      </c>
      <c r="G301" s="46"/>
      <c r="H301" s="26" t="s">
        <v>652</v>
      </c>
      <c r="I301" s="7" t="s">
        <v>1086</v>
      </c>
      <c r="J301" s="8" t="s">
        <v>3831</v>
      </c>
      <c r="K301" s="9" t="s">
        <v>2535</v>
      </c>
      <c r="L301" s="292" t="s">
        <v>3832</v>
      </c>
      <c r="M301" s="46"/>
    </row>
    <row r="302" spans="1:13" s="3" customFormat="1">
      <c r="A302" s="46"/>
      <c r="B302" s="69"/>
      <c r="C302" s="7"/>
      <c r="D302" s="8"/>
      <c r="E302" s="9"/>
      <c r="F302" s="296"/>
      <c r="G302" s="46"/>
      <c r="H302" s="26" t="s">
        <v>653</v>
      </c>
      <c r="I302" s="7" t="s">
        <v>3833</v>
      </c>
      <c r="J302" s="8" t="s">
        <v>3834</v>
      </c>
      <c r="K302" s="9" t="s">
        <v>900</v>
      </c>
      <c r="L302" s="292" t="s">
        <v>3835</v>
      </c>
      <c r="M302" s="46"/>
    </row>
    <row r="303" spans="1:13" s="3" customFormat="1">
      <c r="A303" s="46"/>
      <c r="B303" s="69"/>
      <c r="C303" s="7"/>
      <c r="D303" s="8"/>
      <c r="E303" s="9"/>
      <c r="F303" s="296"/>
      <c r="G303" s="46"/>
      <c r="H303" s="26" t="s">
        <v>654</v>
      </c>
      <c r="I303" s="7" t="s">
        <v>728</v>
      </c>
      <c r="J303" s="8" t="s">
        <v>3836</v>
      </c>
      <c r="K303" s="9" t="s">
        <v>900</v>
      </c>
      <c r="L303" s="292" t="s">
        <v>3837</v>
      </c>
      <c r="M303" s="46"/>
    </row>
    <row r="304" spans="1:13" s="3" customFormat="1" ht="12.75">
      <c r="A304" s="46"/>
      <c r="B304" s="69"/>
      <c r="C304" s="7"/>
      <c r="D304" s="20"/>
      <c r="E304" s="9"/>
      <c r="F304" s="296"/>
      <c r="G304" s="46"/>
      <c r="H304" s="26" t="s">
        <v>655</v>
      </c>
      <c r="I304" s="7" t="s">
        <v>748</v>
      </c>
      <c r="J304" s="8" t="s">
        <v>3798</v>
      </c>
      <c r="K304" s="9" t="s">
        <v>679</v>
      </c>
      <c r="L304" s="292" t="s">
        <v>3838</v>
      </c>
      <c r="M304" s="533"/>
    </row>
    <row r="305" spans="1:13" s="3" customFormat="1" ht="12.75">
      <c r="A305" s="46"/>
      <c r="B305" s="69"/>
      <c r="C305" s="7"/>
      <c r="D305" s="20"/>
      <c r="E305" s="9"/>
      <c r="F305" s="296"/>
      <c r="G305" s="46"/>
      <c r="H305" s="26" t="s">
        <v>656</v>
      </c>
      <c r="I305" s="7" t="s">
        <v>685</v>
      </c>
      <c r="J305" s="8" t="s">
        <v>3440</v>
      </c>
      <c r="K305" s="9" t="s">
        <v>3451</v>
      </c>
      <c r="L305" s="292" t="s">
        <v>3839</v>
      </c>
      <c r="M305" s="533"/>
    </row>
    <row r="306" spans="1:13" s="3" customFormat="1" ht="12.75">
      <c r="A306" s="46"/>
      <c r="B306" s="69"/>
      <c r="C306" s="7"/>
      <c r="D306" s="20"/>
      <c r="E306" s="9"/>
      <c r="F306" s="250"/>
      <c r="G306" s="46"/>
      <c r="H306" s="26" t="s">
        <v>657</v>
      </c>
      <c r="I306" s="7" t="s">
        <v>835</v>
      </c>
      <c r="J306" s="8" t="s">
        <v>3454</v>
      </c>
      <c r="K306" s="9" t="s">
        <v>747</v>
      </c>
      <c r="L306" s="292" t="s">
        <v>3840</v>
      </c>
      <c r="M306" s="533"/>
    </row>
    <row r="307" spans="1:13" s="3" customFormat="1" ht="12.75">
      <c r="A307" s="46"/>
      <c r="B307" s="69"/>
      <c r="C307" s="7"/>
      <c r="D307" s="20"/>
      <c r="E307" s="9"/>
      <c r="F307" s="250"/>
      <c r="G307" s="46"/>
      <c r="H307" s="26" t="s">
        <v>658</v>
      </c>
      <c r="I307" s="7" t="s">
        <v>442</v>
      </c>
      <c r="J307" s="8" t="s">
        <v>3841</v>
      </c>
      <c r="K307" s="9" t="s">
        <v>2846</v>
      </c>
      <c r="L307" s="292" t="s">
        <v>3649</v>
      </c>
      <c r="M307" s="533"/>
    </row>
    <row r="308" spans="1:13" s="3" customFormat="1" ht="12.75">
      <c r="A308" s="46"/>
      <c r="B308" s="69"/>
      <c r="C308" s="7"/>
      <c r="D308" s="20"/>
      <c r="E308" s="9"/>
      <c r="F308" s="250"/>
      <c r="G308" s="46"/>
      <c r="H308" s="26" t="s">
        <v>659</v>
      </c>
      <c r="I308" s="7" t="s">
        <v>1267</v>
      </c>
      <c r="J308" s="8" t="s">
        <v>3842</v>
      </c>
      <c r="K308" s="9" t="s">
        <v>2095</v>
      </c>
      <c r="L308" s="292" t="s">
        <v>3843</v>
      </c>
      <c r="M308" s="533"/>
    </row>
    <row r="309" spans="1:13" s="3" customFormat="1" ht="12.75">
      <c r="A309" s="46"/>
      <c r="B309" s="69"/>
      <c r="C309" s="7"/>
      <c r="D309" s="20"/>
      <c r="E309" s="9"/>
      <c r="F309" s="250"/>
      <c r="G309" s="46"/>
      <c r="H309" s="26" t="s">
        <v>660</v>
      </c>
      <c r="I309" s="7" t="s">
        <v>878</v>
      </c>
      <c r="J309" s="8" t="s">
        <v>3844</v>
      </c>
      <c r="K309" s="9" t="s">
        <v>900</v>
      </c>
      <c r="L309" s="292" t="s">
        <v>3845</v>
      </c>
      <c r="M309" s="533"/>
    </row>
    <row r="310" spans="1:13" s="3" customFormat="1" ht="12.75">
      <c r="A310" s="46"/>
      <c r="B310" s="69"/>
      <c r="C310" s="7"/>
      <c r="D310" s="20"/>
      <c r="E310" s="9"/>
      <c r="F310" s="250"/>
      <c r="G310" s="46"/>
      <c r="H310" s="26" t="s">
        <v>661</v>
      </c>
      <c r="I310" s="7" t="s">
        <v>845</v>
      </c>
      <c r="J310" s="8" t="s">
        <v>1072</v>
      </c>
      <c r="K310" s="9" t="s">
        <v>969</v>
      </c>
      <c r="L310" s="255" t="s">
        <v>3846</v>
      </c>
      <c r="M310" s="533"/>
    </row>
    <row r="311" spans="1:13" s="3" customFormat="1" ht="13.5" thickBot="1">
      <c r="A311" s="46"/>
      <c r="B311" s="69"/>
      <c r="C311" s="7"/>
      <c r="D311" s="21"/>
      <c r="E311" s="9"/>
      <c r="F311" s="250"/>
      <c r="G311" s="46"/>
      <c r="H311" s="26" t="s">
        <v>664</v>
      </c>
      <c r="I311" s="7" t="s">
        <v>757</v>
      </c>
      <c r="J311" s="357" t="s">
        <v>3627</v>
      </c>
      <c r="K311" s="9" t="s">
        <v>647</v>
      </c>
      <c r="L311" s="255" t="s">
        <v>3847</v>
      </c>
      <c r="M311" s="533"/>
    </row>
    <row r="312" spans="1:13" s="3" customFormat="1" ht="12.75" hidden="1">
      <c r="A312" s="46"/>
      <c r="B312" s="69"/>
      <c r="C312" s="7"/>
      <c r="D312" s="21"/>
      <c r="E312" s="9"/>
      <c r="F312" s="250"/>
      <c r="G312" s="46"/>
      <c r="H312" s="26"/>
      <c r="I312" s="7"/>
      <c r="J312" s="7"/>
      <c r="K312" s="9"/>
      <c r="L312" s="255"/>
      <c r="M312" s="533"/>
    </row>
    <row r="313" spans="1:13" s="3" customFormat="1" ht="12.75" hidden="1">
      <c r="A313" s="46"/>
      <c r="B313" s="69"/>
      <c r="C313" s="7"/>
      <c r="D313" s="21"/>
      <c r="E313" s="9"/>
      <c r="F313" s="250"/>
      <c r="G313" s="46"/>
      <c r="H313" s="26"/>
      <c r="I313" s="7"/>
      <c r="J313" s="7"/>
      <c r="K313" s="9"/>
      <c r="L313" s="255"/>
      <c r="M313" s="533"/>
    </row>
    <row r="314" spans="1:13" s="3" customFormat="1" ht="12.75" hidden="1">
      <c r="A314" s="46"/>
      <c r="B314" s="69"/>
      <c r="C314" s="7"/>
      <c r="D314" s="21"/>
      <c r="E314" s="9"/>
      <c r="F314" s="250"/>
      <c r="G314" s="46"/>
      <c r="H314" s="26"/>
      <c r="I314" s="7"/>
      <c r="J314" s="7"/>
      <c r="K314" s="9"/>
      <c r="L314" s="255"/>
      <c r="M314" s="533"/>
    </row>
    <row r="315" spans="1:13" s="3" customFormat="1" ht="12.75" hidden="1">
      <c r="A315" s="46"/>
      <c r="B315" s="69"/>
      <c r="C315" s="7"/>
      <c r="D315" s="21"/>
      <c r="E315" s="9"/>
      <c r="F315" s="250"/>
      <c r="G315" s="46"/>
      <c r="H315" s="26"/>
      <c r="I315" s="7"/>
      <c r="J315" s="7"/>
      <c r="K315" s="9"/>
      <c r="L315" s="255"/>
      <c r="M315" s="533"/>
    </row>
    <row r="316" spans="1:13" s="3" customFormat="1" ht="13.5" hidden="1" thickBot="1">
      <c r="A316" s="46"/>
      <c r="B316" s="71"/>
      <c r="C316" s="72"/>
      <c r="D316" s="73"/>
      <c r="E316" s="74"/>
      <c r="F316" s="251"/>
      <c r="G316" s="46"/>
      <c r="H316" s="28"/>
      <c r="I316" s="29"/>
      <c r="J316" s="29"/>
      <c r="K316" s="30"/>
      <c r="L316" s="256"/>
      <c r="M316" s="533"/>
    </row>
    <row r="317" spans="1:13" s="3" customFormat="1" ht="13.5" hidden="1" thickTop="1" thickBot="1">
      <c r="A317" s="46"/>
      <c r="B317" s="76"/>
      <c r="C317" s="76"/>
      <c r="D317" s="76"/>
      <c r="E317" s="76"/>
      <c r="F317" s="76"/>
      <c r="G317" s="46"/>
      <c r="H317" s="48"/>
      <c r="I317" s="48"/>
      <c r="J317" s="48"/>
      <c r="K317" s="48"/>
      <c r="L317" s="48"/>
      <c r="M317" s="533"/>
    </row>
    <row r="318" spans="1:13" s="3" customFormat="1" ht="12.75" thickTop="1">
      <c r="B318" s="278"/>
      <c r="C318" s="278"/>
      <c r="D318" s="278"/>
      <c r="E318" s="278"/>
      <c r="F318" s="278"/>
      <c r="H318" s="48"/>
      <c r="I318" s="48"/>
      <c r="J318" s="48"/>
      <c r="K318" s="48"/>
      <c r="L318" s="48"/>
      <c r="M318" s="533"/>
    </row>
    <row r="319" spans="1:13" s="3" customFormat="1" ht="21" thickBot="1">
      <c r="B319" s="213" t="s">
        <v>2861</v>
      </c>
      <c r="C319" s="211"/>
      <c r="D319" s="211" t="s">
        <v>741</v>
      </c>
      <c r="E319" s="781" t="s">
        <v>2856</v>
      </c>
      <c r="F319" s="781"/>
      <c r="G319" s="46"/>
      <c r="H319" s="211" t="s">
        <v>2624</v>
      </c>
      <c r="I319" s="211"/>
      <c r="J319" s="720" t="s">
        <v>3763</v>
      </c>
      <c r="K319" s="781" t="s">
        <v>2625</v>
      </c>
      <c r="L319" s="781"/>
      <c r="M319" s="533"/>
    </row>
    <row r="320" spans="1:13" s="3" customFormat="1" ht="13.5" thickTop="1" thickBot="1">
      <c r="B320" s="818" t="s">
        <v>923</v>
      </c>
      <c r="C320" s="819"/>
      <c r="D320" s="45"/>
      <c r="E320" s="45"/>
      <c r="F320" s="45"/>
      <c r="G320" s="46"/>
      <c r="H320" s="814" t="s">
        <v>2625</v>
      </c>
      <c r="I320" s="815"/>
      <c r="J320" s="45"/>
      <c r="K320" s="45"/>
      <c r="L320" s="45"/>
      <c r="M320" s="533"/>
    </row>
    <row r="321" spans="2:13" s="3" customFormat="1" ht="16.5" thickTop="1" thickBot="1">
      <c r="B321" s="820"/>
      <c r="C321" s="821"/>
      <c r="D321" s="64"/>
      <c r="E321" s="65" t="s">
        <v>663</v>
      </c>
      <c r="F321" s="66">
        <f>COUNTA(D323:D342)</f>
        <v>4</v>
      </c>
      <c r="G321" s="46"/>
      <c r="H321" s="816"/>
      <c r="I321" s="817"/>
      <c r="J321" s="32"/>
      <c r="K321" s="33" t="s">
        <v>663</v>
      </c>
      <c r="L321" s="34">
        <f>COUNTA(J323:J330)</f>
        <v>3</v>
      </c>
      <c r="M321" s="533"/>
    </row>
    <row r="322" spans="2:13" s="3" customFormat="1" ht="409.6">
      <c r="B322" s="67" t="s">
        <v>644</v>
      </c>
      <c r="C322" s="4" t="s">
        <v>640</v>
      </c>
      <c r="D322" s="4" t="s">
        <v>641</v>
      </c>
      <c r="E322" s="4" t="s">
        <v>1617</v>
      </c>
      <c r="F322" s="68" t="s">
        <v>662</v>
      </c>
      <c r="G322" s="46"/>
      <c r="H322" s="24" t="s">
        <v>644</v>
      </c>
      <c r="I322" s="23" t="s">
        <v>640</v>
      </c>
      <c r="J322" s="4" t="s">
        <v>641</v>
      </c>
      <c r="K322" s="4" t="s">
        <v>1617</v>
      </c>
      <c r="L322" s="25" t="s">
        <v>662</v>
      </c>
      <c r="M322" s="533"/>
    </row>
    <row r="323" spans="2:13" s="3" customFormat="1" ht="409.6">
      <c r="B323" s="108" t="s">
        <v>648</v>
      </c>
      <c r="C323" s="94" t="s">
        <v>1468</v>
      </c>
      <c r="D323" s="95" t="s">
        <v>1697</v>
      </c>
      <c r="E323" s="96" t="s">
        <v>684</v>
      </c>
      <c r="F323" s="293" t="s">
        <v>3853</v>
      </c>
      <c r="G323" s="46"/>
      <c r="H323" s="111" t="s">
        <v>648</v>
      </c>
      <c r="I323" s="94" t="s">
        <v>1079</v>
      </c>
      <c r="J323" s="95" t="s">
        <v>1117</v>
      </c>
      <c r="K323" s="96" t="s">
        <v>647</v>
      </c>
      <c r="L323" s="289" t="s">
        <v>3784</v>
      </c>
      <c r="M323" s="533"/>
    </row>
    <row r="324" spans="2:13" s="3" customFormat="1" ht="409.6">
      <c r="B324" s="109" t="s">
        <v>649</v>
      </c>
      <c r="C324" s="99" t="s">
        <v>1070</v>
      </c>
      <c r="D324" s="100" t="s">
        <v>1469</v>
      </c>
      <c r="E324" s="101" t="s">
        <v>952</v>
      </c>
      <c r="F324" s="294" t="s">
        <v>3854</v>
      </c>
      <c r="G324" s="46"/>
      <c r="H324" s="113" t="s">
        <v>649</v>
      </c>
      <c r="I324" s="99" t="s">
        <v>866</v>
      </c>
      <c r="J324" s="100" t="s">
        <v>816</v>
      </c>
      <c r="K324" s="101" t="s">
        <v>647</v>
      </c>
      <c r="L324" s="290" t="s">
        <v>3785</v>
      </c>
      <c r="M324" s="533"/>
    </row>
    <row r="325" spans="2:13" s="3" customFormat="1">
      <c r="B325" s="110" t="s">
        <v>650</v>
      </c>
      <c r="C325" s="104" t="s">
        <v>608</v>
      </c>
      <c r="D325" s="105" t="s">
        <v>3855</v>
      </c>
      <c r="E325" s="106" t="s">
        <v>900</v>
      </c>
      <c r="F325" s="295" t="s">
        <v>3856</v>
      </c>
      <c r="H325" s="115" t="s">
        <v>650</v>
      </c>
      <c r="I325" s="104" t="s">
        <v>1436</v>
      </c>
      <c r="J325" s="105" t="s">
        <v>1368</v>
      </c>
      <c r="K325" s="106" t="s">
        <v>647</v>
      </c>
      <c r="L325" s="291" t="s">
        <v>3786</v>
      </c>
      <c r="M325" s="533"/>
    </row>
    <row r="326" spans="2:13" s="3" customFormat="1" ht="12.75" thickBot="1">
      <c r="B326" s="71" t="s">
        <v>651</v>
      </c>
      <c r="C326" s="72" t="s">
        <v>1105</v>
      </c>
      <c r="D326" s="735" t="s">
        <v>1616</v>
      </c>
      <c r="E326" s="74" t="s">
        <v>770</v>
      </c>
      <c r="F326" s="560" t="s">
        <v>3857</v>
      </c>
      <c r="H326" s="28"/>
      <c r="I326" s="29"/>
      <c r="J326" s="92"/>
      <c r="K326" s="30"/>
      <c r="L326" s="256"/>
    </row>
    <row r="327" spans="2:13" s="3" customFormat="1" ht="14.25" hidden="1" thickTop="1" thickBot="1">
      <c r="B327" s="730"/>
      <c r="C327" s="731"/>
      <c r="D327" s="732"/>
      <c r="E327" s="733"/>
      <c r="F327" s="734"/>
      <c r="H327" s="736" t="s">
        <v>652</v>
      </c>
      <c r="I327" s="737"/>
      <c r="J327" s="738"/>
      <c r="K327" s="739"/>
      <c r="L327" s="740"/>
    </row>
    <row r="328" spans="2:13" s="3" customFormat="1" ht="13.5" hidden="1" thickTop="1">
      <c r="B328" s="378"/>
      <c r="C328" s="366"/>
      <c r="D328" s="367"/>
      <c r="E328" s="368"/>
      <c r="F328" s="559"/>
      <c r="H328" s="381"/>
      <c r="I328" s="366"/>
      <c r="J328" s="371"/>
      <c r="K328" s="368"/>
      <c r="L328" s="382"/>
    </row>
    <row r="329" spans="2:13" s="3" customFormat="1" ht="13.5" hidden="1" thickBot="1">
      <c r="B329" s="69"/>
      <c r="C329" s="7"/>
      <c r="D329" s="20"/>
      <c r="E329" s="9"/>
      <c r="F329" s="296"/>
      <c r="H329" s="26"/>
      <c r="I329" s="7"/>
      <c r="J329" s="8"/>
      <c r="K329" s="9"/>
      <c r="L329" s="255"/>
    </row>
    <row r="330" spans="2:13" s="3" customFormat="1" ht="13.5" hidden="1" thickTop="1">
      <c r="B330" s="69"/>
      <c r="C330" s="7"/>
      <c r="D330" s="20"/>
      <c r="E330" s="9"/>
      <c r="F330" s="296"/>
      <c r="H330" s="48"/>
      <c r="I330" s="48"/>
      <c r="J330" s="48"/>
      <c r="K330" s="48"/>
      <c r="L330" s="48"/>
    </row>
    <row r="331" spans="2:13" s="3" customFormat="1" ht="21" hidden="1" thickBot="1">
      <c r="B331" s="69"/>
      <c r="C331" s="7"/>
      <c r="D331" s="20"/>
      <c r="E331" s="9"/>
      <c r="F331" s="296"/>
      <c r="G331" s="46"/>
      <c r="H331" s="211" t="s">
        <v>571</v>
      </c>
      <c r="I331" s="211"/>
      <c r="J331" s="211" t="s">
        <v>570</v>
      </c>
      <c r="K331" s="781" t="s">
        <v>573</v>
      </c>
      <c r="L331" s="781"/>
    </row>
    <row r="332" spans="2:13" s="3" customFormat="1" ht="14.25" hidden="1" thickTop="1" thickBot="1">
      <c r="B332" s="69"/>
      <c r="C332" s="7"/>
      <c r="D332" s="20"/>
      <c r="E332" s="9"/>
      <c r="F332" s="250"/>
      <c r="H332" s="814" t="s">
        <v>572</v>
      </c>
      <c r="I332" s="815"/>
      <c r="J332" s="45"/>
      <c r="K332" s="45"/>
      <c r="L332" s="45"/>
    </row>
    <row r="333" spans="2:13" s="3" customFormat="1" ht="16.5" hidden="1" thickTop="1" thickBot="1">
      <c r="B333" s="69"/>
      <c r="C333" s="7"/>
      <c r="D333" s="20"/>
      <c r="E333" s="9"/>
      <c r="F333" s="250"/>
      <c r="H333" s="816"/>
      <c r="I333" s="817"/>
      <c r="J333" s="32"/>
      <c r="K333" s="33" t="s">
        <v>663</v>
      </c>
      <c r="L333" s="34">
        <f>COUNTA(D323:D342)</f>
        <v>4</v>
      </c>
    </row>
    <row r="334" spans="2:13" s="3" customFormat="1" ht="12.75" hidden="1">
      <c r="B334" s="69"/>
      <c r="C334" s="7"/>
      <c r="D334" s="20"/>
      <c r="E334" s="9"/>
      <c r="F334" s="250"/>
      <c r="H334" s="24" t="s">
        <v>644</v>
      </c>
      <c r="I334" s="23" t="s">
        <v>640</v>
      </c>
      <c r="J334" s="4" t="s">
        <v>641</v>
      </c>
      <c r="K334" s="4" t="s">
        <v>1617</v>
      </c>
      <c r="L334" s="25" t="s">
        <v>662</v>
      </c>
    </row>
    <row r="335" spans="2:13" s="3" customFormat="1" ht="12.75" hidden="1">
      <c r="B335" s="69"/>
      <c r="C335" s="7"/>
      <c r="D335" s="20"/>
      <c r="E335" s="9"/>
      <c r="F335" s="250"/>
      <c r="H335" s="111"/>
      <c r="I335" s="94"/>
      <c r="J335" s="95"/>
      <c r="K335" s="96"/>
      <c r="L335" s="289"/>
    </row>
    <row r="336" spans="2:13" s="3" customFormat="1" ht="12.75" hidden="1">
      <c r="B336" s="69"/>
      <c r="C336" s="7"/>
      <c r="D336" s="20"/>
      <c r="E336" s="9"/>
      <c r="F336" s="250"/>
      <c r="H336" s="113"/>
      <c r="I336" s="99"/>
      <c r="J336" s="100"/>
      <c r="K336" s="101"/>
      <c r="L336" s="290"/>
    </row>
    <row r="337" spans="2:12" s="3" customFormat="1" ht="12.75" hidden="1">
      <c r="B337" s="69"/>
      <c r="C337" s="7"/>
      <c r="D337" s="21"/>
      <c r="E337" s="9"/>
      <c r="F337" s="250"/>
      <c r="H337" s="115"/>
      <c r="I337" s="104"/>
      <c r="J337" s="105"/>
      <c r="K337" s="106"/>
      <c r="L337" s="254"/>
    </row>
    <row r="338" spans="2:12" s="3" customFormat="1" ht="12.75" hidden="1">
      <c r="B338" s="69"/>
      <c r="C338" s="7"/>
      <c r="D338" s="21"/>
      <c r="E338" s="9"/>
      <c r="F338" s="250"/>
      <c r="H338" s="26"/>
      <c r="I338" s="7"/>
      <c r="J338" s="8"/>
      <c r="K338" s="9"/>
      <c r="L338" s="255"/>
    </row>
    <row r="339" spans="2:12" s="3" customFormat="1" ht="12.75" hidden="1">
      <c r="B339" s="69"/>
      <c r="C339" s="7"/>
      <c r="D339" s="21"/>
      <c r="E339" s="9"/>
      <c r="F339" s="250"/>
      <c r="H339" s="26"/>
      <c r="I339" s="7"/>
      <c r="J339" s="8"/>
      <c r="K339" s="9"/>
      <c r="L339" s="255"/>
    </row>
    <row r="340" spans="2:12" s="3" customFormat="1" ht="12.75" hidden="1">
      <c r="B340" s="69"/>
      <c r="C340" s="7"/>
      <c r="D340" s="21"/>
      <c r="E340" s="9"/>
      <c r="F340" s="250"/>
      <c r="H340" s="26"/>
      <c r="I340" s="7"/>
      <c r="J340" s="8"/>
      <c r="K340" s="9"/>
      <c r="L340" s="255"/>
    </row>
    <row r="341" spans="2:12" s="3" customFormat="1" ht="13.5" hidden="1" thickBot="1">
      <c r="B341" s="69"/>
      <c r="C341" s="7"/>
      <c r="D341" s="21"/>
      <c r="E341" s="9"/>
      <c r="F341" s="250"/>
      <c r="H341" s="26"/>
      <c r="I341" s="7"/>
      <c r="J341" s="8"/>
      <c r="K341" s="9"/>
      <c r="L341" s="255"/>
    </row>
    <row r="342" spans="2:12" s="3" customFormat="1" ht="14.25" hidden="1" thickTop="1" thickBot="1">
      <c r="B342" s="71"/>
      <c r="C342" s="72"/>
      <c r="D342" s="73"/>
      <c r="E342" s="74"/>
      <c r="F342" s="251"/>
      <c r="H342" s="48"/>
      <c r="I342" s="48"/>
      <c r="J342" s="48"/>
      <c r="K342" s="48"/>
      <c r="L342" s="48"/>
    </row>
    <row r="343" spans="2:12" s="3" customFormat="1" ht="12.75" hidden="1" thickTop="1">
      <c r="B343" s="76"/>
      <c r="C343" s="76"/>
      <c r="D343" s="76"/>
      <c r="E343" s="76"/>
      <c r="F343" s="76"/>
      <c r="G343" s="533"/>
      <c r="H343" s="48"/>
      <c r="I343" s="48"/>
      <c r="J343" s="48"/>
      <c r="K343" s="48"/>
      <c r="L343" s="48"/>
    </row>
    <row r="344" spans="2:12" s="3" customFormat="1" hidden="1"/>
    <row r="345" spans="2:12" s="3" customFormat="1" ht="12.75" thickTop="1"/>
    <row r="346" spans="2:12" s="3" customFormat="1"/>
    <row r="347" spans="2:12" s="3" customFormat="1"/>
    <row r="348" spans="2:12" s="3" customFormat="1"/>
    <row r="349" spans="2:12" s="3" customFormat="1"/>
    <row r="350" spans="2:12" s="3" customFormat="1"/>
    <row r="351" spans="2:12" s="3" customFormat="1"/>
    <row r="352" spans="2:12" s="3" customFormat="1"/>
    <row r="353" s="3" customFormat="1"/>
    <row r="354" s="3" customFormat="1"/>
    <row r="355" s="3" customFormat="1"/>
    <row r="356" s="3" customFormat="1"/>
    <row r="357" s="3" customFormat="1"/>
    <row r="358" s="3" customFormat="1"/>
    <row r="359" s="3" customFormat="1"/>
    <row r="360" s="3" customFormat="1"/>
    <row r="361" s="3" customFormat="1"/>
    <row r="362" s="3" customFormat="1"/>
    <row r="363" s="3" customFormat="1"/>
    <row r="364" s="3" customFormat="1"/>
    <row r="365" s="3" customFormat="1"/>
    <row r="366" s="3" customFormat="1"/>
    <row r="367" s="3" customFormat="1"/>
    <row r="368" s="3" customFormat="1"/>
    <row r="369" s="3" customFormat="1"/>
    <row r="370" s="3" customFormat="1"/>
    <row r="371" s="3" customFormat="1"/>
    <row r="372" s="3" customFormat="1"/>
    <row r="373" s="3" customFormat="1"/>
    <row r="374" s="3" customFormat="1"/>
    <row r="375" s="3" customFormat="1"/>
    <row r="376" s="3" customFormat="1"/>
    <row r="377" s="3" customFormat="1"/>
    <row r="378" s="3" customFormat="1"/>
    <row r="379" s="3" customFormat="1"/>
    <row r="380" s="3" customFormat="1"/>
    <row r="381" s="3" customFormat="1"/>
    <row r="382" s="3" customFormat="1"/>
    <row r="383" s="3" customFormat="1"/>
    <row r="384" s="3" customFormat="1"/>
    <row r="385" s="3" customFormat="1"/>
    <row r="386" s="3" customFormat="1"/>
    <row r="387" s="3" customFormat="1"/>
    <row r="388" s="3" customFormat="1"/>
    <row r="389" s="3" customFormat="1"/>
    <row r="390" s="3" customFormat="1"/>
    <row r="391" s="3" customFormat="1"/>
    <row r="392" s="3" customFormat="1"/>
    <row r="393" s="3" customFormat="1"/>
    <row r="394" s="3" customFormat="1"/>
    <row r="395" s="3" customFormat="1"/>
    <row r="396" s="3" customFormat="1"/>
    <row r="397" s="3" customFormat="1"/>
    <row r="398" s="3" customFormat="1"/>
    <row r="399" s="3" customFormat="1"/>
    <row r="400" s="3" customFormat="1"/>
    <row r="401" s="3" customFormat="1"/>
    <row r="402" s="3" customFormat="1"/>
    <row r="403" s="3" customFormat="1"/>
    <row r="404" s="3" customFormat="1"/>
    <row r="405" s="3" customFormat="1"/>
    <row r="406" s="3" customFormat="1"/>
    <row r="407" s="3" customFormat="1"/>
    <row r="408" s="3" customFormat="1"/>
    <row r="409" s="3" customFormat="1"/>
    <row r="410" s="3" customFormat="1"/>
    <row r="411" s="3" customFormat="1"/>
    <row r="412" s="3" customFormat="1"/>
    <row r="413" s="3" customFormat="1"/>
    <row r="414" s="3" customFormat="1"/>
    <row r="415" s="3" customFormat="1"/>
    <row r="416" s="3" customFormat="1"/>
    <row r="417" s="3" customFormat="1"/>
    <row r="418" s="3" customFormat="1"/>
    <row r="419" s="3" customFormat="1"/>
    <row r="420" s="3" customFormat="1"/>
    <row r="421" s="3" customFormat="1"/>
    <row r="422" s="3" customFormat="1"/>
    <row r="423" s="3" customFormat="1"/>
    <row r="424" s="3" customFormat="1"/>
    <row r="425" s="3" customFormat="1"/>
    <row r="426" s="3" customFormat="1"/>
    <row r="427" s="3" customFormat="1"/>
    <row r="428" s="3" customFormat="1"/>
    <row r="429" s="3" customFormat="1"/>
    <row r="430" s="3" customFormat="1"/>
    <row r="431" s="3" customFormat="1"/>
    <row r="432" s="3" customFormat="1"/>
    <row r="433" s="3" customFormat="1"/>
    <row r="434" s="3" customFormat="1"/>
    <row r="435" s="3" customFormat="1"/>
    <row r="436" s="3" customFormat="1"/>
    <row r="437" s="3" customFormat="1"/>
    <row r="438" s="3" customFormat="1"/>
    <row r="439" s="3" customFormat="1"/>
    <row r="440" s="3" customFormat="1"/>
    <row r="441" s="3" customFormat="1"/>
    <row r="442" s="3" customFormat="1"/>
    <row r="443" s="3" customFormat="1"/>
    <row r="444" s="3" customFormat="1"/>
    <row r="445" s="3" customFormat="1"/>
    <row r="446" s="3" customFormat="1"/>
    <row r="447" s="3" customFormat="1"/>
    <row r="448" s="3" customFormat="1"/>
    <row r="449" s="3" customFormat="1"/>
    <row r="450" s="3" customFormat="1"/>
    <row r="451" s="3" customFormat="1"/>
    <row r="452" s="3" customFormat="1"/>
    <row r="453" s="3" customFormat="1"/>
    <row r="454" s="3" customFormat="1"/>
    <row r="455" s="3" customFormat="1"/>
    <row r="456" s="3" customFormat="1"/>
    <row r="457" s="3" customFormat="1"/>
    <row r="458" s="3" customFormat="1"/>
    <row r="459" s="3" customFormat="1"/>
    <row r="460" s="3" customFormat="1"/>
    <row r="461" s="3" customFormat="1"/>
    <row r="462" s="3" customFormat="1"/>
    <row r="463" s="3" customFormat="1"/>
    <row r="464" s="3" customFormat="1"/>
    <row r="465" s="3" customFormat="1"/>
    <row r="466" s="3" customFormat="1"/>
    <row r="467" s="3" customFormat="1"/>
    <row r="468" s="3" customFormat="1"/>
    <row r="469" s="3" customFormat="1"/>
    <row r="470" s="3" customFormat="1"/>
    <row r="471" s="3" customFormat="1"/>
    <row r="472" s="3" customFormat="1"/>
    <row r="473" s="3" customFormat="1"/>
    <row r="474" s="3" customFormat="1"/>
    <row r="475" s="3" customFormat="1"/>
    <row r="476" s="3" customFormat="1"/>
    <row r="477" s="3" customFormat="1"/>
    <row r="478" s="3" customFormat="1"/>
    <row r="479" s="3" customFormat="1"/>
    <row r="480" s="3" customFormat="1"/>
    <row r="481" s="3" customFormat="1"/>
    <row r="482" s="3" customFormat="1"/>
    <row r="483" s="3" customFormat="1"/>
    <row r="484" s="3" customFormat="1"/>
    <row r="485" s="3" customFormat="1"/>
    <row r="486" s="3" customFormat="1"/>
    <row r="487" s="3" customFormat="1"/>
    <row r="488" s="3" customFormat="1"/>
    <row r="489" s="3" customFormat="1"/>
    <row r="490" s="3" customFormat="1"/>
    <row r="491" s="3" customFormat="1"/>
    <row r="492" s="3" customFormat="1"/>
    <row r="493" s="3" customFormat="1"/>
    <row r="494" s="3" customFormat="1"/>
    <row r="495" s="3" customFormat="1"/>
    <row r="496" s="3" customFormat="1"/>
    <row r="497" s="3" customFormat="1"/>
    <row r="498" s="3" customFormat="1"/>
    <row r="499" s="3" customFormat="1"/>
    <row r="500" s="3" customFormat="1"/>
    <row r="501" s="3" customFormat="1"/>
    <row r="502" s="3" customFormat="1"/>
    <row r="503" s="3" customFormat="1"/>
    <row r="504" s="3" customFormat="1"/>
    <row r="505" s="3" customFormat="1"/>
    <row r="506" s="3" customFormat="1"/>
    <row r="507" s="3" customFormat="1"/>
    <row r="508" s="3" customFormat="1"/>
    <row r="509" s="3" customFormat="1"/>
    <row r="510" s="3" customFormat="1"/>
    <row r="511" s="3" customFormat="1"/>
    <row r="512" s="3" customFormat="1"/>
    <row r="513" s="3" customFormat="1"/>
    <row r="514" s="3" customFormat="1"/>
    <row r="515" s="3" customFormat="1"/>
    <row r="516" s="3" customFormat="1"/>
    <row r="517" s="3" customFormat="1"/>
    <row r="518" s="3" customFormat="1"/>
    <row r="519" s="3" customFormat="1"/>
    <row r="520" s="3" customFormat="1"/>
    <row r="521" s="3" customFormat="1"/>
    <row r="522" s="3" customFormat="1"/>
    <row r="523" s="3" customFormat="1"/>
    <row r="524" s="3" customFormat="1"/>
    <row r="525" s="3" customFormat="1"/>
    <row r="526" s="3" customFormat="1"/>
    <row r="527" s="3" customFormat="1"/>
    <row r="528" s="3" customFormat="1"/>
    <row r="529" s="3" customFormat="1"/>
    <row r="530" s="3" customFormat="1"/>
    <row r="531" s="3" customFormat="1"/>
    <row r="532" s="3" customFormat="1"/>
    <row r="533" s="3" customFormat="1"/>
    <row r="534" s="3" customFormat="1"/>
    <row r="535" s="3" customFormat="1"/>
    <row r="536" s="3" customFormat="1"/>
    <row r="537" s="3" customFormat="1"/>
    <row r="538" s="3" customFormat="1"/>
    <row r="539" s="3" customFormat="1"/>
    <row r="540" s="3" customFormat="1"/>
    <row r="541" s="3" customFormat="1"/>
    <row r="542" s="3" customFormat="1"/>
    <row r="543" s="3" customFormat="1"/>
    <row r="544" s="3" customFormat="1"/>
  </sheetData>
  <mergeCells count="55">
    <mergeCell ref="A1:M1"/>
    <mergeCell ref="F4:G5"/>
    <mergeCell ref="F6:G7"/>
    <mergeCell ref="B10:C10"/>
    <mergeCell ref="F10:I10"/>
    <mergeCell ref="K10:L10"/>
    <mergeCell ref="J4:L4"/>
    <mergeCell ref="B11:C12"/>
    <mergeCell ref="H11:I12"/>
    <mergeCell ref="B38:C38"/>
    <mergeCell ref="F38:I38"/>
    <mergeCell ref="K38:L38"/>
    <mergeCell ref="B39:C40"/>
    <mergeCell ref="H39:I40"/>
    <mergeCell ref="B75:C75"/>
    <mergeCell ref="F75:I75"/>
    <mergeCell ref="K75:L75"/>
    <mergeCell ref="B76:C77"/>
    <mergeCell ref="H76:I77"/>
    <mergeCell ref="B120:C120"/>
    <mergeCell ref="F120:I120"/>
    <mergeCell ref="K120:L120"/>
    <mergeCell ref="B121:C122"/>
    <mergeCell ref="H121:I122"/>
    <mergeCell ref="B164:C164"/>
    <mergeCell ref="F164:I164"/>
    <mergeCell ref="K164:L164"/>
    <mergeCell ref="B165:C166"/>
    <mergeCell ref="H165:I166"/>
    <mergeCell ref="B192:C192"/>
    <mergeCell ref="F192:I192"/>
    <mergeCell ref="K192:L192"/>
    <mergeCell ref="B193:C194"/>
    <mergeCell ref="H193:I194"/>
    <mergeCell ref="B217:C217"/>
    <mergeCell ref="F217:I217"/>
    <mergeCell ref="K217:L217"/>
    <mergeCell ref="B218:C219"/>
    <mergeCell ref="H218:I219"/>
    <mergeCell ref="F242:I242"/>
    <mergeCell ref="B243:C244"/>
    <mergeCell ref="H243:I244"/>
    <mergeCell ref="F268:I268"/>
    <mergeCell ref="B269:C270"/>
    <mergeCell ref="H269:I270"/>
    <mergeCell ref="E293:F293"/>
    <mergeCell ref="K293:L293"/>
    <mergeCell ref="K331:L331"/>
    <mergeCell ref="H332:I333"/>
    <mergeCell ref="B294:C295"/>
    <mergeCell ref="H294:I295"/>
    <mergeCell ref="E319:F319"/>
    <mergeCell ref="K319:L319"/>
    <mergeCell ref="B320:C321"/>
    <mergeCell ref="H320:I321"/>
  </mergeCells>
  <printOptions horizontalCentered="1" verticalCentered="1"/>
  <pageMargins left="0" right="0" top="0" bottom="0" header="0" footer="0"/>
  <pageSetup paperSize="9" orientation="portrait" horizontalDpi="360" verticalDpi="360" r:id="rId1"/>
  <headerFooter alignWithMargins="0"/>
  <rowBreaks count="4" manualBreakCount="4">
    <brk id="74" max="16383" man="1"/>
    <brk id="119" max="16383" man="1"/>
    <brk id="191" max="16383" man="1"/>
    <brk id="292"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40"/>
  <sheetViews>
    <sheetView workbookViewId="0">
      <selection activeCell="A3" sqref="A3:XFD8"/>
    </sheetView>
  </sheetViews>
  <sheetFormatPr defaultRowHeight="12"/>
  <cols>
    <col min="1" max="1" width="1.7109375" style="2" customWidth="1"/>
    <col min="2" max="2" width="3.7109375" style="2" customWidth="1"/>
    <col min="3" max="3" width="9.7109375" style="2" customWidth="1"/>
    <col min="4" max="5" width="13.7109375" style="2" customWidth="1"/>
    <col min="6" max="6" width="7.7109375" style="2" customWidth="1"/>
    <col min="7" max="7" width="9.140625" style="2"/>
    <col min="8" max="8" width="3.7109375" style="2" customWidth="1"/>
    <col min="9" max="9" width="9.7109375" style="2" customWidth="1"/>
    <col min="10" max="11" width="13.7109375" style="2" customWidth="1"/>
    <col min="12" max="12" width="7.7109375" style="2" customWidth="1"/>
    <col min="13" max="13" width="1.7109375" style="2" customWidth="1"/>
    <col min="14" max="16384" width="9.140625" style="2"/>
  </cols>
  <sheetData>
    <row r="1" spans="1:13" ht="35.25" customHeight="1">
      <c r="A1" s="782" t="s">
        <v>634</v>
      </c>
      <c r="B1" s="782"/>
      <c r="C1" s="782"/>
      <c r="D1" s="782"/>
      <c r="E1" s="782"/>
      <c r="F1" s="782"/>
      <c r="G1" s="782"/>
      <c r="H1" s="782"/>
      <c r="I1" s="782"/>
      <c r="J1" s="782"/>
      <c r="K1" s="782"/>
      <c r="L1" s="782"/>
      <c r="M1" s="782"/>
    </row>
    <row r="2" spans="1:13" ht="7.5" customHeight="1">
      <c r="A2" s="209"/>
      <c r="B2" s="209"/>
      <c r="C2" s="209"/>
      <c r="D2" s="209"/>
      <c r="E2" s="209"/>
      <c r="F2" s="209"/>
      <c r="G2" s="209"/>
      <c r="H2" s="209"/>
      <c r="I2" s="209"/>
      <c r="J2" s="209"/>
      <c r="K2" s="209"/>
      <c r="L2" s="209"/>
      <c r="M2" s="209"/>
    </row>
    <row r="3" spans="1:13" ht="7.5" customHeight="1">
      <c r="A3" s="36"/>
      <c r="B3" s="37"/>
      <c r="C3" s="37"/>
      <c r="D3" s="37"/>
      <c r="E3" s="37"/>
      <c r="F3" s="37"/>
      <c r="G3" s="37"/>
      <c r="H3" s="37"/>
      <c r="I3" s="37"/>
      <c r="J3" s="37"/>
      <c r="K3" s="37"/>
      <c r="L3" s="37"/>
      <c r="M3" s="35"/>
    </row>
    <row r="4" spans="1:13" ht="21" customHeight="1">
      <c r="A4" s="209"/>
      <c r="B4" s="38"/>
      <c r="C4" s="38"/>
      <c r="D4" s="38"/>
      <c r="E4" s="38"/>
      <c r="F4" s="800">
        <v>34811</v>
      </c>
      <c r="G4" s="800"/>
      <c r="H4" s="38"/>
      <c r="I4" s="38"/>
      <c r="J4" s="38"/>
      <c r="K4" s="38"/>
      <c r="L4" s="38"/>
      <c r="M4" s="35"/>
    </row>
    <row r="5" spans="1:13" ht="15">
      <c r="B5" s="208" t="s">
        <v>635</v>
      </c>
      <c r="C5" s="209"/>
      <c r="D5" s="35"/>
      <c r="E5" s="35"/>
      <c r="F5" s="800"/>
      <c r="G5" s="800"/>
      <c r="H5" s="35"/>
      <c r="I5" s="35"/>
      <c r="J5" s="35"/>
      <c r="K5" s="35"/>
      <c r="L5" s="35"/>
      <c r="M5" s="35"/>
    </row>
    <row r="6" spans="1:13" ht="7.5" customHeight="1">
      <c r="A6" s="209"/>
      <c r="B6" s="209"/>
      <c r="C6" s="209"/>
      <c r="D6" s="35"/>
      <c r="E6" s="35"/>
      <c r="F6" s="35"/>
      <c r="G6" s="35"/>
      <c r="H6" s="35"/>
      <c r="I6" s="35"/>
      <c r="J6" s="35"/>
      <c r="K6" s="35"/>
      <c r="L6" s="35"/>
      <c r="M6" s="35"/>
    </row>
    <row r="7" spans="1:13">
      <c r="A7" s="209"/>
      <c r="B7" s="209"/>
      <c r="C7" s="209"/>
      <c r="D7" s="35"/>
      <c r="E7" s="35"/>
      <c r="F7" s="801">
        <f>statistika!E30</f>
        <v>92</v>
      </c>
      <c r="G7" s="801"/>
      <c r="H7" s="35"/>
      <c r="I7" s="35"/>
      <c r="J7" s="35"/>
      <c r="K7" s="35"/>
      <c r="L7" s="35"/>
      <c r="M7" s="35"/>
    </row>
    <row r="8" spans="1:13" ht="14.25">
      <c r="B8" s="210" t="s">
        <v>636</v>
      </c>
      <c r="C8" s="209"/>
      <c r="D8" s="35"/>
      <c r="E8" s="35"/>
      <c r="F8" s="801"/>
      <c r="G8" s="801"/>
      <c r="H8" s="35"/>
      <c r="I8" s="35"/>
      <c r="J8" s="35"/>
      <c r="K8" s="35"/>
      <c r="L8" s="35"/>
      <c r="M8" s="35"/>
    </row>
    <row r="9" spans="1:13">
      <c r="A9" s="209"/>
      <c r="B9" s="209"/>
      <c r="C9" s="209"/>
      <c r="D9" s="35"/>
      <c r="E9" s="35"/>
      <c r="F9" s="35"/>
      <c r="G9" s="35"/>
      <c r="H9" s="35"/>
      <c r="I9" s="35"/>
      <c r="J9" s="35"/>
      <c r="K9" s="35"/>
      <c r="L9" s="35"/>
      <c r="M9" s="35"/>
    </row>
    <row r="10" spans="1:13" ht="6" customHeight="1">
      <c r="A10" s="209"/>
      <c r="B10" s="209"/>
      <c r="C10" s="209"/>
      <c r="D10" s="35"/>
      <c r="E10" s="35"/>
      <c r="F10" s="35"/>
      <c r="G10" s="35"/>
      <c r="H10" s="35"/>
      <c r="I10" s="35"/>
      <c r="J10" s="35"/>
      <c r="K10" s="35"/>
      <c r="L10" s="35"/>
      <c r="M10" s="35"/>
    </row>
    <row r="11" spans="1:13" ht="15">
      <c r="A11" s="208"/>
      <c r="B11" s="209"/>
      <c r="C11" s="209"/>
      <c r="D11" s="35"/>
      <c r="E11" s="35"/>
      <c r="F11" s="35"/>
      <c r="G11" s="35"/>
      <c r="H11" s="35"/>
      <c r="I11" s="35"/>
      <c r="J11" s="35"/>
      <c r="K11" s="35"/>
      <c r="L11" s="35"/>
      <c r="M11" s="35"/>
    </row>
    <row r="12" spans="1:13" ht="5.25" customHeight="1">
      <c r="A12" s="35"/>
      <c r="B12" s="209"/>
      <c r="C12" s="209"/>
      <c r="D12" s="35"/>
      <c r="E12" s="35"/>
      <c r="F12" s="35"/>
      <c r="G12" s="35"/>
      <c r="H12" s="35"/>
      <c r="I12" s="35"/>
      <c r="J12" s="35"/>
      <c r="K12" s="35"/>
      <c r="L12" s="35"/>
      <c r="M12" s="35"/>
    </row>
    <row r="13" spans="1:13" ht="34.5" customHeight="1" thickBot="1">
      <c r="A13" s="35"/>
      <c r="B13" s="784" t="s">
        <v>785</v>
      </c>
      <c r="C13" s="784"/>
      <c r="D13" s="35"/>
      <c r="E13" s="211" t="s">
        <v>643</v>
      </c>
      <c r="F13" s="781" t="s">
        <v>638</v>
      </c>
      <c r="G13" s="781"/>
      <c r="H13" s="781"/>
      <c r="I13" s="781"/>
      <c r="J13" s="35"/>
      <c r="K13" s="784" t="s">
        <v>643</v>
      </c>
      <c r="L13" s="784"/>
      <c r="M13" s="35"/>
    </row>
    <row r="14" spans="1:13" ht="5.25" customHeight="1" thickTop="1" thickBot="1">
      <c r="A14" s="35"/>
      <c r="B14" s="790" t="s">
        <v>639</v>
      </c>
      <c r="C14" s="791"/>
      <c r="D14" s="43"/>
      <c r="E14" s="44"/>
      <c r="F14" s="44"/>
      <c r="G14" s="35"/>
      <c r="H14" s="785" t="s">
        <v>670</v>
      </c>
      <c r="I14" s="786"/>
      <c r="J14" s="45"/>
      <c r="K14" s="45"/>
      <c r="L14" s="45"/>
      <c r="M14" s="35"/>
    </row>
    <row r="15" spans="1:13" s="3" customFormat="1" ht="16.5" thickTop="1" thickBot="1">
      <c r="A15" s="46"/>
      <c r="B15" s="792"/>
      <c r="C15" s="793"/>
      <c r="D15" s="14"/>
      <c r="E15" s="12" t="s">
        <v>663</v>
      </c>
      <c r="F15" s="13">
        <f>COUNTA(D17:D36)</f>
        <v>6</v>
      </c>
      <c r="G15" s="46"/>
      <c r="H15" s="787"/>
      <c r="I15" s="788"/>
      <c r="J15" s="32"/>
      <c r="K15" s="33" t="s">
        <v>663</v>
      </c>
      <c r="L15" s="34">
        <f>COUNTA(J17:J36)</f>
        <v>5</v>
      </c>
      <c r="M15" s="46"/>
    </row>
    <row r="16" spans="1:13" s="3" customFormat="1">
      <c r="A16" s="46"/>
      <c r="B16" s="15" t="s">
        <v>644</v>
      </c>
      <c r="C16" s="16" t="s">
        <v>640</v>
      </c>
      <c r="D16" s="4" t="s">
        <v>641</v>
      </c>
      <c r="E16" s="4" t="s">
        <v>642</v>
      </c>
      <c r="F16" s="5" t="s">
        <v>662</v>
      </c>
      <c r="G16" s="46"/>
      <c r="H16" s="24" t="s">
        <v>644</v>
      </c>
      <c r="I16" s="23" t="s">
        <v>640</v>
      </c>
      <c r="J16" s="4" t="s">
        <v>641</v>
      </c>
      <c r="K16" s="4" t="s">
        <v>642</v>
      </c>
      <c r="L16" s="25" t="s">
        <v>662</v>
      </c>
      <c r="M16" s="46"/>
    </row>
    <row r="17" spans="1:13" s="3" customFormat="1">
      <c r="A17" s="46"/>
      <c r="B17" s="93" t="s">
        <v>648</v>
      </c>
      <c r="C17" s="94" t="s">
        <v>645</v>
      </c>
      <c r="D17" s="95" t="s">
        <v>646</v>
      </c>
      <c r="E17" s="96" t="s">
        <v>647</v>
      </c>
      <c r="F17" s="97"/>
      <c r="G17" s="46"/>
      <c r="H17" s="111" t="s">
        <v>648</v>
      </c>
      <c r="I17" s="94" t="s">
        <v>682</v>
      </c>
      <c r="J17" s="95" t="s">
        <v>683</v>
      </c>
      <c r="K17" s="96" t="s">
        <v>684</v>
      </c>
      <c r="L17" s="112"/>
      <c r="M17" s="46"/>
    </row>
    <row r="18" spans="1:13" s="3" customFormat="1">
      <c r="A18" s="46"/>
      <c r="B18" s="98" t="s">
        <v>649</v>
      </c>
      <c r="C18" s="99" t="s">
        <v>671</v>
      </c>
      <c r="D18" s="100" t="s">
        <v>672</v>
      </c>
      <c r="E18" s="101" t="s">
        <v>647</v>
      </c>
      <c r="F18" s="102"/>
      <c r="G18" s="46"/>
      <c r="H18" s="113" t="s">
        <v>649</v>
      </c>
      <c r="I18" s="99" t="s">
        <v>685</v>
      </c>
      <c r="J18" s="100" t="s">
        <v>686</v>
      </c>
      <c r="K18" s="101" t="s">
        <v>687</v>
      </c>
      <c r="L18" s="114"/>
      <c r="M18" s="46"/>
    </row>
    <row r="19" spans="1:13" s="3" customFormat="1">
      <c r="A19" s="46"/>
      <c r="B19" s="103" t="s">
        <v>650</v>
      </c>
      <c r="C19" s="104" t="s">
        <v>673</v>
      </c>
      <c r="D19" s="105" t="s">
        <v>674</v>
      </c>
      <c r="E19" s="106" t="s">
        <v>675</v>
      </c>
      <c r="F19" s="107"/>
      <c r="G19" s="46"/>
      <c r="H19" s="115" t="s">
        <v>650</v>
      </c>
      <c r="I19" s="104" t="s">
        <v>685</v>
      </c>
      <c r="J19" s="105" t="s">
        <v>688</v>
      </c>
      <c r="K19" s="106" t="s">
        <v>647</v>
      </c>
      <c r="L19" s="116"/>
      <c r="M19" s="46"/>
    </row>
    <row r="20" spans="1:13" s="3" customFormat="1">
      <c r="A20" s="46"/>
      <c r="B20" s="6" t="s">
        <v>651</v>
      </c>
      <c r="C20" s="7" t="s">
        <v>645</v>
      </c>
      <c r="D20" s="8" t="s">
        <v>676</v>
      </c>
      <c r="E20" s="9" t="s">
        <v>647</v>
      </c>
      <c r="F20" s="17"/>
      <c r="G20" s="46"/>
      <c r="H20" s="26" t="s">
        <v>651</v>
      </c>
      <c r="I20" s="7" t="s">
        <v>689</v>
      </c>
      <c r="J20" s="8" t="s">
        <v>690</v>
      </c>
      <c r="K20" s="9" t="s">
        <v>675</v>
      </c>
      <c r="L20" s="27"/>
      <c r="M20" s="46"/>
    </row>
    <row r="21" spans="1:13" s="3" customFormat="1">
      <c r="A21" s="46"/>
      <c r="B21" s="6" t="s">
        <v>652</v>
      </c>
      <c r="C21" s="7" t="s">
        <v>677</v>
      </c>
      <c r="D21" s="8" t="s">
        <v>678</v>
      </c>
      <c r="E21" s="9" t="s">
        <v>679</v>
      </c>
      <c r="F21" s="17"/>
      <c r="G21" s="46"/>
      <c r="H21" s="26" t="s">
        <v>652</v>
      </c>
      <c r="I21" s="7" t="s">
        <v>689</v>
      </c>
      <c r="J21" s="8" t="s">
        <v>691</v>
      </c>
      <c r="K21" s="9" t="s">
        <v>647</v>
      </c>
      <c r="L21" s="27"/>
      <c r="M21" s="46"/>
    </row>
    <row r="22" spans="1:13" s="3" customFormat="1" ht="12.75" thickBot="1">
      <c r="A22" s="46"/>
      <c r="B22" s="6" t="s">
        <v>653</v>
      </c>
      <c r="C22" s="7" t="s">
        <v>645</v>
      </c>
      <c r="D22" s="8" t="s">
        <v>680</v>
      </c>
      <c r="E22" s="9" t="s">
        <v>681</v>
      </c>
      <c r="F22" s="17"/>
      <c r="G22" s="46"/>
      <c r="H22" s="26"/>
      <c r="I22" s="7"/>
      <c r="J22" s="8"/>
      <c r="K22" s="9"/>
      <c r="L22" s="27"/>
      <c r="M22" s="46"/>
    </row>
    <row r="23" spans="1:13" s="3" customFormat="1" ht="12.75" hidden="1">
      <c r="A23" s="46"/>
      <c r="B23" s="6" t="s">
        <v>654</v>
      </c>
      <c r="C23" s="7"/>
      <c r="D23" s="20"/>
      <c r="E23" s="9"/>
      <c r="F23" s="17"/>
      <c r="G23" s="46"/>
      <c r="H23" s="26" t="s">
        <v>654</v>
      </c>
      <c r="I23" s="7"/>
      <c r="J23" s="8"/>
      <c r="K23" s="9"/>
      <c r="L23" s="27"/>
      <c r="M23" s="46"/>
    </row>
    <row r="24" spans="1:13" s="3" customFormat="1" ht="12.75" hidden="1">
      <c r="A24" s="46"/>
      <c r="B24" s="6" t="s">
        <v>655</v>
      </c>
      <c r="C24" s="7"/>
      <c r="D24" s="20"/>
      <c r="E24" s="9"/>
      <c r="F24" s="17"/>
      <c r="G24" s="46"/>
      <c r="H24" s="26" t="s">
        <v>655</v>
      </c>
      <c r="I24" s="7"/>
      <c r="J24" s="8"/>
      <c r="K24" s="9"/>
      <c r="L24" s="27"/>
      <c r="M24" s="46"/>
    </row>
    <row r="25" spans="1:13" s="3" customFormat="1" ht="12.75" hidden="1">
      <c r="A25" s="46"/>
      <c r="B25" s="6" t="s">
        <v>656</v>
      </c>
      <c r="C25" s="7"/>
      <c r="D25" s="20"/>
      <c r="E25" s="9"/>
      <c r="F25" s="17"/>
      <c r="G25" s="46"/>
      <c r="H25" s="26" t="s">
        <v>656</v>
      </c>
      <c r="I25" s="7"/>
      <c r="J25" s="8"/>
      <c r="K25" s="9"/>
      <c r="L25" s="27"/>
      <c r="M25" s="46"/>
    </row>
    <row r="26" spans="1:13" s="3" customFormat="1" ht="12.75" hidden="1">
      <c r="A26" s="46"/>
      <c r="B26" s="6" t="s">
        <v>657</v>
      </c>
      <c r="C26" s="7"/>
      <c r="D26" s="20"/>
      <c r="E26" s="9"/>
      <c r="F26" s="17"/>
      <c r="G26" s="46"/>
      <c r="H26" s="26" t="s">
        <v>657</v>
      </c>
      <c r="I26" s="7"/>
      <c r="J26" s="8"/>
      <c r="K26" s="9"/>
      <c r="L26" s="27"/>
      <c r="M26" s="46"/>
    </row>
    <row r="27" spans="1:13" s="3" customFormat="1" ht="12.75" hidden="1">
      <c r="A27" s="46"/>
      <c r="B27" s="6" t="s">
        <v>658</v>
      </c>
      <c r="C27" s="7"/>
      <c r="D27" s="20"/>
      <c r="E27" s="9"/>
      <c r="F27" s="17"/>
      <c r="G27" s="46"/>
      <c r="H27" s="26" t="s">
        <v>658</v>
      </c>
      <c r="I27" s="7"/>
      <c r="J27" s="8"/>
      <c r="K27" s="9"/>
      <c r="L27" s="27"/>
      <c r="M27" s="46"/>
    </row>
    <row r="28" spans="1:13" s="3" customFormat="1" ht="12.75" hidden="1">
      <c r="A28" s="46"/>
      <c r="B28" s="6" t="s">
        <v>659</v>
      </c>
      <c r="C28" s="7"/>
      <c r="D28" s="20"/>
      <c r="E28" s="9"/>
      <c r="F28" s="17"/>
      <c r="G28" s="46"/>
      <c r="H28" s="26" t="s">
        <v>659</v>
      </c>
      <c r="I28" s="7"/>
      <c r="J28" s="8"/>
      <c r="K28" s="9"/>
      <c r="L28" s="27"/>
      <c r="M28" s="46"/>
    </row>
    <row r="29" spans="1:13" s="3" customFormat="1" ht="12.75" hidden="1">
      <c r="A29" s="46"/>
      <c r="B29" s="6" t="s">
        <v>660</v>
      </c>
      <c r="C29" s="7"/>
      <c r="D29" s="20"/>
      <c r="E29" s="9"/>
      <c r="F29" s="17"/>
      <c r="G29" s="46"/>
      <c r="H29" s="26" t="s">
        <v>660</v>
      </c>
      <c r="I29" s="7"/>
      <c r="J29" s="8"/>
      <c r="K29" s="9"/>
      <c r="L29" s="27"/>
      <c r="M29" s="46"/>
    </row>
    <row r="30" spans="1:13" s="3" customFormat="1" ht="12.75" hidden="1">
      <c r="A30" s="46"/>
      <c r="B30" s="6" t="s">
        <v>661</v>
      </c>
      <c r="C30" s="7"/>
      <c r="D30" s="20"/>
      <c r="E30" s="9"/>
      <c r="F30" s="17"/>
      <c r="G30" s="46"/>
      <c r="H30" s="26" t="s">
        <v>661</v>
      </c>
      <c r="I30" s="7"/>
      <c r="J30" s="8"/>
      <c r="K30" s="9"/>
      <c r="L30" s="27"/>
      <c r="M30" s="46"/>
    </row>
    <row r="31" spans="1:13" s="3" customFormat="1" ht="12.75" hidden="1">
      <c r="A31" s="46"/>
      <c r="B31" s="6" t="s">
        <v>664</v>
      </c>
      <c r="C31" s="7"/>
      <c r="D31" s="21"/>
      <c r="E31" s="9"/>
      <c r="F31" s="17"/>
      <c r="G31" s="46"/>
      <c r="H31" s="26" t="s">
        <v>664</v>
      </c>
      <c r="I31" s="7"/>
      <c r="J31" s="7"/>
      <c r="K31" s="9"/>
      <c r="L31" s="27"/>
      <c r="M31" s="46"/>
    </row>
    <row r="32" spans="1:13" s="3" customFormat="1" ht="12.75" hidden="1">
      <c r="A32" s="46"/>
      <c r="B32" s="6" t="s">
        <v>665</v>
      </c>
      <c r="C32" s="7"/>
      <c r="D32" s="21"/>
      <c r="E32" s="9"/>
      <c r="F32" s="17"/>
      <c r="G32" s="46"/>
      <c r="H32" s="26" t="s">
        <v>665</v>
      </c>
      <c r="I32" s="7"/>
      <c r="J32" s="7"/>
      <c r="K32" s="9"/>
      <c r="L32" s="27"/>
      <c r="M32" s="46"/>
    </row>
    <row r="33" spans="1:14" s="3" customFormat="1" ht="12.75" hidden="1">
      <c r="A33" s="46"/>
      <c r="B33" s="6" t="s">
        <v>666</v>
      </c>
      <c r="C33" s="7"/>
      <c r="D33" s="21"/>
      <c r="E33" s="9"/>
      <c r="F33" s="17"/>
      <c r="G33" s="46"/>
      <c r="H33" s="26" t="s">
        <v>666</v>
      </c>
      <c r="I33" s="7"/>
      <c r="J33" s="7"/>
      <c r="K33" s="9"/>
      <c r="L33" s="27"/>
      <c r="M33" s="46"/>
    </row>
    <row r="34" spans="1:14" s="3" customFormat="1" ht="12.75" hidden="1">
      <c r="A34" s="46"/>
      <c r="B34" s="6" t="s">
        <v>667</v>
      </c>
      <c r="C34" s="7"/>
      <c r="D34" s="21"/>
      <c r="E34" s="9"/>
      <c r="F34" s="17"/>
      <c r="G34" s="46"/>
      <c r="H34" s="26" t="s">
        <v>667</v>
      </c>
      <c r="I34" s="7"/>
      <c r="J34" s="7"/>
      <c r="K34" s="9"/>
      <c r="L34" s="27"/>
      <c r="M34" s="46"/>
    </row>
    <row r="35" spans="1:14" s="3" customFormat="1" ht="12.75" hidden="1">
      <c r="A35" s="46"/>
      <c r="B35" s="6" t="s">
        <v>668</v>
      </c>
      <c r="C35" s="7"/>
      <c r="D35" s="21"/>
      <c r="E35" s="9"/>
      <c r="F35" s="17"/>
      <c r="G35" s="46"/>
      <c r="H35" s="26" t="s">
        <v>668</v>
      </c>
      <c r="I35" s="7"/>
      <c r="J35" s="7"/>
      <c r="K35" s="9"/>
      <c r="L35" s="27"/>
      <c r="M35" s="46"/>
    </row>
    <row r="36" spans="1:14" s="3" customFormat="1" ht="13.5" hidden="1" thickBot="1">
      <c r="A36" s="46"/>
      <c r="B36" s="19" t="s">
        <v>669</v>
      </c>
      <c r="C36" s="10"/>
      <c r="D36" s="22"/>
      <c r="E36" s="11"/>
      <c r="F36" s="18"/>
      <c r="G36" s="46"/>
      <c r="H36" s="28" t="s">
        <v>669</v>
      </c>
      <c r="I36" s="29"/>
      <c r="J36" s="29"/>
      <c r="K36" s="30"/>
      <c r="L36" s="31"/>
      <c r="M36" s="46"/>
    </row>
    <row r="37" spans="1:14" s="3" customFormat="1" ht="12.75" thickTop="1">
      <c r="A37" s="46"/>
      <c r="B37" s="47"/>
      <c r="C37" s="47"/>
      <c r="D37" s="47"/>
      <c r="E37" s="47"/>
      <c r="F37" s="47"/>
      <c r="G37" s="46"/>
      <c r="H37" s="48"/>
      <c r="I37" s="48"/>
      <c r="J37" s="48"/>
      <c r="K37" s="48"/>
      <c r="L37" s="48"/>
      <c r="M37" s="46"/>
    </row>
    <row r="38" spans="1:14" ht="34.5" customHeight="1" thickBot="1">
      <c r="A38" s="35"/>
      <c r="B38" s="784" t="s">
        <v>786</v>
      </c>
      <c r="C38" s="784"/>
      <c r="D38" s="35"/>
      <c r="E38" s="211" t="s">
        <v>643</v>
      </c>
      <c r="F38" s="781" t="s">
        <v>692</v>
      </c>
      <c r="G38" s="781"/>
      <c r="H38" s="781"/>
      <c r="I38" s="781"/>
      <c r="J38" s="35"/>
      <c r="K38" s="784" t="s">
        <v>730</v>
      </c>
      <c r="L38" s="784"/>
      <c r="M38" s="35"/>
    </row>
    <row r="39" spans="1:14" ht="5.25" customHeight="1" thickTop="1" thickBot="1">
      <c r="A39" s="35"/>
      <c r="B39" s="790" t="s">
        <v>639</v>
      </c>
      <c r="C39" s="791"/>
      <c r="D39" s="43"/>
      <c r="E39" s="44"/>
      <c r="F39" s="44"/>
      <c r="G39" s="35"/>
      <c r="H39" s="785" t="s">
        <v>670</v>
      </c>
      <c r="I39" s="786"/>
      <c r="J39" s="45"/>
      <c r="K39" s="45"/>
      <c r="L39" s="45"/>
      <c r="M39" s="35"/>
    </row>
    <row r="40" spans="1:14" s="3" customFormat="1" ht="16.5" thickTop="1" thickBot="1">
      <c r="A40" s="46"/>
      <c r="B40" s="792"/>
      <c r="C40" s="793"/>
      <c r="D40" s="14"/>
      <c r="E40" s="12" t="s">
        <v>663</v>
      </c>
      <c r="F40" s="13">
        <f>COUNTA(D42:D61)</f>
        <v>13</v>
      </c>
      <c r="G40" s="46"/>
      <c r="H40" s="787"/>
      <c r="I40" s="788"/>
      <c r="J40" s="32"/>
      <c r="K40" s="33" t="s">
        <v>663</v>
      </c>
      <c r="L40" s="34">
        <f>COUNTA(J42:J61)</f>
        <v>9</v>
      </c>
      <c r="M40" s="46"/>
    </row>
    <row r="41" spans="1:14" s="3" customFormat="1">
      <c r="A41" s="46"/>
      <c r="B41" s="15" t="s">
        <v>644</v>
      </c>
      <c r="C41" s="16" t="s">
        <v>640</v>
      </c>
      <c r="D41" s="4" t="s">
        <v>641</v>
      </c>
      <c r="E41" s="4" t="s">
        <v>642</v>
      </c>
      <c r="F41" s="5" t="s">
        <v>662</v>
      </c>
      <c r="G41" s="46"/>
      <c r="H41" s="24" t="s">
        <v>644</v>
      </c>
      <c r="I41" s="23" t="s">
        <v>640</v>
      </c>
      <c r="J41" s="4" t="s">
        <v>641</v>
      </c>
      <c r="K41" s="4" t="s">
        <v>642</v>
      </c>
      <c r="L41" s="25" t="s">
        <v>662</v>
      </c>
      <c r="M41" s="46"/>
    </row>
    <row r="42" spans="1:14" s="3" customFormat="1">
      <c r="A42" s="46"/>
      <c r="B42" s="93" t="s">
        <v>648</v>
      </c>
      <c r="C42" s="94" t="s">
        <v>693</v>
      </c>
      <c r="D42" s="95" t="s">
        <v>694</v>
      </c>
      <c r="E42" s="96" t="s">
        <v>695</v>
      </c>
      <c r="F42" s="301">
        <v>9.1087962962962965E-4</v>
      </c>
      <c r="G42" s="300"/>
      <c r="H42" s="111" t="s">
        <v>648</v>
      </c>
      <c r="I42" s="94" t="s">
        <v>689</v>
      </c>
      <c r="J42" s="95" t="s">
        <v>716</v>
      </c>
      <c r="K42" s="96" t="s">
        <v>687</v>
      </c>
      <c r="L42" s="304">
        <v>1.8124999999999999E-3</v>
      </c>
      <c r="M42" s="46"/>
      <c r="N42" s="307"/>
    </row>
    <row r="43" spans="1:14" s="3" customFormat="1">
      <c r="A43" s="46"/>
      <c r="B43" s="98" t="s">
        <v>649</v>
      </c>
      <c r="C43" s="99" t="s">
        <v>696</v>
      </c>
      <c r="D43" s="100" t="s">
        <v>697</v>
      </c>
      <c r="E43" s="101" t="s">
        <v>647</v>
      </c>
      <c r="F43" s="302">
        <v>9.2592592592592585E-4</v>
      </c>
      <c r="G43" s="299"/>
      <c r="H43" s="113" t="s">
        <v>649</v>
      </c>
      <c r="I43" s="99" t="s">
        <v>717</v>
      </c>
      <c r="J43" s="100" t="s">
        <v>718</v>
      </c>
      <c r="K43" s="101" t="s">
        <v>647</v>
      </c>
      <c r="L43" s="305">
        <v>1.8634259259259261E-3</v>
      </c>
      <c r="M43" s="46"/>
      <c r="N43" s="307"/>
    </row>
    <row r="44" spans="1:14" s="3" customFormat="1">
      <c r="A44" s="46"/>
      <c r="B44" s="103" t="s">
        <v>650</v>
      </c>
      <c r="C44" s="104" t="s">
        <v>698</v>
      </c>
      <c r="D44" s="105" t="s">
        <v>672</v>
      </c>
      <c r="E44" s="106" t="s">
        <v>647</v>
      </c>
      <c r="F44" s="303">
        <v>9.6064814814814808E-4</v>
      </c>
      <c r="G44" s="46"/>
      <c r="H44" s="115" t="s">
        <v>650</v>
      </c>
      <c r="I44" s="104" t="s">
        <v>719</v>
      </c>
      <c r="J44" s="105" t="s">
        <v>720</v>
      </c>
      <c r="K44" s="106" t="s">
        <v>647</v>
      </c>
      <c r="L44" s="306">
        <v>1.8749999999999999E-3</v>
      </c>
      <c r="M44" s="46"/>
      <c r="N44" s="307"/>
    </row>
    <row r="45" spans="1:14" s="3" customFormat="1">
      <c r="A45" s="46"/>
      <c r="B45" s="6" t="s">
        <v>651</v>
      </c>
      <c r="C45" s="7" t="s">
        <v>699</v>
      </c>
      <c r="D45" s="8" t="s">
        <v>700</v>
      </c>
      <c r="E45" s="9" t="s">
        <v>679</v>
      </c>
      <c r="F45" s="17">
        <v>86</v>
      </c>
      <c r="G45" s="46"/>
      <c r="H45" s="26" t="s">
        <v>651</v>
      </c>
      <c r="I45" s="7" t="s">
        <v>682</v>
      </c>
      <c r="J45" s="8" t="s">
        <v>721</v>
      </c>
      <c r="K45" s="9" t="s">
        <v>647</v>
      </c>
      <c r="L45" s="27">
        <v>165</v>
      </c>
      <c r="M45" s="46"/>
    </row>
    <row r="46" spans="1:14" s="3" customFormat="1">
      <c r="A46" s="46"/>
      <c r="B46" s="6" t="s">
        <v>652</v>
      </c>
      <c r="C46" s="7" t="s">
        <v>671</v>
      </c>
      <c r="D46" s="8" t="s">
        <v>701</v>
      </c>
      <c r="E46" s="9" t="s">
        <v>679</v>
      </c>
      <c r="F46" s="17">
        <v>87</v>
      </c>
      <c r="G46" s="46"/>
      <c r="H46" s="26" t="s">
        <v>652</v>
      </c>
      <c r="I46" s="7" t="s">
        <v>682</v>
      </c>
      <c r="J46" s="8" t="s">
        <v>722</v>
      </c>
      <c r="K46" s="9" t="s">
        <v>647</v>
      </c>
      <c r="L46" s="27">
        <v>168</v>
      </c>
      <c r="M46" s="46"/>
    </row>
    <row r="47" spans="1:14" s="3" customFormat="1">
      <c r="A47" s="46"/>
      <c r="B47" s="6" t="s">
        <v>653</v>
      </c>
      <c r="C47" s="7" t="s">
        <v>698</v>
      </c>
      <c r="D47" s="8" t="s">
        <v>702</v>
      </c>
      <c r="E47" s="9" t="s">
        <v>675</v>
      </c>
      <c r="F47" s="17">
        <v>87.7</v>
      </c>
      <c r="G47" s="46"/>
      <c r="H47" s="26" t="s">
        <v>653</v>
      </c>
      <c r="I47" s="7" t="s">
        <v>723</v>
      </c>
      <c r="J47" s="8" t="s">
        <v>724</v>
      </c>
      <c r="K47" s="9" t="s">
        <v>647</v>
      </c>
      <c r="L47" s="27">
        <v>171</v>
      </c>
      <c r="M47" s="46"/>
    </row>
    <row r="48" spans="1:14" s="3" customFormat="1">
      <c r="A48" s="46"/>
      <c r="B48" s="6" t="s">
        <v>654</v>
      </c>
      <c r="C48" s="7" t="s">
        <v>703</v>
      </c>
      <c r="D48" s="8" t="s">
        <v>704</v>
      </c>
      <c r="E48" s="9" t="s">
        <v>647</v>
      </c>
      <c r="F48" s="17">
        <v>92</v>
      </c>
      <c r="G48" s="46"/>
      <c r="H48" s="26" t="s">
        <v>654</v>
      </c>
      <c r="I48" s="7" t="s">
        <v>725</v>
      </c>
      <c r="J48" s="8" t="s">
        <v>726</v>
      </c>
      <c r="K48" s="9" t="s">
        <v>647</v>
      </c>
      <c r="L48" s="27">
        <v>171.1</v>
      </c>
      <c r="M48" s="46"/>
    </row>
    <row r="49" spans="1:13" s="3" customFormat="1">
      <c r="A49" s="46"/>
      <c r="B49" s="6" t="s">
        <v>655</v>
      </c>
      <c r="C49" s="7" t="s">
        <v>705</v>
      </c>
      <c r="D49" s="8" t="s">
        <v>646</v>
      </c>
      <c r="E49" s="9" t="s">
        <v>647</v>
      </c>
      <c r="F49" s="17">
        <v>95</v>
      </c>
      <c r="G49" s="46"/>
      <c r="H49" s="26" t="s">
        <v>655</v>
      </c>
      <c r="I49" s="7" t="s">
        <v>727</v>
      </c>
      <c r="J49" s="8" t="s">
        <v>724</v>
      </c>
      <c r="K49" s="9" t="s">
        <v>647</v>
      </c>
      <c r="L49" s="27">
        <v>173</v>
      </c>
      <c r="M49" s="46"/>
    </row>
    <row r="50" spans="1:13" s="3" customFormat="1">
      <c r="A50" s="46"/>
      <c r="B50" s="6" t="s">
        <v>656</v>
      </c>
      <c r="C50" s="7" t="s">
        <v>706</v>
      </c>
      <c r="D50" s="8" t="s">
        <v>707</v>
      </c>
      <c r="E50" s="9" t="s">
        <v>647</v>
      </c>
      <c r="F50" s="17"/>
      <c r="G50" s="46"/>
      <c r="H50" s="26" t="s">
        <v>656</v>
      </c>
      <c r="I50" s="7" t="s">
        <v>728</v>
      </c>
      <c r="J50" s="8" t="s">
        <v>729</v>
      </c>
      <c r="K50" s="9" t="s">
        <v>675</v>
      </c>
      <c r="L50" s="27">
        <v>177</v>
      </c>
      <c r="M50" s="46"/>
    </row>
    <row r="51" spans="1:13" s="3" customFormat="1">
      <c r="A51" s="46"/>
      <c r="B51" s="6" t="s">
        <v>657</v>
      </c>
      <c r="C51" s="7" t="s">
        <v>708</v>
      </c>
      <c r="D51" s="8" t="s">
        <v>709</v>
      </c>
      <c r="E51" s="9" t="s">
        <v>647</v>
      </c>
      <c r="F51" s="17"/>
      <c r="G51" s="46"/>
      <c r="H51" s="26"/>
      <c r="I51" s="7"/>
      <c r="J51" s="8"/>
      <c r="K51" s="9"/>
      <c r="L51" s="27"/>
      <c r="M51" s="46"/>
    </row>
    <row r="52" spans="1:13" s="3" customFormat="1">
      <c r="A52" s="46"/>
      <c r="B52" s="6" t="s">
        <v>658</v>
      </c>
      <c r="C52" s="7" t="s">
        <v>710</v>
      </c>
      <c r="D52" s="8" t="s">
        <v>711</v>
      </c>
      <c r="E52" s="9" t="s">
        <v>647</v>
      </c>
      <c r="F52" s="17"/>
      <c r="G52" s="46"/>
      <c r="H52" s="26"/>
      <c r="I52" s="7"/>
      <c r="J52" s="8"/>
      <c r="K52" s="9"/>
      <c r="L52" s="27"/>
      <c r="M52" s="46"/>
    </row>
    <row r="53" spans="1:13" s="3" customFormat="1">
      <c r="A53" s="46"/>
      <c r="B53" s="6" t="s">
        <v>659</v>
      </c>
      <c r="C53" s="7" t="s">
        <v>712</v>
      </c>
      <c r="D53" s="8" t="s">
        <v>713</v>
      </c>
      <c r="E53" s="9" t="s">
        <v>647</v>
      </c>
      <c r="F53" s="17"/>
      <c r="G53" s="46"/>
      <c r="H53" s="26"/>
      <c r="I53" s="7"/>
      <c r="J53" s="8"/>
      <c r="K53" s="9"/>
      <c r="L53" s="27"/>
      <c r="M53" s="46"/>
    </row>
    <row r="54" spans="1:13" s="3" customFormat="1" ht="12.75" thickBot="1">
      <c r="A54" s="46"/>
      <c r="B54" s="6" t="s">
        <v>660</v>
      </c>
      <c r="C54" s="7" t="s">
        <v>714</v>
      </c>
      <c r="D54" s="8" t="s">
        <v>715</v>
      </c>
      <c r="E54" s="9" t="s">
        <v>647</v>
      </c>
      <c r="F54" s="17"/>
      <c r="G54" s="46"/>
      <c r="H54" s="26"/>
      <c r="I54" s="7"/>
      <c r="J54" s="8"/>
      <c r="K54" s="9"/>
      <c r="L54" s="27"/>
      <c r="M54" s="46"/>
    </row>
    <row r="55" spans="1:13" s="3" customFormat="1" ht="12.75" hidden="1">
      <c r="A55" s="46"/>
      <c r="B55" s="6" t="s">
        <v>661</v>
      </c>
      <c r="C55" s="7"/>
      <c r="D55" s="20"/>
      <c r="E55" s="9"/>
      <c r="F55" s="17"/>
      <c r="G55" s="46"/>
      <c r="H55" s="26" t="s">
        <v>661</v>
      </c>
      <c r="I55" s="7"/>
      <c r="J55" s="8"/>
      <c r="K55" s="9"/>
      <c r="L55" s="27"/>
      <c r="M55" s="46"/>
    </row>
    <row r="56" spans="1:13" s="3" customFormat="1" ht="12.75" hidden="1">
      <c r="A56" s="46"/>
      <c r="B56" s="6" t="s">
        <v>664</v>
      </c>
      <c r="C56" s="7"/>
      <c r="D56" s="21"/>
      <c r="E56" s="9"/>
      <c r="F56" s="17"/>
      <c r="G56" s="46"/>
      <c r="H56" s="26" t="s">
        <v>664</v>
      </c>
      <c r="I56" s="7"/>
      <c r="J56" s="7"/>
      <c r="K56" s="9"/>
      <c r="L56" s="27"/>
      <c r="M56" s="46"/>
    </row>
    <row r="57" spans="1:13" s="3" customFormat="1" ht="12.75" hidden="1">
      <c r="A57" s="46"/>
      <c r="B57" s="6" t="s">
        <v>665</v>
      </c>
      <c r="C57" s="7"/>
      <c r="D57" s="21"/>
      <c r="E57" s="9"/>
      <c r="F57" s="17"/>
      <c r="G57" s="46"/>
      <c r="H57" s="26" t="s">
        <v>665</v>
      </c>
      <c r="I57" s="7"/>
      <c r="J57" s="7"/>
      <c r="K57" s="9"/>
      <c r="L57" s="27"/>
      <c r="M57" s="46"/>
    </row>
    <row r="58" spans="1:13" s="3" customFormat="1" ht="12.75" hidden="1">
      <c r="A58" s="46"/>
      <c r="B58" s="6" t="s">
        <v>666</v>
      </c>
      <c r="C58" s="7"/>
      <c r="D58" s="21"/>
      <c r="E58" s="9"/>
      <c r="F58" s="17"/>
      <c r="G58" s="46"/>
      <c r="H58" s="26" t="s">
        <v>666</v>
      </c>
      <c r="I58" s="7"/>
      <c r="J58" s="7"/>
      <c r="K58" s="9"/>
      <c r="L58" s="27"/>
      <c r="M58" s="46"/>
    </row>
    <row r="59" spans="1:13" s="3" customFormat="1" ht="12.75" hidden="1">
      <c r="A59" s="46"/>
      <c r="B59" s="6" t="s">
        <v>667</v>
      </c>
      <c r="C59" s="7"/>
      <c r="D59" s="21"/>
      <c r="E59" s="9"/>
      <c r="F59" s="17"/>
      <c r="G59" s="46"/>
      <c r="H59" s="26" t="s">
        <v>667</v>
      </c>
      <c r="I59" s="7"/>
      <c r="J59" s="7"/>
      <c r="K59" s="9"/>
      <c r="L59" s="27"/>
      <c r="M59" s="46"/>
    </row>
    <row r="60" spans="1:13" s="3" customFormat="1" ht="12.75" hidden="1">
      <c r="A60" s="46"/>
      <c r="B60" s="6" t="s">
        <v>668</v>
      </c>
      <c r="C60" s="7"/>
      <c r="D60" s="21"/>
      <c r="E60" s="9"/>
      <c r="F60" s="17"/>
      <c r="G60" s="46"/>
      <c r="H60" s="26" t="s">
        <v>668</v>
      </c>
      <c r="I60" s="7"/>
      <c r="J60" s="7"/>
      <c r="K60" s="9"/>
      <c r="L60" s="27"/>
      <c r="M60" s="46"/>
    </row>
    <row r="61" spans="1:13" s="3" customFormat="1" ht="13.5" hidden="1" thickBot="1">
      <c r="A61" s="46"/>
      <c r="B61" s="19" t="s">
        <v>669</v>
      </c>
      <c r="C61" s="10"/>
      <c r="D61" s="22"/>
      <c r="E61" s="11"/>
      <c r="F61" s="18"/>
      <c r="G61" s="46"/>
      <c r="H61" s="28" t="s">
        <v>669</v>
      </c>
      <c r="I61" s="29"/>
      <c r="J61" s="29"/>
      <c r="K61" s="30"/>
      <c r="L61" s="31"/>
      <c r="M61" s="46"/>
    </row>
    <row r="62" spans="1:13" s="3" customFormat="1" ht="12.75" thickTop="1">
      <c r="A62" s="46"/>
      <c r="B62" s="47"/>
      <c r="C62" s="47"/>
      <c r="D62" s="47"/>
      <c r="E62" s="47"/>
      <c r="F62" s="47"/>
      <c r="G62" s="46"/>
      <c r="H62" s="48"/>
      <c r="I62" s="48"/>
      <c r="J62" s="48"/>
      <c r="K62" s="48"/>
      <c r="L62" s="48"/>
      <c r="M62" s="46"/>
    </row>
    <row r="63" spans="1:13" ht="34.5" customHeight="1" thickBot="1">
      <c r="A63" s="35"/>
      <c r="B63" s="784" t="s">
        <v>787</v>
      </c>
      <c r="C63" s="784"/>
      <c r="D63" s="35"/>
      <c r="E63" s="211" t="s">
        <v>730</v>
      </c>
      <c r="F63" s="781" t="s">
        <v>731</v>
      </c>
      <c r="G63" s="781"/>
      <c r="H63" s="781"/>
      <c r="I63" s="781"/>
      <c r="J63" s="35"/>
      <c r="K63" s="784" t="s">
        <v>732</v>
      </c>
      <c r="L63" s="784"/>
      <c r="M63" s="35"/>
    </row>
    <row r="64" spans="1:13" ht="5.25" customHeight="1" thickTop="1" thickBot="1">
      <c r="A64" s="35"/>
      <c r="B64" s="790" t="s">
        <v>639</v>
      </c>
      <c r="C64" s="791"/>
      <c r="D64" s="43"/>
      <c r="E64" s="44"/>
      <c r="F64" s="44"/>
      <c r="G64" s="35"/>
      <c r="H64" s="785" t="s">
        <v>670</v>
      </c>
      <c r="I64" s="786"/>
      <c r="J64" s="45"/>
      <c r="K64" s="45"/>
      <c r="L64" s="45"/>
      <c r="M64" s="35"/>
    </row>
    <row r="65" spans="1:14" s="3" customFormat="1" ht="16.5" thickTop="1" thickBot="1">
      <c r="A65" s="46"/>
      <c r="B65" s="792"/>
      <c r="C65" s="793"/>
      <c r="D65" s="14"/>
      <c r="E65" s="12" t="s">
        <v>663</v>
      </c>
      <c r="F65" s="13">
        <f>COUNTA(D67:D86)</f>
        <v>11</v>
      </c>
      <c r="G65" s="46"/>
      <c r="H65" s="787"/>
      <c r="I65" s="788"/>
      <c r="J65" s="32"/>
      <c r="K65" s="33" t="s">
        <v>663</v>
      </c>
      <c r="L65" s="34">
        <f>COUNTA(J67:J86)</f>
        <v>11</v>
      </c>
      <c r="M65" s="46"/>
    </row>
    <row r="66" spans="1:14" s="3" customFormat="1">
      <c r="A66" s="46"/>
      <c r="B66" s="15" t="s">
        <v>644</v>
      </c>
      <c r="C66" s="16" t="s">
        <v>640</v>
      </c>
      <c r="D66" s="4" t="s">
        <v>641</v>
      </c>
      <c r="E66" s="4" t="s">
        <v>642</v>
      </c>
      <c r="F66" s="5" t="s">
        <v>662</v>
      </c>
      <c r="G66" s="46"/>
      <c r="H66" s="24" t="s">
        <v>644</v>
      </c>
      <c r="I66" s="23" t="s">
        <v>640</v>
      </c>
      <c r="J66" s="4" t="s">
        <v>641</v>
      </c>
      <c r="K66" s="4" t="s">
        <v>642</v>
      </c>
      <c r="L66" s="25" t="s">
        <v>662</v>
      </c>
      <c r="M66" s="46"/>
    </row>
    <row r="67" spans="1:14" s="3" customFormat="1">
      <c r="A67" s="46"/>
      <c r="B67" s="93" t="s">
        <v>648</v>
      </c>
      <c r="C67" s="94" t="s">
        <v>671</v>
      </c>
      <c r="D67" s="95" t="s">
        <v>771</v>
      </c>
      <c r="E67" s="96" t="s">
        <v>679</v>
      </c>
      <c r="F67" s="301">
        <v>1.6643518518518518E-3</v>
      </c>
      <c r="G67" s="308"/>
      <c r="H67" s="111" t="s">
        <v>648</v>
      </c>
      <c r="I67" s="94" t="s">
        <v>685</v>
      </c>
      <c r="J67" s="95" t="s">
        <v>811</v>
      </c>
      <c r="K67" s="96" t="s">
        <v>679</v>
      </c>
      <c r="L67" s="304">
        <v>2.3275462962962963E-3</v>
      </c>
      <c r="M67" s="46"/>
      <c r="N67" s="309"/>
    </row>
    <row r="68" spans="1:14" s="3" customFormat="1">
      <c r="A68" s="46"/>
      <c r="B68" s="98" t="s">
        <v>649</v>
      </c>
      <c r="C68" s="99" t="s">
        <v>772</v>
      </c>
      <c r="D68" s="100" t="s">
        <v>773</v>
      </c>
      <c r="E68" s="101" t="s">
        <v>675</v>
      </c>
      <c r="F68" s="302">
        <v>1.6782407407407406E-3</v>
      </c>
      <c r="G68" s="308"/>
      <c r="H68" s="113" t="s">
        <v>649</v>
      </c>
      <c r="I68" s="99" t="s">
        <v>717</v>
      </c>
      <c r="J68" s="100" t="s">
        <v>826</v>
      </c>
      <c r="K68" s="101" t="s">
        <v>675</v>
      </c>
      <c r="L68" s="305">
        <v>2.5925925925925925E-3</v>
      </c>
      <c r="M68" s="46"/>
      <c r="N68" s="309"/>
    </row>
    <row r="69" spans="1:14" s="3" customFormat="1">
      <c r="A69" s="46"/>
      <c r="B69" s="103" t="s">
        <v>650</v>
      </c>
      <c r="C69" s="104" t="s">
        <v>774</v>
      </c>
      <c r="D69" s="105" t="s">
        <v>1696</v>
      </c>
      <c r="E69" s="106" t="s">
        <v>675</v>
      </c>
      <c r="F69" s="303">
        <v>1.7245370370370372E-3</v>
      </c>
      <c r="G69" s="308"/>
      <c r="H69" s="115" t="s">
        <v>650</v>
      </c>
      <c r="I69" s="104" t="s">
        <v>717</v>
      </c>
      <c r="J69" s="105" t="s">
        <v>827</v>
      </c>
      <c r="K69" s="106" t="s">
        <v>675</v>
      </c>
      <c r="L69" s="306">
        <v>2.6041666666666665E-3</v>
      </c>
      <c r="M69" s="46"/>
      <c r="N69" s="309"/>
    </row>
    <row r="70" spans="1:14" s="3" customFormat="1">
      <c r="A70" s="46"/>
      <c r="B70" s="6" t="s">
        <v>651</v>
      </c>
      <c r="C70" s="7" t="s">
        <v>776</v>
      </c>
      <c r="D70" s="8" t="s">
        <v>704</v>
      </c>
      <c r="E70" s="9" t="s">
        <v>647</v>
      </c>
      <c r="F70" s="17">
        <v>153</v>
      </c>
      <c r="G70" s="46"/>
      <c r="H70" s="26" t="s">
        <v>651</v>
      </c>
      <c r="I70" s="7" t="s">
        <v>725</v>
      </c>
      <c r="J70" s="8" t="s">
        <v>828</v>
      </c>
      <c r="K70" s="9" t="s">
        <v>647</v>
      </c>
      <c r="L70" s="27">
        <v>226</v>
      </c>
      <c r="M70" s="46"/>
    </row>
    <row r="71" spans="1:14" s="3" customFormat="1">
      <c r="A71" s="46"/>
      <c r="B71" s="6" t="s">
        <v>652</v>
      </c>
      <c r="C71" s="7" t="s">
        <v>714</v>
      </c>
      <c r="D71" s="8" t="s">
        <v>777</v>
      </c>
      <c r="E71" s="9" t="s">
        <v>687</v>
      </c>
      <c r="F71" s="17">
        <v>154</v>
      </c>
      <c r="G71" s="46"/>
      <c r="H71" s="26" t="s">
        <v>652</v>
      </c>
      <c r="I71" s="7" t="s">
        <v>829</v>
      </c>
      <c r="J71" s="8" t="s">
        <v>683</v>
      </c>
      <c r="K71" s="9" t="s">
        <v>684</v>
      </c>
      <c r="L71" s="27">
        <v>234</v>
      </c>
      <c r="M71" s="46"/>
    </row>
    <row r="72" spans="1:14" s="3" customFormat="1">
      <c r="A72" s="46"/>
      <c r="B72" s="6" t="s">
        <v>653</v>
      </c>
      <c r="C72" s="7" t="s">
        <v>778</v>
      </c>
      <c r="D72" s="8" t="s">
        <v>779</v>
      </c>
      <c r="E72" s="9" t="s">
        <v>687</v>
      </c>
      <c r="F72" s="17">
        <v>166</v>
      </c>
      <c r="G72" s="46"/>
      <c r="H72" s="26" t="s">
        <v>653</v>
      </c>
      <c r="I72" s="7" t="s">
        <v>717</v>
      </c>
      <c r="J72" s="8" t="s">
        <v>729</v>
      </c>
      <c r="K72" s="9" t="s">
        <v>687</v>
      </c>
      <c r="L72" s="27">
        <v>248</v>
      </c>
      <c r="M72" s="46"/>
    </row>
    <row r="73" spans="1:14" s="3" customFormat="1">
      <c r="A73" s="46"/>
      <c r="B73" s="6" t="s">
        <v>654</v>
      </c>
      <c r="C73" s="7" t="s">
        <v>780</v>
      </c>
      <c r="D73" s="8" t="s">
        <v>781</v>
      </c>
      <c r="E73" s="9" t="s">
        <v>647</v>
      </c>
      <c r="F73" s="17">
        <v>166.7</v>
      </c>
      <c r="G73" s="46"/>
      <c r="H73" s="26" t="s">
        <v>654</v>
      </c>
      <c r="I73" s="7" t="s">
        <v>682</v>
      </c>
      <c r="J73" s="8" t="s">
        <v>830</v>
      </c>
      <c r="K73" s="9" t="s">
        <v>647</v>
      </c>
      <c r="L73" s="27">
        <v>249</v>
      </c>
      <c r="M73" s="46"/>
    </row>
    <row r="74" spans="1:14" s="3" customFormat="1">
      <c r="A74" s="46"/>
      <c r="B74" s="6" t="s">
        <v>655</v>
      </c>
      <c r="C74" s="7" t="s">
        <v>645</v>
      </c>
      <c r="D74" s="8" t="s">
        <v>700</v>
      </c>
      <c r="E74" s="9" t="s">
        <v>679</v>
      </c>
      <c r="F74" s="17">
        <v>171</v>
      </c>
      <c r="G74" s="46"/>
      <c r="H74" s="26" t="s">
        <v>655</v>
      </c>
      <c r="I74" s="7" t="s">
        <v>682</v>
      </c>
      <c r="J74" s="8" t="s">
        <v>831</v>
      </c>
      <c r="K74" s="9" t="s">
        <v>833</v>
      </c>
      <c r="L74" s="27">
        <v>249.1</v>
      </c>
      <c r="M74" s="46"/>
    </row>
    <row r="75" spans="1:14" s="3" customFormat="1">
      <c r="A75" s="46"/>
      <c r="B75" s="6" t="s">
        <v>656</v>
      </c>
      <c r="C75" s="7" t="s">
        <v>780</v>
      </c>
      <c r="D75" s="8" t="s">
        <v>782</v>
      </c>
      <c r="E75" s="9" t="s">
        <v>679</v>
      </c>
      <c r="F75" s="17">
        <v>181</v>
      </c>
      <c r="G75" s="46"/>
      <c r="H75" s="26" t="s">
        <v>656</v>
      </c>
      <c r="I75" s="7" t="s">
        <v>748</v>
      </c>
      <c r="J75" s="8" t="s">
        <v>826</v>
      </c>
      <c r="K75" s="9" t="s">
        <v>647</v>
      </c>
      <c r="L75" s="27">
        <v>252</v>
      </c>
      <c r="M75" s="46"/>
    </row>
    <row r="76" spans="1:14" s="3" customFormat="1">
      <c r="A76" s="46"/>
      <c r="B76" s="6" t="s">
        <v>657</v>
      </c>
      <c r="C76" s="7" t="s">
        <v>705</v>
      </c>
      <c r="D76" s="8" t="s">
        <v>783</v>
      </c>
      <c r="E76" s="9" t="s">
        <v>675</v>
      </c>
      <c r="F76" s="17">
        <v>184</v>
      </c>
      <c r="G76" s="46"/>
      <c r="H76" s="26" t="s">
        <v>657</v>
      </c>
      <c r="I76" s="7" t="s">
        <v>759</v>
      </c>
      <c r="J76" s="8" t="s">
        <v>832</v>
      </c>
      <c r="K76" s="9" t="s">
        <v>679</v>
      </c>
      <c r="L76" s="27">
        <v>292</v>
      </c>
      <c r="M76" s="46"/>
    </row>
    <row r="77" spans="1:14" s="3" customFormat="1" ht="12.75" thickBot="1">
      <c r="A77" s="46"/>
      <c r="B77" s="6" t="s">
        <v>658</v>
      </c>
      <c r="C77" s="7" t="s">
        <v>714</v>
      </c>
      <c r="D77" s="8" t="s">
        <v>697</v>
      </c>
      <c r="E77" s="9" t="s">
        <v>675</v>
      </c>
      <c r="F77" s="17">
        <v>190</v>
      </c>
      <c r="G77" s="46"/>
      <c r="H77" s="26" t="s">
        <v>658</v>
      </c>
      <c r="I77" s="7" t="s">
        <v>727</v>
      </c>
      <c r="J77" s="8" t="s">
        <v>816</v>
      </c>
      <c r="K77" s="9" t="s">
        <v>687</v>
      </c>
      <c r="L77" s="27">
        <v>294</v>
      </c>
      <c r="M77" s="46"/>
    </row>
    <row r="78" spans="1:14" s="3" customFormat="1" ht="12.75" hidden="1">
      <c r="A78" s="46"/>
      <c r="B78" s="6"/>
      <c r="C78" s="7"/>
      <c r="D78" s="20"/>
      <c r="E78" s="9"/>
      <c r="F78" s="17"/>
      <c r="G78" s="46"/>
      <c r="H78" s="26"/>
      <c r="I78" s="7"/>
      <c r="J78" s="8"/>
      <c r="K78" s="9"/>
      <c r="L78" s="27"/>
      <c r="M78" s="46"/>
    </row>
    <row r="79" spans="1:14" s="3" customFormat="1" ht="12.75" hidden="1">
      <c r="A79" s="46"/>
      <c r="B79" s="6"/>
      <c r="C79" s="7"/>
      <c r="D79" s="20"/>
      <c r="E79" s="9"/>
      <c r="F79" s="17"/>
      <c r="G79" s="46"/>
      <c r="H79" s="26"/>
      <c r="I79" s="7"/>
      <c r="J79" s="8"/>
      <c r="K79" s="9"/>
      <c r="L79" s="27"/>
      <c r="M79" s="46"/>
    </row>
    <row r="80" spans="1:14" s="3" customFormat="1" ht="12.75" hidden="1">
      <c r="A80" s="46"/>
      <c r="B80" s="6"/>
      <c r="C80" s="7"/>
      <c r="D80" s="20"/>
      <c r="E80" s="9"/>
      <c r="F80" s="17"/>
      <c r="G80" s="46"/>
      <c r="H80" s="26"/>
      <c r="I80" s="7"/>
      <c r="J80" s="8"/>
      <c r="K80" s="9"/>
      <c r="L80" s="27"/>
      <c r="M80" s="46"/>
    </row>
    <row r="81" spans="1:14" s="3" customFormat="1" ht="12.75" hidden="1">
      <c r="A81" s="46"/>
      <c r="B81" s="6"/>
      <c r="C81" s="7"/>
      <c r="D81" s="21"/>
      <c r="E81" s="9"/>
      <c r="F81" s="17"/>
      <c r="G81" s="46"/>
      <c r="H81" s="26"/>
      <c r="I81" s="7"/>
      <c r="J81" s="7"/>
      <c r="K81" s="9"/>
      <c r="L81" s="27"/>
      <c r="M81" s="46"/>
    </row>
    <row r="82" spans="1:14" s="3" customFormat="1" ht="12.75" hidden="1">
      <c r="A82" s="46"/>
      <c r="B82" s="6"/>
      <c r="C82" s="7"/>
      <c r="D82" s="21"/>
      <c r="E82" s="9"/>
      <c r="F82" s="17"/>
      <c r="G82" s="46"/>
      <c r="H82" s="26"/>
      <c r="I82" s="7"/>
      <c r="J82" s="7"/>
      <c r="K82" s="9"/>
      <c r="L82" s="27"/>
      <c r="M82" s="46"/>
    </row>
    <row r="83" spans="1:14" s="3" customFormat="1" ht="12.75" hidden="1">
      <c r="A83" s="46"/>
      <c r="B83" s="6"/>
      <c r="C83" s="7"/>
      <c r="D83" s="21"/>
      <c r="E83" s="9"/>
      <c r="F83" s="17"/>
      <c r="G83" s="46"/>
      <c r="H83" s="26"/>
      <c r="I83" s="7"/>
      <c r="J83" s="7"/>
      <c r="K83" s="9"/>
      <c r="L83" s="27"/>
      <c r="M83" s="46"/>
    </row>
    <row r="84" spans="1:14" s="3" customFormat="1" ht="12.75" hidden="1">
      <c r="A84" s="46"/>
      <c r="B84" s="6"/>
      <c r="C84" s="7"/>
      <c r="D84" s="21"/>
      <c r="E84" s="9"/>
      <c r="F84" s="17"/>
      <c r="G84" s="46"/>
      <c r="H84" s="26"/>
      <c r="I84" s="7"/>
      <c r="J84" s="7"/>
      <c r="K84" s="9"/>
      <c r="L84" s="27"/>
      <c r="M84" s="46"/>
    </row>
    <row r="85" spans="1:14" s="3" customFormat="1" ht="12.75" hidden="1">
      <c r="A85" s="46"/>
      <c r="B85" s="6"/>
      <c r="C85" s="7"/>
      <c r="D85" s="21"/>
      <c r="E85" s="9"/>
      <c r="F85" s="17"/>
      <c r="G85" s="46"/>
      <c r="H85" s="26"/>
      <c r="I85" s="7"/>
      <c r="J85" s="7"/>
      <c r="K85" s="9"/>
      <c r="L85" s="27"/>
      <c r="M85" s="46"/>
    </row>
    <row r="86" spans="1:14" s="3" customFormat="1" ht="13.5" hidden="1" thickBot="1">
      <c r="A86" s="46"/>
      <c r="B86" s="19"/>
      <c r="C86" s="10"/>
      <c r="D86" s="22"/>
      <c r="E86" s="11"/>
      <c r="F86" s="18"/>
      <c r="G86" s="46"/>
      <c r="H86" s="28"/>
      <c r="I86" s="29"/>
      <c r="J86" s="29"/>
      <c r="K86" s="30"/>
      <c r="L86" s="31"/>
      <c r="M86" s="46"/>
    </row>
    <row r="87" spans="1:14" s="3" customFormat="1" ht="7.5" customHeight="1" thickTop="1">
      <c r="A87" s="46"/>
      <c r="B87" s="47"/>
      <c r="C87" s="47"/>
      <c r="D87" s="47"/>
      <c r="E87" s="47"/>
      <c r="F87" s="47"/>
      <c r="G87" s="46"/>
      <c r="H87" s="48"/>
      <c r="I87" s="48"/>
      <c r="J87" s="48"/>
      <c r="K87" s="48"/>
      <c r="L87" s="48"/>
      <c r="M87" s="46"/>
    </row>
    <row r="88" spans="1:14" ht="34.5" customHeight="1" thickBot="1">
      <c r="A88" s="35"/>
      <c r="B88" s="784" t="s">
        <v>788</v>
      </c>
      <c r="C88" s="784"/>
      <c r="D88" s="35"/>
      <c r="E88" s="211" t="s">
        <v>732</v>
      </c>
      <c r="F88" s="781" t="s">
        <v>733</v>
      </c>
      <c r="G88" s="781"/>
      <c r="H88" s="781"/>
      <c r="I88" s="781"/>
      <c r="J88" s="35"/>
      <c r="K88" s="784" t="s">
        <v>917</v>
      </c>
      <c r="L88" s="784"/>
      <c r="M88" s="35"/>
    </row>
    <row r="89" spans="1:14" ht="5.25" customHeight="1" thickTop="1" thickBot="1">
      <c r="A89" s="35"/>
      <c r="B89" s="790" t="s">
        <v>639</v>
      </c>
      <c r="C89" s="791"/>
      <c r="D89" s="43"/>
      <c r="E89" s="44"/>
      <c r="F89" s="44"/>
      <c r="G89" s="35"/>
      <c r="H89" s="785" t="s">
        <v>670</v>
      </c>
      <c r="I89" s="786"/>
      <c r="J89" s="45"/>
      <c r="K89" s="45"/>
      <c r="L89" s="45"/>
      <c r="M89" s="35"/>
    </row>
    <row r="90" spans="1:14" s="3" customFormat="1" ht="16.5" thickTop="1" thickBot="1">
      <c r="A90" s="46"/>
      <c r="B90" s="792"/>
      <c r="C90" s="793"/>
      <c r="D90" s="14"/>
      <c r="E90" s="12" t="s">
        <v>663</v>
      </c>
      <c r="F90" s="13">
        <f>COUNTA(D92:D111)</f>
        <v>6</v>
      </c>
      <c r="G90" s="46"/>
      <c r="H90" s="787"/>
      <c r="I90" s="788"/>
      <c r="J90" s="32"/>
      <c r="K90" s="33" t="s">
        <v>663</v>
      </c>
      <c r="L90" s="34">
        <f>COUNTA(J92:J111)</f>
        <v>14</v>
      </c>
      <c r="M90" s="46"/>
    </row>
    <row r="91" spans="1:14" s="3" customFormat="1">
      <c r="A91" s="46"/>
      <c r="B91" s="15" t="s">
        <v>644</v>
      </c>
      <c r="C91" s="16" t="s">
        <v>640</v>
      </c>
      <c r="D91" s="4" t="s">
        <v>641</v>
      </c>
      <c r="E91" s="4" t="s">
        <v>642</v>
      </c>
      <c r="F91" s="5" t="s">
        <v>662</v>
      </c>
      <c r="G91" s="46"/>
      <c r="H91" s="24" t="s">
        <v>644</v>
      </c>
      <c r="I91" s="23" t="s">
        <v>640</v>
      </c>
      <c r="J91" s="4" t="s">
        <v>641</v>
      </c>
      <c r="K91" s="4" t="s">
        <v>642</v>
      </c>
      <c r="L91" s="25" t="s">
        <v>662</v>
      </c>
      <c r="M91" s="46"/>
    </row>
    <row r="92" spans="1:14" s="3" customFormat="1">
      <c r="A92" s="46"/>
      <c r="B92" s="93" t="s">
        <v>648</v>
      </c>
      <c r="C92" s="94" t="s">
        <v>780</v>
      </c>
      <c r="D92" s="95" t="s">
        <v>821</v>
      </c>
      <c r="E92" s="96" t="s">
        <v>679</v>
      </c>
      <c r="F92" s="301">
        <v>2.4189814814814816E-3</v>
      </c>
      <c r="G92" s="308"/>
      <c r="H92" s="111" t="s">
        <v>648</v>
      </c>
      <c r="I92" s="94" t="s">
        <v>723</v>
      </c>
      <c r="J92" s="95" t="s">
        <v>784</v>
      </c>
      <c r="K92" s="96" t="s">
        <v>679</v>
      </c>
      <c r="L92" s="304">
        <v>3.5081018518518521E-3</v>
      </c>
      <c r="M92" s="46"/>
      <c r="N92" s="309"/>
    </row>
    <row r="93" spans="1:14" s="3" customFormat="1">
      <c r="A93" s="46"/>
      <c r="B93" s="98" t="s">
        <v>649</v>
      </c>
      <c r="C93" s="99" t="s">
        <v>698</v>
      </c>
      <c r="D93" s="100" t="s">
        <v>777</v>
      </c>
      <c r="E93" s="101" t="s">
        <v>819</v>
      </c>
      <c r="F93" s="302">
        <v>2.4305555555555556E-3</v>
      </c>
      <c r="G93" s="308"/>
      <c r="H93" s="113" t="s">
        <v>649</v>
      </c>
      <c r="I93" s="99" t="s">
        <v>685</v>
      </c>
      <c r="J93" s="100" t="s">
        <v>801</v>
      </c>
      <c r="K93" s="101" t="s">
        <v>687</v>
      </c>
      <c r="L93" s="305">
        <v>3.6111111111111114E-3</v>
      </c>
      <c r="M93" s="46"/>
      <c r="N93" s="309"/>
    </row>
    <row r="94" spans="1:14" s="3" customFormat="1">
      <c r="A94" s="46"/>
      <c r="B94" s="103" t="s">
        <v>650</v>
      </c>
      <c r="C94" s="104" t="s">
        <v>706</v>
      </c>
      <c r="D94" s="105" t="s">
        <v>822</v>
      </c>
      <c r="E94" s="106" t="s">
        <v>675</v>
      </c>
      <c r="F94" s="303">
        <v>2.5115740740740741E-3</v>
      </c>
      <c r="G94" s="308"/>
      <c r="H94" s="115" t="s">
        <v>650</v>
      </c>
      <c r="I94" s="104" t="s">
        <v>802</v>
      </c>
      <c r="J94" s="105" t="s">
        <v>803</v>
      </c>
      <c r="K94" s="106" t="s">
        <v>647</v>
      </c>
      <c r="L94" s="306">
        <v>3.6342592592592594E-3</v>
      </c>
      <c r="M94" s="46"/>
      <c r="N94" s="309"/>
    </row>
    <row r="95" spans="1:14" s="3" customFormat="1">
      <c r="A95" s="46"/>
      <c r="B95" s="6" t="s">
        <v>651</v>
      </c>
      <c r="C95" s="7" t="s">
        <v>714</v>
      </c>
      <c r="D95" s="8" t="s">
        <v>700</v>
      </c>
      <c r="E95" s="9" t="s">
        <v>679</v>
      </c>
      <c r="F95" s="17">
        <v>218</v>
      </c>
      <c r="G95" s="46"/>
      <c r="H95" s="26" t="s">
        <v>651</v>
      </c>
      <c r="I95" s="7" t="s">
        <v>804</v>
      </c>
      <c r="J95" s="8" t="s">
        <v>784</v>
      </c>
      <c r="K95" s="9" t="s">
        <v>679</v>
      </c>
      <c r="L95" s="27">
        <v>315.7</v>
      </c>
      <c r="M95" s="46"/>
    </row>
    <row r="96" spans="1:14" s="3" customFormat="1">
      <c r="A96" s="46"/>
      <c r="B96" s="6" t="s">
        <v>652</v>
      </c>
      <c r="C96" s="7" t="s">
        <v>823</v>
      </c>
      <c r="D96" s="8" t="s">
        <v>824</v>
      </c>
      <c r="E96" s="9" t="s">
        <v>647</v>
      </c>
      <c r="F96" s="17">
        <v>239</v>
      </c>
      <c r="G96" s="46"/>
      <c r="H96" s="26" t="s">
        <v>652</v>
      </c>
      <c r="I96" s="7" t="s">
        <v>805</v>
      </c>
      <c r="J96" s="8" t="s">
        <v>806</v>
      </c>
      <c r="K96" s="9" t="s">
        <v>695</v>
      </c>
      <c r="L96" s="27">
        <v>329</v>
      </c>
      <c r="M96" s="46"/>
    </row>
    <row r="97" spans="1:13" s="3" customFormat="1">
      <c r="A97" s="46"/>
      <c r="B97" s="6" t="s">
        <v>653</v>
      </c>
      <c r="C97" s="7" t="s">
        <v>714</v>
      </c>
      <c r="D97" s="8" t="s">
        <v>825</v>
      </c>
      <c r="E97" s="9" t="s">
        <v>675</v>
      </c>
      <c r="F97" s="17">
        <v>239.1</v>
      </c>
      <c r="G97" s="46"/>
      <c r="H97" s="26" t="s">
        <v>653</v>
      </c>
      <c r="I97" s="7" t="s">
        <v>807</v>
      </c>
      <c r="J97" s="8" t="s">
        <v>808</v>
      </c>
      <c r="K97" s="9" t="s">
        <v>647</v>
      </c>
      <c r="L97" s="27">
        <v>332</v>
      </c>
      <c r="M97" s="46"/>
    </row>
    <row r="98" spans="1:13" s="3" customFormat="1" ht="12.75">
      <c r="A98" s="46"/>
      <c r="B98" s="6"/>
      <c r="C98" s="7"/>
      <c r="D98" s="20"/>
      <c r="E98" s="9"/>
      <c r="F98" s="17"/>
      <c r="G98" s="46"/>
      <c r="H98" s="26" t="s">
        <v>654</v>
      </c>
      <c r="I98" s="7" t="s">
        <v>748</v>
      </c>
      <c r="J98" s="8" t="s">
        <v>809</v>
      </c>
      <c r="K98" s="9" t="s">
        <v>679</v>
      </c>
      <c r="L98" s="27">
        <v>334</v>
      </c>
      <c r="M98" s="46"/>
    </row>
    <row r="99" spans="1:13" s="3" customFormat="1" ht="12.75">
      <c r="A99" s="46"/>
      <c r="B99" s="6"/>
      <c r="C99" s="7"/>
      <c r="D99" s="20"/>
      <c r="E99" s="9"/>
      <c r="F99" s="17"/>
      <c r="G99" s="46"/>
      <c r="H99" s="26" t="s">
        <v>655</v>
      </c>
      <c r="I99" s="7" t="s">
        <v>810</v>
      </c>
      <c r="J99" s="8" t="s">
        <v>811</v>
      </c>
      <c r="K99" s="9" t="s">
        <v>679</v>
      </c>
      <c r="L99" s="27">
        <v>338</v>
      </c>
      <c r="M99" s="46"/>
    </row>
    <row r="100" spans="1:13" s="3" customFormat="1" ht="12.75">
      <c r="A100" s="46"/>
      <c r="B100" s="6"/>
      <c r="C100" s="7"/>
      <c r="D100" s="20"/>
      <c r="E100" s="9"/>
      <c r="F100" s="17"/>
      <c r="G100" s="46"/>
      <c r="H100" s="26" t="s">
        <v>656</v>
      </c>
      <c r="I100" s="7" t="s">
        <v>759</v>
      </c>
      <c r="J100" s="8" t="s">
        <v>812</v>
      </c>
      <c r="K100" s="9" t="s">
        <v>647</v>
      </c>
      <c r="L100" s="27">
        <v>369</v>
      </c>
      <c r="M100" s="46"/>
    </row>
    <row r="101" spans="1:13" s="3" customFormat="1" ht="12.75">
      <c r="A101" s="46"/>
      <c r="B101" s="6"/>
      <c r="C101" s="7"/>
      <c r="D101" s="20"/>
      <c r="E101" s="9"/>
      <c r="F101" s="17"/>
      <c r="G101" s="46"/>
      <c r="H101" s="26" t="s">
        <v>657</v>
      </c>
      <c r="I101" s="7" t="s">
        <v>759</v>
      </c>
      <c r="J101" s="8" t="s">
        <v>813</v>
      </c>
      <c r="K101" s="9" t="s">
        <v>675</v>
      </c>
      <c r="L101" s="27">
        <v>369.1</v>
      </c>
      <c r="M101" s="46"/>
    </row>
    <row r="102" spans="1:13" s="3" customFormat="1" ht="12.75">
      <c r="A102" s="46"/>
      <c r="B102" s="6"/>
      <c r="C102" s="7"/>
      <c r="D102" s="20"/>
      <c r="E102" s="9"/>
      <c r="F102" s="17"/>
      <c r="G102" s="46"/>
      <c r="H102" s="26" t="s">
        <v>658</v>
      </c>
      <c r="I102" s="7" t="s">
        <v>682</v>
      </c>
      <c r="J102" s="8" t="s">
        <v>814</v>
      </c>
      <c r="K102" s="9" t="s">
        <v>647</v>
      </c>
      <c r="L102" s="27">
        <v>406</v>
      </c>
      <c r="M102" s="46"/>
    </row>
    <row r="103" spans="1:13" s="3" customFormat="1" ht="12.75">
      <c r="A103" s="46"/>
      <c r="B103" s="6"/>
      <c r="C103" s="7"/>
      <c r="D103" s="20"/>
      <c r="E103" s="9"/>
      <c r="F103" s="17"/>
      <c r="G103" s="46"/>
      <c r="H103" s="26" t="s">
        <v>659</v>
      </c>
      <c r="I103" s="7" t="s">
        <v>815</v>
      </c>
      <c r="J103" s="8" t="s">
        <v>816</v>
      </c>
      <c r="K103" s="9" t="s">
        <v>687</v>
      </c>
      <c r="L103" s="27"/>
      <c r="M103" s="46"/>
    </row>
    <row r="104" spans="1:13" s="3" customFormat="1" ht="12.75">
      <c r="A104" s="46"/>
      <c r="B104" s="6"/>
      <c r="C104" s="7"/>
      <c r="D104" s="20"/>
      <c r="E104" s="9"/>
      <c r="F104" s="17"/>
      <c r="G104" s="46"/>
      <c r="H104" s="26" t="s">
        <v>660</v>
      </c>
      <c r="I104" s="7" t="s">
        <v>817</v>
      </c>
      <c r="J104" s="8" t="s">
        <v>818</v>
      </c>
      <c r="K104" s="9" t="s">
        <v>819</v>
      </c>
      <c r="L104" s="27"/>
      <c r="M104" s="46"/>
    </row>
    <row r="105" spans="1:13" s="3" customFormat="1" ht="13.5" thickBot="1">
      <c r="A105" s="46"/>
      <c r="B105" s="6"/>
      <c r="C105" s="7"/>
      <c r="D105" s="20"/>
      <c r="E105" s="9"/>
      <c r="F105" s="17"/>
      <c r="G105" s="46"/>
      <c r="H105" s="26" t="s">
        <v>661</v>
      </c>
      <c r="I105" s="7" t="s">
        <v>759</v>
      </c>
      <c r="J105" s="8" t="s">
        <v>820</v>
      </c>
      <c r="K105" s="9" t="s">
        <v>675</v>
      </c>
      <c r="L105" s="27"/>
      <c r="M105" s="46"/>
    </row>
    <row r="106" spans="1:13" s="3" customFormat="1" ht="12.75" hidden="1">
      <c r="A106" s="46"/>
      <c r="B106" s="6"/>
      <c r="C106" s="7"/>
      <c r="D106" s="21"/>
      <c r="E106" s="9"/>
      <c r="F106" s="17"/>
      <c r="G106" s="46"/>
      <c r="H106" s="26"/>
      <c r="I106" s="7"/>
      <c r="J106" s="7"/>
      <c r="K106" s="9"/>
      <c r="L106" s="27"/>
      <c r="M106" s="46"/>
    </row>
    <row r="107" spans="1:13" s="3" customFormat="1" ht="12.75" hidden="1">
      <c r="A107" s="46"/>
      <c r="B107" s="6"/>
      <c r="C107" s="7"/>
      <c r="D107" s="21"/>
      <c r="E107" s="9"/>
      <c r="F107" s="17"/>
      <c r="G107" s="46"/>
      <c r="H107" s="26"/>
      <c r="I107" s="7"/>
      <c r="J107" s="7"/>
      <c r="K107" s="9"/>
      <c r="L107" s="27"/>
      <c r="M107" s="46"/>
    </row>
    <row r="108" spans="1:13" s="3" customFormat="1" ht="12.75" hidden="1">
      <c r="A108" s="46"/>
      <c r="B108" s="6"/>
      <c r="C108" s="7"/>
      <c r="D108" s="21"/>
      <c r="E108" s="9"/>
      <c r="F108" s="17"/>
      <c r="G108" s="46"/>
      <c r="H108" s="26"/>
      <c r="I108" s="7"/>
      <c r="J108" s="7"/>
      <c r="K108" s="9"/>
      <c r="L108" s="27"/>
      <c r="M108" s="46"/>
    </row>
    <row r="109" spans="1:13" s="3" customFormat="1" ht="12.75" hidden="1">
      <c r="A109" s="46"/>
      <c r="B109" s="6"/>
      <c r="C109" s="7"/>
      <c r="D109" s="21"/>
      <c r="E109" s="9"/>
      <c r="F109" s="17"/>
      <c r="G109" s="46"/>
      <c r="H109" s="26"/>
      <c r="I109" s="7"/>
      <c r="J109" s="7"/>
      <c r="K109" s="9"/>
      <c r="L109" s="27"/>
      <c r="M109" s="46"/>
    </row>
    <row r="110" spans="1:13" s="3" customFormat="1" ht="12.75" hidden="1">
      <c r="A110" s="46"/>
      <c r="B110" s="6"/>
      <c r="C110" s="7"/>
      <c r="D110" s="21"/>
      <c r="E110" s="9"/>
      <c r="F110" s="17"/>
      <c r="G110" s="46"/>
      <c r="H110" s="26"/>
      <c r="I110" s="7"/>
      <c r="J110" s="7"/>
      <c r="K110" s="9"/>
      <c r="L110" s="27"/>
      <c r="M110" s="46"/>
    </row>
    <row r="111" spans="1:13" s="3" customFormat="1" ht="13.5" hidden="1" thickBot="1">
      <c r="A111" s="46"/>
      <c r="B111" s="19"/>
      <c r="C111" s="10"/>
      <c r="D111" s="22"/>
      <c r="E111" s="11"/>
      <c r="F111" s="18"/>
      <c r="G111" s="46"/>
      <c r="H111" s="28"/>
      <c r="I111" s="29"/>
      <c r="J111" s="29"/>
      <c r="K111" s="30"/>
      <c r="L111" s="31"/>
      <c r="M111" s="46"/>
    </row>
    <row r="112" spans="1:13" s="3" customFormat="1" ht="12.75" thickTop="1">
      <c r="A112" s="46"/>
      <c r="B112" s="47"/>
      <c r="C112" s="47"/>
      <c r="D112" s="47"/>
      <c r="E112" s="47"/>
      <c r="F112" s="47"/>
      <c r="G112" s="46"/>
      <c r="H112" s="48"/>
      <c r="I112" s="48"/>
      <c r="J112" s="48"/>
      <c r="K112" s="48"/>
      <c r="L112" s="48"/>
      <c r="M112" s="46"/>
    </row>
    <row r="113" spans="1:14" s="3" customFormat="1" ht="34.5" customHeight="1" thickBot="1">
      <c r="A113" s="35"/>
      <c r="B113" s="784" t="s">
        <v>789</v>
      </c>
      <c r="C113" s="784"/>
      <c r="D113" s="35"/>
      <c r="E113" s="211" t="s">
        <v>917</v>
      </c>
      <c r="F113" s="781" t="s">
        <v>734</v>
      </c>
      <c r="G113" s="781"/>
      <c r="H113" s="781"/>
      <c r="I113" s="781"/>
      <c r="J113" s="35"/>
      <c r="K113" s="784" t="s">
        <v>744</v>
      </c>
      <c r="L113" s="784"/>
    </row>
    <row r="114" spans="1:14" s="3" customFormat="1" ht="13.5" thickTop="1" thickBot="1">
      <c r="A114" s="35"/>
      <c r="B114" s="790" t="s">
        <v>735</v>
      </c>
      <c r="C114" s="791"/>
      <c r="D114" s="43"/>
      <c r="E114" s="44"/>
      <c r="F114" s="44"/>
      <c r="G114" s="35"/>
      <c r="H114" s="785" t="s">
        <v>736</v>
      </c>
      <c r="I114" s="786"/>
      <c r="J114" s="45"/>
      <c r="K114" s="45"/>
      <c r="L114" s="45"/>
    </row>
    <row r="115" spans="1:14" s="3" customFormat="1" ht="16.5" thickTop="1" thickBot="1">
      <c r="A115" s="46"/>
      <c r="B115" s="792"/>
      <c r="C115" s="793"/>
      <c r="D115" s="14"/>
      <c r="E115" s="12" t="s">
        <v>663</v>
      </c>
      <c r="F115" s="13">
        <f>COUNTA(D117:D136)</f>
        <v>0</v>
      </c>
      <c r="G115" s="46"/>
      <c r="H115" s="787"/>
      <c r="I115" s="788"/>
      <c r="J115" s="32"/>
      <c r="K115" s="33" t="s">
        <v>663</v>
      </c>
      <c r="L115" s="34">
        <f>COUNTA(J117:J136)</f>
        <v>1</v>
      </c>
    </row>
    <row r="116" spans="1:14" s="3" customFormat="1">
      <c r="A116" s="46"/>
      <c r="B116" s="15" t="s">
        <v>644</v>
      </c>
      <c r="C116" s="16" t="s">
        <v>640</v>
      </c>
      <c r="D116" s="4" t="s">
        <v>641</v>
      </c>
      <c r="E116" s="4" t="s">
        <v>642</v>
      </c>
      <c r="F116" s="5" t="s">
        <v>662</v>
      </c>
      <c r="G116" s="46"/>
      <c r="H116" s="24" t="s">
        <v>644</v>
      </c>
      <c r="I116" s="23" t="s">
        <v>640</v>
      </c>
      <c r="J116" s="4" t="s">
        <v>641</v>
      </c>
      <c r="K116" s="4" t="s">
        <v>642</v>
      </c>
      <c r="L116" s="25" t="s">
        <v>662</v>
      </c>
    </row>
    <row r="117" spans="1:14" s="3" customFormat="1" ht="13.5" thickBot="1">
      <c r="A117" s="46"/>
      <c r="B117" s="6"/>
      <c r="C117" s="7"/>
      <c r="D117" s="20"/>
      <c r="E117" s="9"/>
      <c r="F117" s="17"/>
      <c r="G117" s="46"/>
      <c r="H117" s="111" t="s">
        <v>648</v>
      </c>
      <c r="I117" s="94" t="s">
        <v>725</v>
      </c>
      <c r="J117" s="95" t="s">
        <v>745</v>
      </c>
      <c r="K117" s="96" t="s">
        <v>679</v>
      </c>
      <c r="L117" s="304">
        <v>9.9953703703703697E-3</v>
      </c>
      <c r="N117" s="309"/>
    </row>
    <row r="118" spans="1:14" s="3" customFormat="1" ht="12.75" hidden="1">
      <c r="A118" s="46"/>
      <c r="B118" s="6"/>
      <c r="C118" s="7"/>
      <c r="D118" s="20"/>
      <c r="E118" s="9"/>
      <c r="F118" s="17"/>
      <c r="G118" s="46"/>
      <c r="H118" s="26"/>
      <c r="I118" s="7"/>
      <c r="J118" s="8"/>
      <c r="K118" s="9"/>
      <c r="L118" s="27"/>
    </row>
    <row r="119" spans="1:14" s="3" customFormat="1" ht="12.75" hidden="1">
      <c r="A119" s="46"/>
      <c r="B119" s="6"/>
      <c r="C119" s="7"/>
      <c r="D119" s="20"/>
      <c r="E119" s="9"/>
      <c r="F119" s="17"/>
      <c r="G119" s="46"/>
      <c r="H119" s="26"/>
      <c r="I119" s="7"/>
      <c r="J119" s="8"/>
      <c r="K119" s="9"/>
      <c r="L119" s="27"/>
    </row>
    <row r="120" spans="1:14" s="3" customFormat="1" ht="12.75" hidden="1">
      <c r="A120" s="46"/>
      <c r="B120" s="6"/>
      <c r="C120" s="7"/>
      <c r="D120" s="20"/>
      <c r="E120" s="9"/>
      <c r="F120" s="17"/>
      <c r="G120" s="46"/>
      <c r="H120" s="26"/>
      <c r="I120" s="7"/>
      <c r="J120" s="8"/>
      <c r="K120" s="9"/>
      <c r="L120" s="27"/>
    </row>
    <row r="121" spans="1:14" s="3" customFormat="1" ht="12.75" hidden="1">
      <c r="A121" s="46"/>
      <c r="B121" s="6"/>
      <c r="C121" s="7"/>
      <c r="D121" s="20"/>
      <c r="E121" s="9"/>
      <c r="F121" s="17"/>
      <c r="G121" s="46"/>
      <c r="H121" s="26"/>
      <c r="I121" s="7"/>
      <c r="J121" s="8"/>
      <c r="K121" s="9"/>
      <c r="L121" s="27"/>
    </row>
    <row r="122" spans="1:14" s="3" customFormat="1" ht="12.75" hidden="1">
      <c r="A122" s="46"/>
      <c r="B122" s="6"/>
      <c r="C122" s="7"/>
      <c r="D122" s="20"/>
      <c r="E122" s="9"/>
      <c r="F122" s="17"/>
      <c r="G122" s="46"/>
      <c r="H122" s="26"/>
      <c r="I122" s="7"/>
      <c r="J122" s="8"/>
      <c r="K122" s="9"/>
      <c r="L122" s="27"/>
    </row>
    <row r="123" spans="1:14" s="3" customFormat="1" ht="12.75" hidden="1">
      <c r="A123" s="46"/>
      <c r="B123" s="6"/>
      <c r="C123" s="7"/>
      <c r="D123" s="20"/>
      <c r="E123" s="9"/>
      <c r="F123" s="17"/>
      <c r="G123" s="46"/>
      <c r="H123" s="26"/>
      <c r="I123" s="7"/>
      <c r="J123" s="8"/>
      <c r="K123" s="9"/>
      <c r="L123" s="27"/>
    </row>
    <row r="124" spans="1:14" s="3" customFormat="1" ht="12.75" hidden="1">
      <c r="A124" s="46"/>
      <c r="B124" s="6"/>
      <c r="C124" s="7"/>
      <c r="D124" s="20"/>
      <c r="E124" s="9"/>
      <c r="F124" s="17"/>
      <c r="G124" s="46"/>
      <c r="H124" s="26"/>
      <c r="I124" s="7"/>
      <c r="J124" s="8"/>
      <c r="K124" s="9"/>
      <c r="L124" s="27"/>
    </row>
    <row r="125" spans="1:14" s="3" customFormat="1" ht="12.75" hidden="1">
      <c r="A125" s="46"/>
      <c r="B125" s="6"/>
      <c r="C125" s="7"/>
      <c r="D125" s="20"/>
      <c r="E125" s="9"/>
      <c r="F125" s="17"/>
      <c r="G125" s="46"/>
      <c r="H125" s="26"/>
      <c r="I125" s="7"/>
      <c r="J125" s="8"/>
      <c r="K125" s="9"/>
      <c r="L125" s="27"/>
    </row>
    <row r="126" spans="1:14" s="3" customFormat="1" ht="12.75" hidden="1">
      <c r="A126" s="46"/>
      <c r="B126" s="6"/>
      <c r="C126" s="7"/>
      <c r="D126" s="20"/>
      <c r="E126" s="9"/>
      <c r="F126" s="17"/>
      <c r="G126" s="46"/>
      <c r="H126" s="26"/>
      <c r="I126" s="7"/>
      <c r="J126" s="8"/>
      <c r="K126" s="9"/>
      <c r="L126" s="27"/>
    </row>
    <row r="127" spans="1:14" s="3" customFormat="1" ht="12.75" hidden="1">
      <c r="A127" s="46"/>
      <c r="B127" s="6"/>
      <c r="C127" s="7"/>
      <c r="D127" s="20"/>
      <c r="E127" s="9"/>
      <c r="F127" s="17"/>
      <c r="G127" s="46"/>
      <c r="H127" s="26"/>
      <c r="I127" s="7"/>
      <c r="J127" s="8"/>
      <c r="K127" s="9"/>
      <c r="L127" s="27"/>
    </row>
    <row r="128" spans="1:14" s="3" customFormat="1" ht="12.75" hidden="1">
      <c r="A128" s="46"/>
      <c r="B128" s="6"/>
      <c r="C128" s="7"/>
      <c r="D128" s="20"/>
      <c r="E128" s="9"/>
      <c r="F128" s="17"/>
      <c r="G128" s="46"/>
      <c r="H128" s="26"/>
      <c r="I128" s="7"/>
      <c r="J128" s="8"/>
      <c r="K128" s="9"/>
      <c r="L128" s="27"/>
    </row>
    <row r="129" spans="1:14" s="3" customFormat="1" ht="12.75" hidden="1">
      <c r="A129" s="46"/>
      <c r="B129" s="6"/>
      <c r="C129" s="7"/>
      <c r="D129" s="20"/>
      <c r="E129" s="9"/>
      <c r="F129" s="17"/>
      <c r="G129" s="46"/>
      <c r="H129" s="26"/>
      <c r="I129" s="7"/>
      <c r="J129" s="8"/>
      <c r="K129" s="9"/>
      <c r="L129" s="27"/>
    </row>
    <row r="130" spans="1:14" s="3" customFormat="1" ht="12.75" hidden="1">
      <c r="A130" s="46"/>
      <c r="B130" s="6"/>
      <c r="C130" s="7"/>
      <c r="D130" s="20"/>
      <c r="E130" s="9"/>
      <c r="F130" s="17"/>
      <c r="G130" s="46"/>
      <c r="H130" s="26"/>
      <c r="I130" s="7"/>
      <c r="J130" s="8"/>
      <c r="K130" s="9"/>
      <c r="L130" s="27"/>
    </row>
    <row r="131" spans="1:14" s="3" customFormat="1" ht="12.75" hidden="1">
      <c r="A131" s="46"/>
      <c r="B131" s="6"/>
      <c r="C131" s="7"/>
      <c r="D131" s="21"/>
      <c r="E131" s="9"/>
      <c r="F131" s="17"/>
      <c r="G131" s="46"/>
      <c r="H131" s="26"/>
      <c r="I131" s="7"/>
      <c r="J131" s="7"/>
      <c r="K131" s="9"/>
      <c r="L131" s="27"/>
    </row>
    <row r="132" spans="1:14" s="3" customFormat="1" ht="12.75" hidden="1">
      <c r="A132" s="46"/>
      <c r="B132" s="6"/>
      <c r="C132" s="7"/>
      <c r="D132" s="21"/>
      <c r="E132" s="9"/>
      <c r="F132" s="17"/>
      <c r="G132" s="46"/>
      <c r="H132" s="26"/>
      <c r="I132" s="7"/>
      <c r="J132" s="7"/>
      <c r="K132" s="9"/>
      <c r="L132" s="27"/>
    </row>
    <row r="133" spans="1:14" s="3" customFormat="1" ht="12.75" hidden="1">
      <c r="A133" s="46"/>
      <c r="B133" s="6"/>
      <c r="C133" s="7"/>
      <c r="D133" s="21"/>
      <c r="E133" s="9"/>
      <c r="F133" s="17"/>
      <c r="G133" s="46"/>
      <c r="H133" s="26"/>
      <c r="I133" s="7"/>
      <c r="J133" s="7"/>
      <c r="K133" s="9"/>
      <c r="L133" s="27"/>
    </row>
    <row r="134" spans="1:14" s="3" customFormat="1" ht="12.75" hidden="1">
      <c r="A134" s="46"/>
      <c r="B134" s="6"/>
      <c r="C134" s="7"/>
      <c r="D134" s="21"/>
      <c r="E134" s="9"/>
      <c r="F134" s="17"/>
      <c r="G134" s="46"/>
      <c r="H134" s="26"/>
      <c r="I134" s="7"/>
      <c r="J134" s="7"/>
      <c r="K134" s="9"/>
      <c r="L134" s="27"/>
    </row>
    <row r="135" spans="1:14" s="3" customFormat="1" ht="12.75" hidden="1">
      <c r="A135" s="46"/>
      <c r="B135" s="6"/>
      <c r="C135" s="7"/>
      <c r="D135" s="21"/>
      <c r="E135" s="9"/>
      <c r="F135" s="17"/>
      <c r="G135" s="46"/>
      <c r="H135" s="26"/>
      <c r="I135" s="7"/>
      <c r="J135" s="7"/>
      <c r="K135" s="9"/>
      <c r="L135" s="27"/>
    </row>
    <row r="136" spans="1:14" s="3" customFormat="1" ht="13.5" hidden="1" thickBot="1">
      <c r="A136" s="46"/>
      <c r="B136" s="19"/>
      <c r="C136" s="10"/>
      <c r="D136" s="22"/>
      <c r="E136" s="11"/>
      <c r="F136" s="18"/>
      <c r="G136" s="46"/>
      <c r="H136" s="28"/>
      <c r="I136" s="29"/>
      <c r="J136" s="29"/>
      <c r="K136" s="30"/>
      <c r="L136" s="31"/>
    </row>
    <row r="137" spans="1:14" s="3" customFormat="1" ht="12.75" thickTop="1">
      <c r="A137" s="46"/>
      <c r="B137" s="47"/>
      <c r="C137" s="47"/>
      <c r="D137" s="47"/>
      <c r="E137" s="47"/>
      <c r="F137" s="47"/>
      <c r="G137" s="46"/>
      <c r="H137" s="48"/>
      <c r="I137" s="48"/>
      <c r="J137" s="48"/>
      <c r="K137" s="48"/>
      <c r="L137" s="48"/>
    </row>
    <row r="138" spans="1:14" s="3" customFormat="1" ht="21" thickBot="1">
      <c r="A138" s="35"/>
      <c r="B138" s="784" t="s">
        <v>790</v>
      </c>
      <c r="C138" s="784"/>
      <c r="D138" s="35"/>
      <c r="E138" s="211" t="s">
        <v>743</v>
      </c>
      <c r="F138" s="781" t="s">
        <v>793</v>
      </c>
      <c r="G138" s="781"/>
      <c r="H138" s="781"/>
      <c r="I138" s="781"/>
      <c r="J138" s="35"/>
      <c r="K138" s="784" t="s">
        <v>741</v>
      </c>
      <c r="L138" s="784"/>
    </row>
    <row r="139" spans="1:14" s="3" customFormat="1" ht="13.5" thickTop="1" thickBot="1">
      <c r="A139" s="35"/>
      <c r="B139" s="790" t="s">
        <v>737</v>
      </c>
      <c r="C139" s="791"/>
      <c r="D139" s="43"/>
      <c r="E139" s="44"/>
      <c r="F139" s="44"/>
      <c r="G139" s="35"/>
      <c r="H139" s="785" t="s">
        <v>738</v>
      </c>
      <c r="I139" s="786"/>
      <c r="J139" s="45"/>
      <c r="K139" s="45"/>
      <c r="L139" s="45"/>
    </row>
    <row r="140" spans="1:14" s="3" customFormat="1" ht="16.5" thickTop="1" thickBot="1">
      <c r="A140" s="46"/>
      <c r="B140" s="792"/>
      <c r="C140" s="793"/>
      <c r="D140" s="14"/>
      <c r="E140" s="12" t="s">
        <v>663</v>
      </c>
      <c r="F140" s="13">
        <f>COUNTA(D142:D161)</f>
        <v>3</v>
      </c>
      <c r="G140" s="46"/>
      <c r="H140" s="787"/>
      <c r="I140" s="788"/>
      <c r="J140" s="32"/>
      <c r="K140" s="33" t="s">
        <v>663</v>
      </c>
      <c r="L140" s="34">
        <f>COUNTA(J142:J161)</f>
        <v>8</v>
      </c>
    </row>
    <row r="141" spans="1:14" s="3" customFormat="1">
      <c r="A141" s="46"/>
      <c r="B141" s="15" t="s">
        <v>644</v>
      </c>
      <c r="C141" s="16" t="s">
        <v>640</v>
      </c>
      <c r="D141" s="4" t="s">
        <v>641</v>
      </c>
      <c r="E141" s="4" t="s">
        <v>642</v>
      </c>
      <c r="F141" s="5" t="s">
        <v>662</v>
      </c>
      <c r="G141" s="46"/>
      <c r="H141" s="24" t="s">
        <v>644</v>
      </c>
      <c r="I141" s="23" t="s">
        <v>640</v>
      </c>
      <c r="J141" s="4" t="s">
        <v>641</v>
      </c>
      <c r="K141" s="4" t="s">
        <v>642</v>
      </c>
      <c r="L141" s="25" t="s">
        <v>662</v>
      </c>
    </row>
    <row r="142" spans="1:14" s="3" customFormat="1">
      <c r="A142" s="46"/>
      <c r="B142" s="93" t="s">
        <v>648</v>
      </c>
      <c r="C142" s="94" t="s">
        <v>764</v>
      </c>
      <c r="D142" s="95" t="s">
        <v>765</v>
      </c>
      <c r="E142" s="96" t="s">
        <v>768</v>
      </c>
      <c r="F142" s="301">
        <v>9.9942129629629634E-3</v>
      </c>
      <c r="G142" s="308"/>
      <c r="H142" s="111" t="s">
        <v>648</v>
      </c>
      <c r="I142" s="94" t="s">
        <v>755</v>
      </c>
      <c r="J142" s="95" t="s">
        <v>756</v>
      </c>
      <c r="K142" s="96" t="s">
        <v>679</v>
      </c>
      <c r="L142" s="304">
        <v>1.8428240740740742E-2</v>
      </c>
      <c r="N142" s="309"/>
    </row>
    <row r="143" spans="1:14" s="3" customFormat="1">
      <c r="A143" s="46"/>
      <c r="B143" s="98" t="s">
        <v>649</v>
      </c>
      <c r="C143" s="99" t="s">
        <v>673</v>
      </c>
      <c r="D143" s="100" t="s">
        <v>680</v>
      </c>
      <c r="E143" s="101" t="s">
        <v>679</v>
      </c>
      <c r="F143" s="302">
        <v>1.1548611111111112E-2</v>
      </c>
      <c r="G143" s="308"/>
      <c r="H143" s="113" t="s">
        <v>649</v>
      </c>
      <c r="I143" s="99" t="s">
        <v>757</v>
      </c>
      <c r="J143" s="100" t="s">
        <v>745</v>
      </c>
      <c r="K143" s="101" t="s">
        <v>647</v>
      </c>
      <c r="L143" s="305">
        <v>1.8666666666666668E-2</v>
      </c>
      <c r="N143" s="309"/>
    </row>
    <row r="144" spans="1:14" s="3" customFormat="1">
      <c r="A144" s="46"/>
      <c r="B144" s="103" t="s">
        <v>650</v>
      </c>
      <c r="C144" s="104" t="s">
        <v>766</v>
      </c>
      <c r="D144" s="105" t="s">
        <v>767</v>
      </c>
      <c r="E144" s="106" t="s">
        <v>647</v>
      </c>
      <c r="F144" s="303">
        <v>1.2049768518518517E-2</v>
      </c>
      <c r="G144" s="308"/>
      <c r="H144" s="115" t="s">
        <v>650</v>
      </c>
      <c r="I144" s="104" t="s">
        <v>717</v>
      </c>
      <c r="J144" s="105" t="s">
        <v>758</v>
      </c>
      <c r="K144" s="106" t="s">
        <v>769</v>
      </c>
      <c r="L144" s="306">
        <v>1.9112268518518518E-2</v>
      </c>
      <c r="N144" s="309"/>
    </row>
    <row r="145" spans="1:12" s="3" customFormat="1" ht="12.75">
      <c r="A145" s="46"/>
      <c r="B145" s="6"/>
      <c r="C145" s="7"/>
      <c r="D145" s="20"/>
      <c r="E145" s="9"/>
      <c r="F145" s="17"/>
      <c r="G145" s="46"/>
      <c r="H145" s="26" t="s">
        <v>651</v>
      </c>
      <c r="I145" s="7" t="s">
        <v>759</v>
      </c>
      <c r="J145" s="8" t="s">
        <v>756</v>
      </c>
      <c r="K145" s="9" t="s">
        <v>679</v>
      </c>
      <c r="L145" s="27">
        <v>1704.6</v>
      </c>
    </row>
    <row r="146" spans="1:12" s="3" customFormat="1" ht="12.75">
      <c r="A146" s="46"/>
      <c r="B146" s="6"/>
      <c r="C146" s="7"/>
      <c r="D146" s="20"/>
      <c r="E146" s="9"/>
      <c r="F146" s="17"/>
      <c r="G146" s="46"/>
      <c r="H146" s="26" t="s">
        <v>652</v>
      </c>
      <c r="I146" s="7" t="s">
        <v>717</v>
      </c>
      <c r="J146" s="8" t="s">
        <v>760</v>
      </c>
      <c r="K146" s="9" t="s">
        <v>679</v>
      </c>
      <c r="L146" s="27">
        <v>1729.9</v>
      </c>
    </row>
    <row r="147" spans="1:12" s="3" customFormat="1" ht="12.75">
      <c r="A147" s="46"/>
      <c r="B147" s="6"/>
      <c r="C147" s="7"/>
      <c r="D147" s="20"/>
      <c r="E147" s="9"/>
      <c r="F147" s="17"/>
      <c r="G147" s="46"/>
      <c r="H147" s="26" t="s">
        <v>653</v>
      </c>
      <c r="I147" s="7" t="s">
        <v>717</v>
      </c>
      <c r="J147" s="8" t="s">
        <v>716</v>
      </c>
      <c r="K147" s="9" t="s">
        <v>687</v>
      </c>
      <c r="L147" s="27">
        <v>1793</v>
      </c>
    </row>
    <row r="148" spans="1:12" s="3" customFormat="1" ht="12.75">
      <c r="A148" s="46"/>
      <c r="B148" s="6"/>
      <c r="C148" s="7"/>
      <c r="D148" s="20"/>
      <c r="E148" s="9"/>
      <c r="F148" s="17"/>
      <c r="G148" s="46"/>
      <c r="H148" s="26" t="s">
        <v>654</v>
      </c>
      <c r="I148" s="7" t="s">
        <v>761</v>
      </c>
      <c r="J148" s="8" t="s">
        <v>762</v>
      </c>
      <c r="K148" s="9" t="s">
        <v>770</v>
      </c>
      <c r="L148" s="27">
        <v>1894.8</v>
      </c>
    </row>
    <row r="149" spans="1:12" s="3" customFormat="1" ht="13.5" thickBot="1">
      <c r="A149" s="46"/>
      <c r="B149" s="6"/>
      <c r="C149" s="7"/>
      <c r="D149" s="20"/>
      <c r="E149" s="9"/>
      <c r="F149" s="17"/>
      <c r="G149" s="46"/>
      <c r="H149" s="26" t="s">
        <v>655</v>
      </c>
      <c r="I149" s="7" t="s">
        <v>725</v>
      </c>
      <c r="J149" s="8" t="s">
        <v>763</v>
      </c>
      <c r="K149" s="9" t="s">
        <v>695</v>
      </c>
      <c r="L149" s="27">
        <v>2178</v>
      </c>
    </row>
    <row r="150" spans="1:12" s="3" customFormat="1" ht="12.75" hidden="1">
      <c r="A150" s="46"/>
      <c r="B150" s="6"/>
      <c r="C150" s="7"/>
      <c r="D150" s="20"/>
      <c r="E150" s="9"/>
      <c r="F150" s="17"/>
      <c r="G150" s="46"/>
      <c r="H150" s="26"/>
      <c r="I150" s="7"/>
      <c r="J150" s="8"/>
      <c r="K150" s="9"/>
      <c r="L150" s="27"/>
    </row>
    <row r="151" spans="1:12" s="3" customFormat="1" ht="12.75" hidden="1">
      <c r="A151" s="46"/>
      <c r="B151" s="6"/>
      <c r="C151" s="7"/>
      <c r="D151" s="20"/>
      <c r="E151" s="9"/>
      <c r="F151" s="17"/>
      <c r="G151" s="46"/>
      <c r="H151" s="26"/>
      <c r="I151" s="7"/>
      <c r="J151" s="8"/>
      <c r="K151" s="9"/>
      <c r="L151" s="27"/>
    </row>
    <row r="152" spans="1:12" s="3" customFormat="1" ht="12.75" hidden="1">
      <c r="A152" s="46"/>
      <c r="B152" s="6"/>
      <c r="C152" s="7"/>
      <c r="D152" s="20"/>
      <c r="E152" s="9"/>
      <c r="F152" s="17"/>
      <c r="G152" s="46"/>
      <c r="H152" s="26"/>
      <c r="I152" s="7"/>
      <c r="J152" s="8"/>
      <c r="K152" s="9"/>
      <c r="L152" s="27"/>
    </row>
    <row r="153" spans="1:12" s="3" customFormat="1" ht="12.75" hidden="1">
      <c r="A153" s="46"/>
      <c r="B153" s="6"/>
      <c r="C153" s="7"/>
      <c r="D153" s="20"/>
      <c r="E153" s="9"/>
      <c r="F153" s="17"/>
      <c r="G153" s="46"/>
      <c r="H153" s="26"/>
      <c r="I153" s="7"/>
      <c r="J153" s="8"/>
      <c r="K153" s="9"/>
      <c r="L153" s="27"/>
    </row>
    <row r="154" spans="1:12" s="3" customFormat="1" ht="12.75" hidden="1">
      <c r="A154" s="46"/>
      <c r="B154" s="6"/>
      <c r="C154" s="7"/>
      <c r="D154" s="20"/>
      <c r="E154" s="9"/>
      <c r="F154" s="17"/>
      <c r="G154" s="46"/>
      <c r="H154" s="26"/>
      <c r="I154" s="7"/>
      <c r="J154" s="8"/>
      <c r="K154" s="9"/>
      <c r="L154" s="27"/>
    </row>
    <row r="155" spans="1:12" s="3" customFormat="1" ht="12.75" hidden="1">
      <c r="A155" s="46"/>
      <c r="B155" s="6"/>
      <c r="C155" s="7"/>
      <c r="D155" s="20"/>
      <c r="E155" s="9"/>
      <c r="F155" s="17"/>
      <c r="G155" s="46"/>
      <c r="H155" s="26"/>
      <c r="I155" s="7"/>
      <c r="J155" s="8"/>
      <c r="K155" s="9"/>
      <c r="L155" s="27"/>
    </row>
    <row r="156" spans="1:12" s="3" customFormat="1" ht="12.75" hidden="1">
      <c r="A156" s="46"/>
      <c r="B156" s="6"/>
      <c r="C156" s="7"/>
      <c r="D156" s="21"/>
      <c r="E156" s="9"/>
      <c r="F156" s="17"/>
      <c r="G156" s="46"/>
      <c r="H156" s="26"/>
      <c r="I156" s="7"/>
      <c r="J156" s="7"/>
      <c r="K156" s="9"/>
      <c r="L156" s="27"/>
    </row>
    <row r="157" spans="1:12" s="3" customFormat="1" ht="12.75" hidden="1">
      <c r="A157" s="46"/>
      <c r="B157" s="6"/>
      <c r="C157" s="7"/>
      <c r="D157" s="21"/>
      <c r="E157" s="9"/>
      <c r="F157" s="17"/>
      <c r="G157" s="46"/>
      <c r="H157" s="26"/>
      <c r="I157" s="7"/>
      <c r="J157" s="7"/>
      <c r="K157" s="9"/>
      <c r="L157" s="27"/>
    </row>
    <row r="158" spans="1:12" s="3" customFormat="1" ht="12.75" hidden="1">
      <c r="A158" s="46"/>
      <c r="B158" s="6"/>
      <c r="C158" s="7"/>
      <c r="D158" s="21"/>
      <c r="E158" s="9"/>
      <c r="F158" s="17"/>
      <c r="G158" s="46"/>
      <c r="H158" s="26"/>
      <c r="I158" s="7"/>
      <c r="J158" s="7"/>
      <c r="K158" s="9"/>
      <c r="L158" s="27"/>
    </row>
    <row r="159" spans="1:12" s="3" customFormat="1" ht="12.75" hidden="1">
      <c r="A159" s="46"/>
      <c r="B159" s="6"/>
      <c r="C159" s="7"/>
      <c r="D159" s="21"/>
      <c r="E159" s="9"/>
      <c r="F159" s="17"/>
      <c r="G159" s="46"/>
      <c r="H159" s="26"/>
      <c r="I159" s="7"/>
      <c r="J159" s="7"/>
      <c r="K159" s="9"/>
      <c r="L159" s="27"/>
    </row>
    <row r="160" spans="1:12" s="3" customFormat="1" ht="12.75" hidden="1">
      <c r="A160" s="46"/>
      <c r="B160" s="6"/>
      <c r="C160" s="7"/>
      <c r="D160" s="21"/>
      <c r="E160" s="9"/>
      <c r="F160" s="17"/>
      <c r="G160" s="46"/>
      <c r="H160" s="26"/>
      <c r="I160" s="7"/>
      <c r="J160" s="7"/>
      <c r="K160" s="9"/>
      <c r="L160" s="27"/>
    </row>
    <row r="161" spans="1:14" s="3" customFormat="1" ht="13.5" hidden="1" thickBot="1">
      <c r="A161" s="46"/>
      <c r="B161" s="19"/>
      <c r="C161" s="10"/>
      <c r="D161" s="22"/>
      <c r="E161" s="11"/>
      <c r="F161" s="18"/>
      <c r="G161" s="46"/>
      <c r="H161" s="28"/>
      <c r="I161" s="29"/>
      <c r="J161" s="29"/>
      <c r="K161" s="30"/>
      <c r="L161" s="31"/>
    </row>
    <row r="162" spans="1:14" s="3" customFormat="1" ht="12.75" thickTop="1">
      <c r="A162" s="46"/>
      <c r="B162" s="47"/>
      <c r="C162" s="47"/>
      <c r="D162" s="47"/>
      <c r="E162" s="47"/>
      <c r="F162" s="47"/>
      <c r="G162" s="46"/>
      <c r="H162" s="48"/>
      <c r="I162" s="48"/>
      <c r="J162" s="48"/>
      <c r="K162" s="48"/>
      <c r="L162" s="48"/>
    </row>
    <row r="163" spans="1:14" s="3" customFormat="1" ht="21" thickBot="1">
      <c r="A163" s="35"/>
      <c r="B163" s="784" t="s">
        <v>791</v>
      </c>
      <c r="C163" s="784"/>
      <c r="D163" s="211" t="s">
        <v>741</v>
      </c>
      <c r="E163" s="781" t="s">
        <v>740</v>
      </c>
      <c r="F163" s="781"/>
      <c r="G163" s="42"/>
      <c r="H163" s="784" t="s">
        <v>792</v>
      </c>
      <c r="I163" s="784" t="s">
        <v>792</v>
      </c>
      <c r="J163" s="211" t="s">
        <v>741</v>
      </c>
      <c r="K163" s="781" t="s">
        <v>742</v>
      </c>
      <c r="L163" s="781"/>
    </row>
    <row r="164" spans="1:14" s="3" customFormat="1" ht="13.5" customHeight="1" thickTop="1" thickBot="1">
      <c r="A164" s="35"/>
      <c r="B164" s="785" t="s">
        <v>739</v>
      </c>
      <c r="C164" s="786"/>
      <c r="D164" s="45"/>
      <c r="E164" s="45"/>
      <c r="F164" s="45"/>
      <c r="G164" s="35"/>
      <c r="H164" s="785" t="s">
        <v>739</v>
      </c>
      <c r="I164" s="786"/>
      <c r="J164" s="45"/>
      <c r="K164" s="45"/>
      <c r="L164" s="45"/>
    </row>
    <row r="165" spans="1:14" s="3" customFormat="1" ht="16.5" thickTop="1" thickBot="1">
      <c r="A165" s="46"/>
      <c r="B165" s="787"/>
      <c r="C165" s="788"/>
      <c r="D165" s="32"/>
      <c r="E165" s="33" t="s">
        <v>663</v>
      </c>
      <c r="F165" s="34">
        <f>COUNTA(D167:D186)</f>
        <v>3</v>
      </c>
      <c r="G165" s="46"/>
      <c r="H165" s="787"/>
      <c r="I165" s="788"/>
      <c r="J165" s="32"/>
      <c r="K165" s="33" t="s">
        <v>663</v>
      </c>
      <c r="L165" s="34">
        <f>COUNTA(J167:J186)</f>
        <v>2</v>
      </c>
    </row>
    <row r="166" spans="1:14" s="3" customFormat="1">
      <c r="A166" s="46"/>
      <c r="B166" s="24" t="s">
        <v>644</v>
      </c>
      <c r="C166" s="23" t="s">
        <v>640</v>
      </c>
      <c r="D166" s="4" t="s">
        <v>641</v>
      </c>
      <c r="E166" s="4" t="s">
        <v>642</v>
      </c>
      <c r="F166" s="25" t="s">
        <v>662</v>
      </c>
      <c r="G166" s="46"/>
      <c r="H166" s="24" t="s">
        <v>644</v>
      </c>
      <c r="I166" s="23" t="s">
        <v>640</v>
      </c>
      <c r="J166" s="4" t="s">
        <v>641</v>
      </c>
      <c r="K166" s="4" t="s">
        <v>642</v>
      </c>
      <c r="L166" s="25" t="s">
        <v>662</v>
      </c>
    </row>
    <row r="167" spans="1:14" s="3" customFormat="1">
      <c r="A167" s="46"/>
      <c r="B167" s="111" t="s">
        <v>648</v>
      </c>
      <c r="C167" s="94" t="s">
        <v>685</v>
      </c>
      <c r="D167" s="95" t="s">
        <v>750</v>
      </c>
      <c r="E167" s="96" t="s">
        <v>751</v>
      </c>
      <c r="F167" s="304">
        <v>2.0564814814814817E-2</v>
      </c>
      <c r="G167" s="308"/>
      <c r="H167" s="111" t="s">
        <v>648</v>
      </c>
      <c r="I167" s="94" t="s">
        <v>685</v>
      </c>
      <c r="J167" s="95" t="s">
        <v>746</v>
      </c>
      <c r="K167" s="96" t="s">
        <v>747</v>
      </c>
      <c r="L167" s="304">
        <v>2.1303240740740737E-2</v>
      </c>
      <c r="N167" s="309"/>
    </row>
    <row r="168" spans="1:14" s="3" customFormat="1">
      <c r="A168" s="46"/>
      <c r="B168" s="113" t="s">
        <v>649</v>
      </c>
      <c r="C168" s="99" t="s">
        <v>752</v>
      </c>
      <c r="D168" s="100" t="s">
        <v>753</v>
      </c>
      <c r="E168" s="101" t="s">
        <v>751</v>
      </c>
      <c r="F168" s="305">
        <v>2.2686342592592595E-2</v>
      </c>
      <c r="G168" s="308"/>
      <c r="H168" s="113" t="s">
        <v>649</v>
      </c>
      <c r="I168" s="99" t="s">
        <v>748</v>
      </c>
      <c r="J168" s="100" t="s">
        <v>749</v>
      </c>
      <c r="K168" s="101" t="s">
        <v>679</v>
      </c>
      <c r="L168" s="305">
        <v>2.5303240740740741E-2</v>
      </c>
      <c r="N168" s="309"/>
    </row>
    <row r="169" spans="1:14" s="3" customFormat="1" ht="12.75" thickBot="1">
      <c r="A169" s="46"/>
      <c r="B169" s="115" t="s">
        <v>650</v>
      </c>
      <c r="C169" s="104" t="s">
        <v>685</v>
      </c>
      <c r="D169" s="105" t="s">
        <v>745</v>
      </c>
      <c r="E169" s="106" t="s">
        <v>754</v>
      </c>
      <c r="F169" s="306">
        <v>2.2711805555555551E-2</v>
      </c>
      <c r="G169" s="308"/>
      <c r="H169" s="115"/>
      <c r="I169" s="104"/>
      <c r="J169" s="105"/>
      <c r="K169" s="106"/>
      <c r="L169" s="116"/>
    </row>
    <row r="170" spans="1:14" s="3" customFormat="1" hidden="1">
      <c r="A170" s="46"/>
      <c r="B170" s="26"/>
      <c r="C170" s="7"/>
      <c r="D170" s="8"/>
      <c r="E170" s="9"/>
      <c r="F170" s="27"/>
      <c r="G170" s="46"/>
      <c r="H170" s="26"/>
      <c r="I170" s="7"/>
      <c r="J170" s="8"/>
      <c r="K170" s="9"/>
      <c r="L170" s="27"/>
    </row>
    <row r="171" spans="1:14" s="3" customFormat="1" hidden="1">
      <c r="A171" s="46"/>
      <c r="B171" s="26"/>
      <c r="C171" s="7"/>
      <c r="D171" s="8"/>
      <c r="E171" s="9"/>
      <c r="F171" s="27"/>
      <c r="G171" s="46"/>
      <c r="H171" s="26"/>
      <c r="I171" s="7"/>
      <c r="J171" s="8"/>
      <c r="K171" s="9"/>
      <c r="L171" s="27"/>
    </row>
    <row r="172" spans="1:14" s="3" customFormat="1" hidden="1">
      <c r="A172" s="46"/>
      <c r="B172" s="26"/>
      <c r="C172" s="7"/>
      <c r="D172" s="8"/>
      <c r="E172" s="9"/>
      <c r="F172" s="27"/>
      <c r="G172" s="46"/>
      <c r="H172" s="26"/>
      <c r="I172" s="7"/>
      <c r="J172" s="8"/>
      <c r="K172" s="9"/>
      <c r="L172" s="27"/>
    </row>
    <row r="173" spans="1:14" s="3" customFormat="1" hidden="1">
      <c r="A173" s="46"/>
      <c r="B173" s="26"/>
      <c r="C173" s="7"/>
      <c r="D173" s="8"/>
      <c r="E173" s="9"/>
      <c r="F173" s="27"/>
      <c r="G173" s="46"/>
      <c r="H173" s="26"/>
      <c r="I173" s="7"/>
      <c r="J173" s="8"/>
      <c r="K173" s="9"/>
      <c r="L173" s="27"/>
    </row>
    <row r="174" spans="1:14" s="3" customFormat="1" hidden="1">
      <c r="A174" s="46"/>
      <c r="B174" s="26"/>
      <c r="C174" s="7"/>
      <c r="D174" s="8"/>
      <c r="E174" s="9"/>
      <c r="F174" s="27"/>
      <c r="G174" s="46"/>
      <c r="H174" s="26"/>
      <c r="I174" s="7"/>
      <c r="J174" s="8"/>
      <c r="K174" s="9"/>
      <c r="L174" s="27"/>
    </row>
    <row r="175" spans="1:14" s="3" customFormat="1" hidden="1">
      <c r="A175" s="46"/>
      <c r="B175" s="26"/>
      <c r="C175" s="7"/>
      <c r="D175" s="8"/>
      <c r="E175" s="9"/>
      <c r="F175" s="27"/>
      <c r="G175" s="46"/>
      <c r="H175" s="26"/>
      <c r="I175" s="7"/>
      <c r="J175" s="8"/>
      <c r="K175" s="9"/>
      <c r="L175" s="27"/>
    </row>
    <row r="176" spans="1:14" s="3" customFormat="1" hidden="1">
      <c r="A176" s="46"/>
      <c r="B176" s="26"/>
      <c r="C176" s="7"/>
      <c r="D176" s="8"/>
      <c r="E176" s="9"/>
      <c r="F176" s="27"/>
      <c r="G176" s="46"/>
      <c r="H176" s="26"/>
      <c r="I176" s="7"/>
      <c r="J176" s="8"/>
      <c r="K176" s="9"/>
      <c r="L176" s="27"/>
    </row>
    <row r="177" spans="1:12" s="3" customFormat="1" hidden="1">
      <c r="A177" s="46"/>
      <c r="B177" s="26"/>
      <c r="C177" s="7"/>
      <c r="D177" s="8"/>
      <c r="E177" s="9"/>
      <c r="F177" s="27"/>
      <c r="G177" s="46"/>
      <c r="H177" s="26"/>
      <c r="I177" s="7"/>
      <c r="J177" s="8"/>
      <c r="K177" s="9"/>
      <c r="L177" s="27"/>
    </row>
    <row r="178" spans="1:12" s="3" customFormat="1" hidden="1">
      <c r="A178" s="46"/>
      <c r="B178" s="26"/>
      <c r="C178" s="7"/>
      <c r="D178" s="8"/>
      <c r="E178" s="9"/>
      <c r="F178" s="27"/>
      <c r="G178" s="46"/>
      <c r="H178" s="26"/>
      <c r="I178" s="7"/>
      <c r="J178" s="8"/>
      <c r="K178" s="9"/>
      <c r="L178" s="27"/>
    </row>
    <row r="179" spans="1:12" s="3" customFormat="1" hidden="1">
      <c r="A179" s="46"/>
      <c r="B179" s="26"/>
      <c r="C179" s="7"/>
      <c r="D179" s="8"/>
      <c r="E179" s="9"/>
      <c r="F179" s="27"/>
      <c r="G179" s="46"/>
      <c r="H179" s="26"/>
      <c r="I179" s="7"/>
      <c r="J179" s="8"/>
      <c r="K179" s="9"/>
      <c r="L179" s="27"/>
    </row>
    <row r="180" spans="1:12" s="3" customFormat="1" hidden="1">
      <c r="A180" s="46"/>
      <c r="B180" s="26"/>
      <c r="C180" s="7"/>
      <c r="D180" s="8"/>
      <c r="E180" s="9"/>
      <c r="F180" s="27"/>
      <c r="G180" s="46"/>
      <c r="H180" s="26"/>
      <c r="I180" s="7"/>
      <c r="J180" s="8"/>
      <c r="K180" s="9"/>
      <c r="L180" s="27"/>
    </row>
    <row r="181" spans="1:12" s="3" customFormat="1" hidden="1">
      <c r="A181" s="46"/>
      <c r="B181" s="26"/>
      <c r="C181" s="7"/>
      <c r="D181" s="7"/>
      <c r="E181" s="9"/>
      <c r="F181" s="27"/>
      <c r="G181" s="46"/>
      <c r="H181" s="26"/>
      <c r="I181" s="7"/>
      <c r="J181" s="7"/>
      <c r="K181" s="9"/>
      <c r="L181" s="27"/>
    </row>
    <row r="182" spans="1:12" s="3" customFormat="1" hidden="1">
      <c r="A182" s="46"/>
      <c r="B182" s="26"/>
      <c r="C182" s="7"/>
      <c r="D182" s="7"/>
      <c r="E182" s="9"/>
      <c r="F182" s="27"/>
      <c r="G182" s="46"/>
      <c r="H182" s="26"/>
      <c r="I182" s="7"/>
      <c r="J182" s="7"/>
      <c r="K182" s="9"/>
      <c r="L182" s="27"/>
    </row>
    <row r="183" spans="1:12" s="3" customFormat="1" hidden="1">
      <c r="A183" s="46"/>
      <c r="B183" s="26"/>
      <c r="C183" s="7"/>
      <c r="D183" s="7"/>
      <c r="E183" s="9"/>
      <c r="F183" s="27"/>
      <c r="G183" s="46"/>
      <c r="H183" s="26"/>
      <c r="I183" s="7"/>
      <c r="J183" s="7"/>
      <c r="K183" s="9"/>
      <c r="L183" s="27"/>
    </row>
    <row r="184" spans="1:12" s="3" customFormat="1" hidden="1">
      <c r="A184" s="46"/>
      <c r="B184" s="26"/>
      <c r="C184" s="7"/>
      <c r="D184" s="7"/>
      <c r="E184" s="9"/>
      <c r="F184" s="27"/>
      <c r="G184" s="46"/>
      <c r="H184" s="26"/>
      <c r="I184" s="7"/>
      <c r="J184" s="7"/>
      <c r="K184" s="9"/>
      <c r="L184" s="27"/>
    </row>
    <row r="185" spans="1:12" s="3" customFormat="1" hidden="1">
      <c r="A185" s="46"/>
      <c r="B185" s="26"/>
      <c r="C185" s="7"/>
      <c r="D185" s="7"/>
      <c r="E185" s="9"/>
      <c r="F185" s="27"/>
      <c r="G185" s="46"/>
      <c r="H185" s="26"/>
      <c r="I185" s="7"/>
      <c r="J185" s="7"/>
      <c r="K185" s="9"/>
      <c r="L185" s="27"/>
    </row>
    <row r="186" spans="1:12" s="3" customFormat="1" ht="12.75" hidden="1" thickBot="1">
      <c r="A186" s="46"/>
      <c r="B186" s="28"/>
      <c r="C186" s="29"/>
      <c r="D186" s="29"/>
      <c r="E186" s="30"/>
      <c r="F186" s="31"/>
      <c r="G186" s="46"/>
      <c r="H186" s="28"/>
      <c r="I186" s="29"/>
      <c r="J186" s="29"/>
      <c r="K186" s="30"/>
      <c r="L186" s="31"/>
    </row>
    <row r="187" spans="1:12" s="3" customFormat="1" ht="12.75" thickTop="1">
      <c r="A187" s="46"/>
      <c r="B187" s="48"/>
      <c r="C187" s="48"/>
      <c r="D187" s="48"/>
      <c r="E187" s="48"/>
      <c r="F187" s="48"/>
      <c r="G187" s="46"/>
      <c r="H187" s="48"/>
      <c r="I187" s="48"/>
      <c r="J187" s="48"/>
      <c r="K187" s="48"/>
      <c r="L187" s="48"/>
    </row>
    <row r="188" spans="1:12" s="3" customFormat="1" ht="19.5">
      <c r="A188" s="35"/>
      <c r="B188" s="783"/>
      <c r="C188" s="783"/>
      <c r="D188" s="35"/>
      <c r="E188" s="41"/>
      <c r="F188" s="789"/>
      <c r="G188" s="789"/>
      <c r="H188" s="789"/>
      <c r="I188" s="789"/>
      <c r="J188" s="35"/>
      <c r="K188" s="783"/>
      <c r="L188" s="783"/>
    </row>
    <row r="189" spans="1:12" s="3" customFormat="1"/>
    <row r="190" spans="1:12" s="3" customFormat="1"/>
    <row r="191" spans="1:12" s="3" customFormat="1"/>
    <row r="192" spans="1:12" s="3" customFormat="1"/>
    <row r="193" s="3" customFormat="1"/>
    <row r="194" s="3" customFormat="1"/>
    <row r="195" s="3" customFormat="1"/>
    <row r="196" s="3" customFormat="1"/>
    <row r="197" s="3" customFormat="1"/>
    <row r="198" s="3" customFormat="1"/>
    <row r="199" s="3" customFormat="1"/>
    <row r="200" s="3" customFormat="1"/>
    <row r="201" s="3" customFormat="1" ht="409.6"/>
    <row r="202" s="3" customFormat="1" ht="409.6"/>
    <row r="203" s="3" customFormat="1"/>
    <row r="204" s="3" customFormat="1"/>
    <row r="205" s="3" customFormat="1"/>
    <row r="206" s="3" customFormat="1"/>
    <row r="207" s="3" customFormat="1"/>
    <row r="208" s="3" customFormat="1"/>
    <row r="209" s="3" customFormat="1"/>
    <row r="210" s="3" customFormat="1"/>
    <row r="211" s="3" customFormat="1"/>
    <row r="212" s="3" customFormat="1"/>
    <row r="213" s="3" customFormat="1"/>
    <row r="214" s="3" customFormat="1"/>
    <row r="215" s="3" customFormat="1"/>
    <row r="216" s="3" customFormat="1"/>
    <row r="217" s="3" customFormat="1"/>
    <row r="218" s="3" customFormat="1"/>
    <row r="219" s="3" customFormat="1"/>
    <row r="220" s="3" customFormat="1"/>
    <row r="221" s="3" customFormat="1"/>
    <row r="222" s="3" customFormat="1"/>
    <row r="223" s="3" customFormat="1"/>
    <row r="224" s="3" customFormat="1"/>
    <row r="225" s="3" customFormat="1"/>
    <row r="226" s="3" customFormat="1"/>
    <row r="227" s="3" customFormat="1"/>
    <row r="228" s="3" customFormat="1"/>
    <row r="229" s="3" customFormat="1"/>
    <row r="230" s="3" customFormat="1"/>
    <row r="231" s="3" customFormat="1"/>
    <row r="232" s="3" customFormat="1"/>
    <row r="233" s="3" customFormat="1"/>
    <row r="234" s="3" customFormat="1"/>
    <row r="235" s="3" customFormat="1"/>
    <row r="236" s="3" customFormat="1"/>
    <row r="237" s="3" customFormat="1"/>
    <row r="238" s="3" customFormat="1"/>
    <row r="239" s="3" customFormat="1"/>
    <row r="240" s="3" customFormat="1"/>
    <row r="241" s="3" customFormat="1"/>
    <row r="242" s="3" customFormat="1"/>
    <row r="243" s="3" customFormat="1"/>
    <row r="244" s="3" customFormat="1"/>
    <row r="245" s="3" customFormat="1"/>
    <row r="246" s="3" customFormat="1"/>
    <row r="247" s="3" customFormat="1"/>
    <row r="248" s="3" customFormat="1"/>
    <row r="249" s="3" customFormat="1"/>
    <row r="250" s="3" customFormat="1"/>
    <row r="251" s="3" customFormat="1"/>
    <row r="252" s="3" customFormat="1"/>
    <row r="253" s="3" customFormat="1"/>
    <row r="254" s="3" customFormat="1"/>
    <row r="255" s="3" customFormat="1"/>
    <row r="256" s="3" customFormat="1"/>
    <row r="257" s="3" customFormat="1"/>
    <row r="258" s="3" customFormat="1"/>
    <row r="259" s="3" customFormat="1"/>
    <row r="260" s="3" customFormat="1"/>
    <row r="261" s="3" customFormat="1"/>
    <row r="262" s="3" customFormat="1"/>
    <row r="263" s="3" customFormat="1"/>
    <row r="264" s="3" customFormat="1"/>
    <row r="265" s="3" customFormat="1"/>
    <row r="266" s="3" customFormat="1"/>
    <row r="267" s="3" customFormat="1"/>
    <row r="268" s="3" customFormat="1"/>
    <row r="269" s="3" customFormat="1"/>
    <row r="270" s="3" customFormat="1"/>
    <row r="271" s="3" customFormat="1"/>
    <row r="272" s="3" customFormat="1"/>
    <row r="273" s="3" customFormat="1"/>
    <row r="274" s="3" customFormat="1"/>
    <row r="275" s="3" customFormat="1"/>
    <row r="276" s="3" customFormat="1"/>
    <row r="277" s="3" customFormat="1"/>
    <row r="278" s="3" customFormat="1"/>
    <row r="279" s="3" customFormat="1"/>
    <row r="280" s="3" customFormat="1"/>
    <row r="281" s="3" customFormat="1"/>
    <row r="282" s="3" customFormat="1"/>
    <row r="283" s="3" customFormat="1"/>
    <row r="284" s="3" customFormat="1"/>
    <row r="285" s="3" customFormat="1"/>
    <row r="286" s="3" customFormat="1"/>
    <row r="287" s="3" customFormat="1"/>
    <row r="288" s="3" customFormat="1"/>
    <row r="289" s="3" customFormat="1"/>
    <row r="290" s="3" customFormat="1"/>
    <row r="291" s="3" customFormat="1"/>
    <row r="292" s="3" customFormat="1"/>
    <row r="293" s="3" customFormat="1"/>
    <row r="294" s="3" customFormat="1"/>
    <row r="295" s="3" customFormat="1"/>
    <row r="296" s="3" customFormat="1"/>
    <row r="297" s="3" customFormat="1"/>
    <row r="298" s="3" customFormat="1"/>
    <row r="299" s="3" customFormat="1"/>
    <row r="300" s="3" customFormat="1"/>
    <row r="301" s="3" customFormat="1"/>
    <row r="302" s="3" customFormat="1"/>
    <row r="303" s="3" customFormat="1"/>
    <row r="304" s="3" customFormat="1"/>
    <row r="305" s="3" customFormat="1"/>
    <row r="306" s="3" customFormat="1"/>
    <row r="307" s="3" customFormat="1"/>
    <row r="308" s="3" customFormat="1"/>
    <row r="309" s="3" customFormat="1"/>
    <row r="310" s="3" customFormat="1"/>
    <row r="311" s="3" customFormat="1"/>
    <row r="312" s="3" customFormat="1"/>
    <row r="313" s="3" customFormat="1"/>
    <row r="314" s="3" customFormat="1"/>
    <row r="315" s="3" customFormat="1"/>
    <row r="316" s="3" customFormat="1"/>
    <row r="317" s="3" customFormat="1"/>
    <row r="318" s="3" customFormat="1"/>
    <row r="319" s="3" customFormat="1"/>
    <row r="320" s="3" customFormat="1"/>
    <row r="321" s="3" customFormat="1"/>
    <row r="322" s="3" customFormat="1"/>
    <row r="323" s="3" customFormat="1"/>
    <row r="324" s="3" customFormat="1"/>
    <row r="325" s="3" customFormat="1"/>
    <row r="326" s="3" customFormat="1"/>
    <row r="327" s="3" customFormat="1"/>
    <row r="328" s="3" customFormat="1"/>
    <row r="329" s="3" customFormat="1"/>
    <row r="330" s="3" customFormat="1"/>
    <row r="331" s="3" customFormat="1"/>
    <row r="332" s="3" customFormat="1"/>
    <row r="333" s="3" customFormat="1"/>
    <row r="334" s="3" customFormat="1"/>
    <row r="335" s="3" customFormat="1"/>
    <row r="336" s="3" customFormat="1"/>
    <row r="337" s="3" customFormat="1"/>
    <row r="338" s="3" customFormat="1"/>
    <row r="339" s="3" customFormat="1"/>
    <row r="340" s="3" customFormat="1"/>
    <row r="341" s="3" customFormat="1"/>
    <row r="342" s="3" customFormat="1"/>
    <row r="343" s="3" customFormat="1"/>
    <row r="344" s="3" customFormat="1"/>
    <row r="345" s="3" customFormat="1"/>
    <row r="346" s="3" customFormat="1"/>
    <row r="347" s="3" customFormat="1"/>
    <row r="348" s="3" customFormat="1"/>
    <row r="349" s="3" customFormat="1"/>
    <row r="350" s="3" customFormat="1"/>
    <row r="351" s="3" customFormat="1"/>
    <row r="352" s="3" customFormat="1"/>
    <row r="353" s="3" customFormat="1"/>
    <row r="354" s="3" customFormat="1"/>
    <row r="355" s="3" customFormat="1"/>
    <row r="356" s="3" customFormat="1"/>
    <row r="357" s="3" customFormat="1"/>
    <row r="358" s="3" customFormat="1"/>
    <row r="359" s="3" customFormat="1"/>
    <row r="360" s="3" customFormat="1"/>
    <row r="361" s="3" customFormat="1"/>
    <row r="362" s="3" customFormat="1"/>
    <row r="363" s="3" customFormat="1"/>
    <row r="364" s="3" customFormat="1"/>
    <row r="365" s="3" customFormat="1"/>
    <row r="366" s="3" customFormat="1"/>
    <row r="367" s="3" customFormat="1"/>
    <row r="368" s="3" customFormat="1"/>
    <row r="369" s="3" customFormat="1"/>
    <row r="370" s="3" customFormat="1"/>
    <row r="371" s="3" customFormat="1"/>
    <row r="372" s="3" customFormat="1"/>
    <row r="373" s="3" customFormat="1"/>
    <row r="374" s="3" customFormat="1"/>
    <row r="375" s="3" customFormat="1"/>
    <row r="376" s="3" customFormat="1"/>
    <row r="377" s="3" customFormat="1"/>
    <row r="378" s="3" customFormat="1"/>
    <row r="379" s="3" customFormat="1"/>
    <row r="380" s="3" customFormat="1"/>
    <row r="381" s="3" customFormat="1"/>
    <row r="382" s="3" customFormat="1"/>
    <row r="383" s="3" customFormat="1"/>
    <row r="384" s="3" customFormat="1"/>
    <row r="385" s="3" customFormat="1"/>
    <row r="386" s="3" customFormat="1"/>
    <row r="387" s="3" customFormat="1"/>
    <row r="388" s="3" customFormat="1"/>
    <row r="389" s="3" customFormat="1"/>
    <row r="390" s="3" customFormat="1"/>
    <row r="391" s="3" customFormat="1"/>
    <row r="392" s="3" customFormat="1"/>
    <row r="393" s="3" customFormat="1"/>
    <row r="394" s="3" customFormat="1"/>
    <row r="395" s="3" customFormat="1"/>
    <row r="396" s="3" customFormat="1"/>
    <row r="397" s="3" customFormat="1"/>
    <row r="398" s="3" customFormat="1"/>
    <row r="399" s="3" customFormat="1"/>
    <row r="400" s="3" customFormat="1"/>
    <row r="401" s="3" customFormat="1"/>
    <row r="402" s="3" customFormat="1"/>
    <row r="403" s="3" customFormat="1"/>
    <row r="404" s="3" customFormat="1"/>
    <row r="405" s="3" customFormat="1"/>
    <row r="406" s="3" customFormat="1"/>
    <row r="407" s="3" customFormat="1"/>
    <row r="408" s="3" customFormat="1"/>
    <row r="409" s="3" customFormat="1"/>
    <row r="410" s="3" customFormat="1"/>
    <row r="411" s="3" customFormat="1"/>
    <row r="412" s="3" customFormat="1"/>
    <row r="413" s="3" customFormat="1"/>
    <row r="414" s="3" customFormat="1"/>
    <row r="415" s="3" customFormat="1"/>
    <row r="416" s="3" customFormat="1"/>
    <row r="417" s="3" customFormat="1"/>
    <row r="418" s="3" customFormat="1"/>
    <row r="419" s="3" customFormat="1"/>
    <row r="420" s="3" customFormat="1"/>
    <row r="421" s="3" customFormat="1"/>
    <row r="422" s="3" customFormat="1"/>
    <row r="423" s="3" customFormat="1"/>
    <row r="424" s="3" customFormat="1"/>
    <row r="425" s="3" customFormat="1"/>
    <row r="426" s="3" customFormat="1"/>
    <row r="427" s="3" customFormat="1"/>
    <row r="428" s="3" customFormat="1"/>
    <row r="429" s="3" customFormat="1"/>
    <row r="430" s="3" customFormat="1"/>
    <row r="431" s="3" customFormat="1"/>
    <row r="432" s="3" customFormat="1"/>
    <row r="433" s="3" customFormat="1"/>
    <row r="434" s="3" customFormat="1"/>
    <row r="435" s="3" customFormat="1"/>
    <row r="436" s="3" customFormat="1"/>
    <row r="437" s="3" customFormat="1"/>
    <row r="438" s="3" customFormat="1"/>
    <row r="439" s="3" customFormat="1"/>
    <row r="440" s="3" customFormat="1"/>
  </sheetData>
  <mergeCells count="42">
    <mergeCell ref="B113:C113"/>
    <mergeCell ref="F113:I113"/>
    <mergeCell ref="K113:L113"/>
    <mergeCell ref="B14:C15"/>
    <mergeCell ref="H14:I15"/>
    <mergeCell ref="K88:L88"/>
    <mergeCell ref="B38:C38"/>
    <mergeCell ref="B89:C90"/>
    <mergeCell ref="H89:I90"/>
    <mergeCell ref="B88:C88"/>
    <mergeCell ref="F88:I88"/>
    <mergeCell ref="B138:C138"/>
    <mergeCell ref="F4:G5"/>
    <mergeCell ref="F7:G8"/>
    <mergeCell ref="B64:C65"/>
    <mergeCell ref="H64:I65"/>
    <mergeCell ref="K63:L63"/>
    <mergeCell ref="K13:L13"/>
    <mergeCell ref="B13:C13"/>
    <mergeCell ref="K38:L38"/>
    <mergeCell ref="B39:C40"/>
    <mergeCell ref="H39:I40"/>
    <mergeCell ref="B63:C63"/>
    <mergeCell ref="F63:I63"/>
    <mergeCell ref="F38:I38"/>
    <mergeCell ref="F13:I13"/>
    <mergeCell ref="F138:I138"/>
    <mergeCell ref="A1:M1"/>
    <mergeCell ref="K188:L188"/>
    <mergeCell ref="E163:F163"/>
    <mergeCell ref="H163:I163"/>
    <mergeCell ref="B164:C165"/>
    <mergeCell ref="H164:I165"/>
    <mergeCell ref="B188:C188"/>
    <mergeCell ref="F188:I188"/>
    <mergeCell ref="K138:L138"/>
    <mergeCell ref="B139:C140"/>
    <mergeCell ref="H139:I140"/>
    <mergeCell ref="B163:C163"/>
    <mergeCell ref="K163:L163"/>
    <mergeCell ref="B114:C115"/>
    <mergeCell ref="H114:I115"/>
  </mergeCells>
  <phoneticPr fontId="0" type="noConversion"/>
  <printOptions horizontalCentered="1" verticalCentered="1"/>
  <pageMargins left="0" right="0" top="0" bottom="0" header="0" footer="0"/>
  <pageSetup paperSize="9" orientation="portrait" horizontalDpi="360" verticalDpi="360"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101"/>
  <sheetViews>
    <sheetView topLeftCell="E6" workbookViewId="0">
      <selection activeCell="AK7" sqref="AK7"/>
    </sheetView>
  </sheetViews>
  <sheetFormatPr defaultRowHeight="12"/>
  <cols>
    <col min="1" max="1" width="1.140625" style="1" customWidth="1"/>
    <col min="2" max="2" width="3.5703125" style="1" customWidth="1"/>
    <col min="3" max="3" width="9" style="1" customWidth="1"/>
    <col min="4" max="4" width="11.85546875" style="1" customWidth="1"/>
    <col min="5" max="9" width="8.85546875" style="1" customWidth="1"/>
    <col min="10" max="10" width="6.7109375" style="1" customWidth="1"/>
    <col min="11" max="11" width="7.5703125" style="1" customWidth="1"/>
    <col min="12" max="12" width="8.85546875" style="1" customWidth="1"/>
    <col min="13" max="13" width="3.85546875" style="1" customWidth="1"/>
    <col min="14" max="14" width="8.28515625" style="1" customWidth="1"/>
    <col min="15" max="15" width="10.28515625" style="1" customWidth="1"/>
    <col min="16" max="29" width="4.28515625" style="557" customWidth="1"/>
    <col min="30" max="33" width="4.42578125" style="557" customWidth="1"/>
    <col min="34" max="34" width="5.7109375" style="1" customWidth="1"/>
    <col min="35" max="35" width="4.42578125" style="1" customWidth="1"/>
    <col min="36" max="37" width="5.42578125" style="1" customWidth="1"/>
    <col min="38" max="38" width="4.85546875" style="1" customWidth="1"/>
    <col min="39" max="39" width="7.28515625" style="1" customWidth="1"/>
    <col min="40" max="16384" width="9.140625" style="1"/>
  </cols>
  <sheetData>
    <row r="1" spans="1:39" ht="29.25" customHeight="1">
      <c r="A1" s="856" t="s">
        <v>1471</v>
      </c>
      <c r="B1" s="857"/>
      <c r="C1" s="857"/>
      <c r="D1" s="857"/>
      <c r="E1" s="860" t="s">
        <v>1489</v>
      </c>
      <c r="F1" s="861"/>
      <c r="G1" s="861"/>
      <c r="H1" s="861"/>
      <c r="I1" s="861"/>
      <c r="J1" s="861"/>
      <c r="K1" s="861"/>
      <c r="L1" s="862"/>
      <c r="M1" s="82"/>
      <c r="N1" s="831" t="s">
        <v>1701</v>
      </c>
      <c r="O1" s="832"/>
      <c r="P1" s="832"/>
      <c r="Q1" s="832"/>
      <c r="R1" s="832"/>
      <c r="S1" s="832"/>
      <c r="T1" s="832"/>
      <c r="U1" s="832"/>
      <c r="V1" s="832"/>
      <c r="W1" s="832"/>
      <c r="X1" s="832"/>
      <c r="Y1" s="832"/>
      <c r="Z1" s="832"/>
      <c r="AA1" s="832"/>
      <c r="AB1" s="832"/>
      <c r="AC1" s="832"/>
      <c r="AD1" s="832"/>
      <c r="AE1" s="832"/>
      <c r="AF1" s="833"/>
      <c r="AG1" s="832"/>
      <c r="AH1" s="832"/>
      <c r="AI1" s="836" t="s">
        <v>1446</v>
      </c>
      <c r="AJ1" s="836"/>
      <c r="AK1" s="836"/>
      <c r="AL1" s="823" t="s">
        <v>1447</v>
      </c>
      <c r="AM1" s="824"/>
    </row>
    <row r="2" spans="1:39" ht="21.75" customHeight="1" thickBot="1">
      <c r="A2" s="858"/>
      <c r="B2" s="859"/>
      <c r="C2" s="859"/>
      <c r="D2" s="859"/>
      <c r="E2" s="865" t="s">
        <v>640</v>
      </c>
      <c r="F2" s="866"/>
      <c r="G2" s="866" t="s">
        <v>641</v>
      </c>
      <c r="H2" s="866"/>
      <c r="I2" s="866" t="s">
        <v>1488</v>
      </c>
      <c r="J2" s="866"/>
      <c r="K2" s="281" t="s">
        <v>1472</v>
      </c>
      <c r="L2" s="282" t="s">
        <v>1480</v>
      </c>
      <c r="M2" s="82"/>
      <c r="N2" s="834" t="s">
        <v>640</v>
      </c>
      <c r="O2" s="835"/>
      <c r="P2" s="837" t="s">
        <v>1700</v>
      </c>
      <c r="Q2" s="838"/>
      <c r="R2" s="838"/>
      <c r="S2" s="838"/>
      <c r="T2" s="838"/>
      <c r="U2" s="838"/>
      <c r="V2" s="838"/>
      <c r="W2" s="838"/>
      <c r="X2" s="838"/>
      <c r="Y2" s="838"/>
      <c r="Z2" s="838"/>
      <c r="AA2" s="838"/>
      <c r="AB2" s="838"/>
      <c r="AC2" s="838"/>
      <c r="AD2" s="838"/>
      <c r="AE2" s="839"/>
      <c r="AF2" s="721"/>
      <c r="AG2" s="585"/>
      <c r="AH2" s="675" t="s">
        <v>3084</v>
      </c>
      <c r="AI2" s="552" t="s">
        <v>3095</v>
      </c>
      <c r="AJ2" s="668" t="s">
        <v>3096</v>
      </c>
      <c r="AK2" s="553" t="s">
        <v>3094</v>
      </c>
      <c r="AL2" s="532" t="s">
        <v>502</v>
      </c>
      <c r="AM2" s="558" t="s">
        <v>1448</v>
      </c>
    </row>
    <row r="3" spans="1:39" ht="15" customHeight="1">
      <c r="A3" s="867" t="s">
        <v>637</v>
      </c>
      <c r="B3" s="868"/>
      <c r="C3" s="280" t="s">
        <v>926</v>
      </c>
      <c r="D3" s="143" t="s">
        <v>639</v>
      </c>
      <c r="E3" s="863" t="s">
        <v>992</v>
      </c>
      <c r="F3" s="864"/>
      <c r="G3" s="848" t="s">
        <v>3523</v>
      </c>
      <c r="H3" s="849"/>
      <c r="I3" s="846" t="s">
        <v>2678</v>
      </c>
      <c r="J3" s="847"/>
      <c r="K3" s="362">
        <v>3.1250000000000001E-4</v>
      </c>
      <c r="L3" s="651">
        <v>2011</v>
      </c>
      <c r="M3" s="680" t="s">
        <v>648</v>
      </c>
      <c r="N3" s="450" t="s">
        <v>1105</v>
      </c>
      <c r="O3" s="451" t="s">
        <v>1106</v>
      </c>
      <c r="P3" s="554"/>
      <c r="Q3" s="554"/>
      <c r="R3" s="554">
        <v>1997</v>
      </c>
      <c r="S3" s="554">
        <v>1998</v>
      </c>
      <c r="T3" s="554"/>
      <c r="U3" s="554">
        <v>2000</v>
      </c>
      <c r="V3" s="554">
        <v>2001</v>
      </c>
      <c r="W3" s="554">
        <v>2002</v>
      </c>
      <c r="X3" s="554">
        <v>2003</v>
      </c>
      <c r="Y3" s="554">
        <v>2004</v>
      </c>
      <c r="Z3" s="554">
        <v>2005</v>
      </c>
      <c r="AA3" s="554">
        <v>2006</v>
      </c>
      <c r="AB3" s="554">
        <v>2007</v>
      </c>
      <c r="AC3" s="554">
        <v>2008</v>
      </c>
      <c r="AD3" s="554">
        <v>2009</v>
      </c>
      <c r="AE3" s="554"/>
      <c r="AF3" s="554">
        <v>2011</v>
      </c>
      <c r="AG3" s="554"/>
      <c r="AH3" s="537">
        <f t="shared" ref="AH3:AH34" si="0">COUNTIF(P3:AG3,"&gt;0")</f>
        <v>13</v>
      </c>
      <c r="AI3" s="534">
        <v>9</v>
      </c>
      <c r="AJ3" s="471">
        <v>2</v>
      </c>
      <c r="AK3" s="471">
        <v>1</v>
      </c>
      <c r="AL3" s="538">
        <f t="shared" ref="AL3:AL34" si="1">(AI3*3)+(AJ3*2)+(AK3*1)</f>
        <v>32</v>
      </c>
      <c r="AM3" s="472">
        <f t="shared" ref="AM3:AM34" si="2">AL3/AH3</f>
        <v>2.4615384615384617</v>
      </c>
    </row>
    <row r="4" spans="1:39" ht="15" customHeight="1">
      <c r="A4" s="869"/>
      <c r="B4" s="870"/>
      <c r="C4" s="118" t="s">
        <v>927</v>
      </c>
      <c r="D4" s="137" t="s">
        <v>670</v>
      </c>
      <c r="E4" s="825" t="s">
        <v>1683</v>
      </c>
      <c r="F4" s="826"/>
      <c r="G4" s="850" t="s">
        <v>1684</v>
      </c>
      <c r="H4" s="851"/>
      <c r="I4" s="829" t="s">
        <v>647</v>
      </c>
      <c r="J4" s="830"/>
      <c r="K4" s="298">
        <v>27.9</v>
      </c>
      <c r="L4" s="274">
        <v>2001</v>
      </c>
      <c r="M4" s="680" t="s">
        <v>649</v>
      </c>
      <c r="N4" s="450" t="s">
        <v>908</v>
      </c>
      <c r="O4" s="451" t="s">
        <v>1697</v>
      </c>
      <c r="P4" s="554"/>
      <c r="Q4" s="554">
        <v>1996</v>
      </c>
      <c r="R4" s="554">
        <v>1997</v>
      </c>
      <c r="S4" s="554"/>
      <c r="T4" s="554">
        <v>1999</v>
      </c>
      <c r="U4" s="554">
        <v>2000</v>
      </c>
      <c r="V4" s="554"/>
      <c r="W4" s="554">
        <v>2002</v>
      </c>
      <c r="X4" s="554">
        <v>2003</v>
      </c>
      <c r="Y4" s="554">
        <v>2004</v>
      </c>
      <c r="Z4" s="554"/>
      <c r="AA4" s="554">
        <v>2006</v>
      </c>
      <c r="AB4" s="554">
        <v>2007</v>
      </c>
      <c r="AC4" s="554">
        <v>2008</v>
      </c>
      <c r="AD4" s="554">
        <v>2009</v>
      </c>
      <c r="AE4" s="554">
        <v>2010</v>
      </c>
      <c r="AF4" s="554"/>
      <c r="AG4" s="554">
        <v>2012</v>
      </c>
      <c r="AH4" s="537">
        <f t="shared" si="0"/>
        <v>13</v>
      </c>
      <c r="AI4" s="471">
        <v>3</v>
      </c>
      <c r="AJ4" s="471">
        <v>6</v>
      </c>
      <c r="AK4" s="471">
        <v>4</v>
      </c>
      <c r="AL4" s="538">
        <f t="shared" si="1"/>
        <v>25</v>
      </c>
      <c r="AM4" s="472">
        <f t="shared" si="2"/>
        <v>1.9230769230769231</v>
      </c>
    </row>
    <row r="5" spans="1:39" ht="15" customHeight="1">
      <c r="A5" s="869"/>
      <c r="B5" s="870"/>
      <c r="C5" s="119" t="s">
        <v>794</v>
      </c>
      <c r="D5" s="139" t="s">
        <v>639</v>
      </c>
      <c r="E5" s="827" t="s">
        <v>778</v>
      </c>
      <c r="F5" s="828"/>
      <c r="G5" s="854" t="s">
        <v>2097</v>
      </c>
      <c r="H5" s="855"/>
      <c r="I5" s="852" t="s">
        <v>770</v>
      </c>
      <c r="J5" s="853"/>
      <c r="K5" s="342">
        <v>8.7962962962962962E-4</v>
      </c>
      <c r="L5" s="482">
        <v>2007</v>
      </c>
      <c r="M5" s="680" t="s">
        <v>650</v>
      </c>
      <c r="N5" s="450" t="s">
        <v>1649</v>
      </c>
      <c r="O5" s="451" t="s">
        <v>1650</v>
      </c>
      <c r="P5" s="554"/>
      <c r="Q5" s="554"/>
      <c r="R5" s="554"/>
      <c r="S5" s="554"/>
      <c r="T5" s="554"/>
      <c r="U5" s="554">
        <v>2000</v>
      </c>
      <c r="V5" s="554">
        <v>2001</v>
      </c>
      <c r="W5" s="554">
        <v>2002</v>
      </c>
      <c r="X5" s="554">
        <v>2003</v>
      </c>
      <c r="Y5" s="554">
        <v>2004</v>
      </c>
      <c r="Z5" s="554">
        <v>2005</v>
      </c>
      <c r="AA5" s="554">
        <v>2006</v>
      </c>
      <c r="AB5" s="554">
        <v>2007</v>
      </c>
      <c r="AC5" s="554">
        <v>2008</v>
      </c>
      <c r="AD5" s="554">
        <v>2009</v>
      </c>
      <c r="AE5" s="554">
        <v>2010</v>
      </c>
      <c r="AF5" s="554"/>
      <c r="AG5" s="554">
        <v>2012</v>
      </c>
      <c r="AH5" s="537">
        <f t="shared" si="0"/>
        <v>12</v>
      </c>
      <c r="AI5" s="471">
        <v>5</v>
      </c>
      <c r="AJ5" s="471">
        <v>4</v>
      </c>
      <c r="AK5" s="471">
        <v>1</v>
      </c>
      <c r="AL5" s="538">
        <f t="shared" si="1"/>
        <v>24</v>
      </c>
      <c r="AM5" s="472">
        <f t="shared" si="2"/>
        <v>2</v>
      </c>
    </row>
    <row r="6" spans="1:39" ht="15" customHeight="1">
      <c r="A6" s="869"/>
      <c r="B6" s="870"/>
      <c r="C6" s="224" t="s">
        <v>1666</v>
      </c>
      <c r="D6" s="137" t="s">
        <v>670</v>
      </c>
      <c r="E6" s="825" t="s">
        <v>1143</v>
      </c>
      <c r="F6" s="826"/>
      <c r="G6" s="850" t="s">
        <v>2703</v>
      </c>
      <c r="H6" s="851"/>
      <c r="I6" s="829" t="s">
        <v>647</v>
      </c>
      <c r="J6" s="830"/>
      <c r="K6" s="298">
        <v>119</v>
      </c>
      <c r="L6" s="743">
        <v>2012</v>
      </c>
      <c r="M6" s="680" t="s">
        <v>651</v>
      </c>
      <c r="N6" s="469" t="s">
        <v>986</v>
      </c>
      <c r="O6" s="470" t="s">
        <v>1300</v>
      </c>
      <c r="P6" s="554"/>
      <c r="Q6" s="554"/>
      <c r="R6" s="554"/>
      <c r="S6" s="554">
        <v>1998</v>
      </c>
      <c r="T6" s="554"/>
      <c r="U6" s="554">
        <v>2000</v>
      </c>
      <c r="V6" s="554">
        <v>2001</v>
      </c>
      <c r="W6" s="554">
        <v>2002</v>
      </c>
      <c r="X6" s="554"/>
      <c r="Y6" s="554">
        <v>2004</v>
      </c>
      <c r="Z6" s="554"/>
      <c r="AA6" s="554">
        <v>2006</v>
      </c>
      <c r="AB6" s="554">
        <v>2007</v>
      </c>
      <c r="AC6" s="554">
        <v>2008</v>
      </c>
      <c r="AD6" s="554"/>
      <c r="AE6" s="554">
        <v>2010</v>
      </c>
      <c r="AF6" s="554"/>
      <c r="AG6" s="554">
        <v>2012</v>
      </c>
      <c r="AH6" s="537">
        <f t="shared" si="0"/>
        <v>10</v>
      </c>
      <c r="AI6" s="471">
        <v>7</v>
      </c>
      <c r="AJ6" s="471"/>
      <c r="AK6" s="471">
        <v>3</v>
      </c>
      <c r="AL6" s="538">
        <f t="shared" si="1"/>
        <v>24</v>
      </c>
      <c r="AM6" s="472">
        <f t="shared" si="2"/>
        <v>2.4</v>
      </c>
    </row>
    <row r="7" spans="1:39" ht="15" customHeight="1">
      <c r="A7" s="869"/>
      <c r="B7" s="870"/>
      <c r="C7" s="120" t="s">
        <v>795</v>
      </c>
      <c r="D7" s="139" t="s">
        <v>639</v>
      </c>
      <c r="E7" s="827" t="s">
        <v>991</v>
      </c>
      <c r="F7" s="828"/>
      <c r="G7" s="854" t="s">
        <v>1200</v>
      </c>
      <c r="H7" s="855"/>
      <c r="I7" s="852" t="s">
        <v>948</v>
      </c>
      <c r="J7" s="853"/>
      <c r="K7" s="342">
        <v>8.4374999999999999E-4</v>
      </c>
      <c r="L7" s="231">
        <v>2000</v>
      </c>
      <c r="M7" s="680" t="s">
        <v>652</v>
      </c>
      <c r="N7" s="469" t="s">
        <v>1340</v>
      </c>
      <c r="O7" s="470" t="s">
        <v>2360</v>
      </c>
      <c r="P7" s="554"/>
      <c r="Q7" s="554"/>
      <c r="R7" s="554"/>
      <c r="S7" s="554"/>
      <c r="T7" s="554"/>
      <c r="U7" s="554"/>
      <c r="V7" s="554">
        <v>2001</v>
      </c>
      <c r="W7" s="554">
        <v>2002</v>
      </c>
      <c r="X7" s="554">
        <v>2003</v>
      </c>
      <c r="Y7" s="554">
        <v>2004</v>
      </c>
      <c r="Z7" s="554">
        <v>2005</v>
      </c>
      <c r="AA7" s="554">
        <v>2006</v>
      </c>
      <c r="AB7" s="554">
        <v>2007</v>
      </c>
      <c r="AC7" s="554">
        <v>2008</v>
      </c>
      <c r="AD7" s="554">
        <v>2009</v>
      </c>
      <c r="AE7" s="554">
        <v>2010</v>
      </c>
      <c r="AF7" s="554"/>
      <c r="AG7" s="554">
        <v>2012</v>
      </c>
      <c r="AH7" s="537">
        <f t="shared" si="0"/>
        <v>11</v>
      </c>
      <c r="AI7" s="471">
        <v>1</v>
      </c>
      <c r="AJ7" s="471">
        <v>8</v>
      </c>
      <c r="AK7" s="471">
        <v>2</v>
      </c>
      <c r="AL7" s="538">
        <f t="shared" si="1"/>
        <v>21</v>
      </c>
      <c r="AM7" s="472">
        <f t="shared" si="2"/>
        <v>1.9090909090909092</v>
      </c>
    </row>
    <row r="8" spans="1:39" ht="15" customHeight="1">
      <c r="A8" s="869"/>
      <c r="B8" s="870"/>
      <c r="C8" s="121" t="s">
        <v>1667</v>
      </c>
      <c r="D8" s="137" t="s">
        <v>670</v>
      </c>
      <c r="E8" s="825" t="s">
        <v>843</v>
      </c>
      <c r="F8" s="826"/>
      <c r="G8" s="850" t="s">
        <v>113</v>
      </c>
      <c r="H8" s="851"/>
      <c r="I8" s="829" t="s">
        <v>770</v>
      </c>
      <c r="J8" s="830"/>
      <c r="K8" s="343">
        <v>1.5960648148148149E-3</v>
      </c>
      <c r="L8" s="363">
        <v>2003</v>
      </c>
      <c r="M8" s="680" t="s">
        <v>653</v>
      </c>
      <c r="N8" s="677" t="s">
        <v>772</v>
      </c>
      <c r="O8" s="673" t="s">
        <v>1275</v>
      </c>
      <c r="P8" s="554">
        <v>1995</v>
      </c>
      <c r="Q8" s="554">
        <v>1996</v>
      </c>
      <c r="R8" s="554">
        <v>1997</v>
      </c>
      <c r="S8" s="554">
        <v>1998</v>
      </c>
      <c r="T8" s="554"/>
      <c r="U8" s="554"/>
      <c r="V8" s="554">
        <v>2001</v>
      </c>
      <c r="W8" s="554">
        <v>2002</v>
      </c>
      <c r="X8" s="554">
        <v>2003</v>
      </c>
      <c r="Y8" s="554"/>
      <c r="Z8" s="554"/>
      <c r="AA8" s="554"/>
      <c r="AB8" s="554"/>
      <c r="AC8" s="554"/>
      <c r="AD8" s="554"/>
      <c r="AE8" s="554"/>
      <c r="AF8" s="554"/>
      <c r="AG8" s="554"/>
      <c r="AH8" s="537">
        <f t="shared" si="0"/>
        <v>7</v>
      </c>
      <c r="AI8" s="471">
        <v>5</v>
      </c>
      <c r="AJ8" s="471">
        <v>2</v>
      </c>
      <c r="AK8" s="471">
        <v>1</v>
      </c>
      <c r="AL8" s="538">
        <f t="shared" si="1"/>
        <v>20</v>
      </c>
      <c r="AM8" s="472">
        <f t="shared" si="2"/>
        <v>2.8571428571428572</v>
      </c>
    </row>
    <row r="9" spans="1:39" ht="15" customHeight="1">
      <c r="A9" s="869"/>
      <c r="B9" s="870"/>
      <c r="C9" s="122" t="s">
        <v>796</v>
      </c>
      <c r="D9" s="139" t="s">
        <v>639</v>
      </c>
      <c r="E9" s="827" t="s">
        <v>778</v>
      </c>
      <c r="F9" s="828"/>
      <c r="G9" s="854" t="s">
        <v>2097</v>
      </c>
      <c r="H9" s="855"/>
      <c r="I9" s="852" t="s">
        <v>770</v>
      </c>
      <c r="J9" s="853"/>
      <c r="K9" s="342">
        <v>1.4814814814814814E-3</v>
      </c>
      <c r="L9" s="650">
        <v>2011</v>
      </c>
      <c r="M9" s="680" t="s">
        <v>654</v>
      </c>
      <c r="N9" s="469" t="s">
        <v>761</v>
      </c>
      <c r="O9" s="470" t="s">
        <v>1111</v>
      </c>
      <c r="P9" s="554"/>
      <c r="Q9" s="554"/>
      <c r="R9" s="554">
        <v>1997</v>
      </c>
      <c r="S9" s="554"/>
      <c r="T9" s="554">
        <v>1999</v>
      </c>
      <c r="U9" s="554">
        <v>2000</v>
      </c>
      <c r="V9" s="554"/>
      <c r="W9" s="554">
        <v>2002</v>
      </c>
      <c r="X9" s="554">
        <v>2003</v>
      </c>
      <c r="Y9" s="554">
        <v>2004</v>
      </c>
      <c r="Z9" s="554"/>
      <c r="AA9" s="554"/>
      <c r="AB9" s="554">
        <v>2007</v>
      </c>
      <c r="AC9" s="554">
        <v>2008</v>
      </c>
      <c r="AD9" s="554">
        <v>2009</v>
      </c>
      <c r="AE9" s="554">
        <v>2010</v>
      </c>
      <c r="AF9" s="554"/>
      <c r="AG9" s="554"/>
      <c r="AH9" s="537">
        <f t="shared" si="0"/>
        <v>10</v>
      </c>
      <c r="AI9" s="471">
        <v>5</v>
      </c>
      <c r="AJ9" s="471">
        <v>1</v>
      </c>
      <c r="AK9" s="471">
        <v>1</v>
      </c>
      <c r="AL9" s="538">
        <f t="shared" si="1"/>
        <v>18</v>
      </c>
      <c r="AM9" s="472">
        <f t="shared" si="2"/>
        <v>1.8</v>
      </c>
    </row>
    <row r="10" spans="1:39" ht="15" customHeight="1">
      <c r="A10" s="869"/>
      <c r="B10" s="870"/>
      <c r="C10" s="123" t="s">
        <v>1668</v>
      </c>
      <c r="D10" s="137" t="s">
        <v>670</v>
      </c>
      <c r="E10" s="825" t="s">
        <v>682</v>
      </c>
      <c r="F10" s="826"/>
      <c r="G10" s="850" t="s">
        <v>2468</v>
      </c>
      <c r="H10" s="851"/>
      <c r="I10" s="829" t="s">
        <v>770</v>
      </c>
      <c r="J10" s="830"/>
      <c r="K10" s="343" t="s">
        <v>482</v>
      </c>
      <c r="L10" s="427">
        <v>2004</v>
      </c>
      <c r="M10" s="680" t="s">
        <v>655</v>
      </c>
      <c r="N10" s="465" t="s">
        <v>748</v>
      </c>
      <c r="O10" s="466" t="s">
        <v>1631</v>
      </c>
      <c r="P10" s="554"/>
      <c r="Q10" s="554"/>
      <c r="R10" s="554"/>
      <c r="S10" s="554"/>
      <c r="T10" s="554"/>
      <c r="U10" s="554">
        <v>2000</v>
      </c>
      <c r="V10" s="554">
        <v>2001</v>
      </c>
      <c r="W10" s="554">
        <v>2002</v>
      </c>
      <c r="X10" s="554">
        <v>2003</v>
      </c>
      <c r="Y10" s="554">
        <v>2004</v>
      </c>
      <c r="Z10" s="554">
        <v>2005</v>
      </c>
      <c r="AA10" s="554"/>
      <c r="AB10" s="554">
        <v>2007</v>
      </c>
      <c r="AC10" s="554"/>
      <c r="AD10" s="554">
        <v>2009</v>
      </c>
      <c r="AE10" s="554"/>
      <c r="AF10" s="554"/>
      <c r="AG10" s="554"/>
      <c r="AH10" s="471">
        <f t="shared" si="0"/>
        <v>8</v>
      </c>
      <c r="AI10" s="471">
        <v>5</v>
      </c>
      <c r="AJ10" s="471">
        <v>1</v>
      </c>
      <c r="AK10" s="471">
        <v>1</v>
      </c>
      <c r="AL10" s="538">
        <f t="shared" si="1"/>
        <v>18</v>
      </c>
      <c r="AM10" s="472">
        <f t="shared" si="2"/>
        <v>2.25</v>
      </c>
    </row>
    <row r="11" spans="1:39" ht="15" customHeight="1">
      <c r="A11" s="869"/>
      <c r="B11" s="870"/>
      <c r="C11" s="124" t="s">
        <v>797</v>
      </c>
      <c r="D11" s="139" t="s">
        <v>639</v>
      </c>
      <c r="E11" s="827" t="s">
        <v>995</v>
      </c>
      <c r="F11" s="828"/>
      <c r="G11" s="854" t="s">
        <v>2719</v>
      </c>
      <c r="H11" s="855"/>
      <c r="I11" s="852" t="s">
        <v>770</v>
      </c>
      <c r="J11" s="853"/>
      <c r="K11" s="342">
        <v>1.7592592592592592E-3</v>
      </c>
      <c r="L11" s="650">
        <v>2011</v>
      </c>
      <c r="M11" s="680" t="s">
        <v>656</v>
      </c>
      <c r="N11" s="467" t="s">
        <v>717</v>
      </c>
      <c r="O11" s="468" t="s">
        <v>716</v>
      </c>
      <c r="P11" s="554">
        <v>1995</v>
      </c>
      <c r="Q11" s="554">
        <v>1996</v>
      </c>
      <c r="R11" s="554">
        <v>1997</v>
      </c>
      <c r="S11" s="554">
        <v>1998</v>
      </c>
      <c r="T11" s="554">
        <v>1999</v>
      </c>
      <c r="U11" s="554">
        <v>2000</v>
      </c>
      <c r="V11" s="554">
        <v>2001</v>
      </c>
      <c r="W11" s="554">
        <v>2002</v>
      </c>
      <c r="X11" s="554">
        <v>2003</v>
      </c>
      <c r="Y11" s="554">
        <v>2004</v>
      </c>
      <c r="Z11" s="554">
        <v>2005</v>
      </c>
      <c r="AA11" s="554">
        <v>2006</v>
      </c>
      <c r="AB11" s="554">
        <v>2007</v>
      </c>
      <c r="AC11" s="554">
        <v>2008</v>
      </c>
      <c r="AD11" s="554">
        <v>2009</v>
      </c>
      <c r="AE11" s="554">
        <v>2010</v>
      </c>
      <c r="AF11" s="554"/>
      <c r="AG11" s="554">
        <v>2012</v>
      </c>
      <c r="AH11" s="537">
        <f t="shared" si="0"/>
        <v>17</v>
      </c>
      <c r="AI11" s="471">
        <v>1</v>
      </c>
      <c r="AJ11" s="471">
        <v>5</v>
      </c>
      <c r="AK11" s="471">
        <v>4</v>
      </c>
      <c r="AL11" s="538">
        <f t="shared" si="1"/>
        <v>17</v>
      </c>
      <c r="AM11" s="472">
        <f t="shared" si="2"/>
        <v>1</v>
      </c>
    </row>
    <row r="12" spans="1:39" ht="15" customHeight="1">
      <c r="A12" s="869"/>
      <c r="B12" s="870"/>
      <c r="C12" s="125" t="s">
        <v>1669</v>
      </c>
      <c r="D12" s="137" t="s">
        <v>670</v>
      </c>
      <c r="E12" s="825" t="s">
        <v>1993</v>
      </c>
      <c r="F12" s="826"/>
      <c r="G12" s="850" t="s">
        <v>2148</v>
      </c>
      <c r="H12" s="851"/>
      <c r="I12" s="829" t="s">
        <v>770</v>
      </c>
      <c r="J12" s="830"/>
      <c r="K12" s="343">
        <v>2.8935185185185188E-3</v>
      </c>
      <c r="L12" s="483">
        <v>2007</v>
      </c>
      <c r="M12" s="680" t="s">
        <v>657</v>
      </c>
      <c r="N12" s="465" t="s">
        <v>698</v>
      </c>
      <c r="O12" s="466" t="s">
        <v>672</v>
      </c>
      <c r="P12" s="554">
        <v>1995</v>
      </c>
      <c r="Q12" s="554"/>
      <c r="R12" s="554">
        <v>1997</v>
      </c>
      <c r="S12" s="554">
        <v>1998</v>
      </c>
      <c r="T12" s="554">
        <v>1999</v>
      </c>
      <c r="U12" s="554">
        <v>2000</v>
      </c>
      <c r="V12" s="554"/>
      <c r="W12" s="554">
        <v>2002</v>
      </c>
      <c r="X12" s="554">
        <v>2003</v>
      </c>
      <c r="Y12" s="554">
        <v>2004</v>
      </c>
      <c r="Z12" s="554"/>
      <c r="AA12" s="554"/>
      <c r="AB12" s="554"/>
      <c r="AC12" s="554"/>
      <c r="AD12" s="554"/>
      <c r="AE12" s="554"/>
      <c r="AF12" s="554"/>
      <c r="AG12" s="554"/>
      <c r="AH12" s="537">
        <f t="shared" si="0"/>
        <v>8</v>
      </c>
      <c r="AI12" s="471">
        <v>3</v>
      </c>
      <c r="AJ12" s="471">
        <v>3</v>
      </c>
      <c r="AK12" s="471">
        <v>1</v>
      </c>
      <c r="AL12" s="538">
        <f t="shared" si="1"/>
        <v>16</v>
      </c>
      <c r="AM12" s="472">
        <f t="shared" si="2"/>
        <v>2</v>
      </c>
    </row>
    <row r="13" spans="1:39" ht="15" customHeight="1">
      <c r="A13" s="869"/>
      <c r="B13" s="870"/>
      <c r="C13" s="227" t="s">
        <v>1665</v>
      </c>
      <c r="D13" s="139" t="s">
        <v>1653</v>
      </c>
      <c r="E13" s="827" t="s">
        <v>1389</v>
      </c>
      <c r="F13" s="828"/>
      <c r="G13" s="854" t="s">
        <v>2586</v>
      </c>
      <c r="H13" s="855"/>
      <c r="I13" s="852" t="s">
        <v>2535</v>
      </c>
      <c r="J13" s="853"/>
      <c r="K13" s="297" t="s">
        <v>2589</v>
      </c>
      <c r="L13" s="355">
        <v>2002</v>
      </c>
      <c r="M13" s="680" t="s">
        <v>658</v>
      </c>
      <c r="N13" s="465" t="s">
        <v>1086</v>
      </c>
      <c r="O13" s="466" t="s">
        <v>1609</v>
      </c>
      <c r="P13" s="554"/>
      <c r="Q13" s="554"/>
      <c r="R13" s="554"/>
      <c r="S13" s="554"/>
      <c r="T13" s="554"/>
      <c r="U13" s="554">
        <v>2000</v>
      </c>
      <c r="V13" s="554">
        <v>2001</v>
      </c>
      <c r="W13" s="554"/>
      <c r="X13" s="554">
        <v>2003</v>
      </c>
      <c r="Y13" s="554">
        <v>2004</v>
      </c>
      <c r="Z13" s="554">
        <v>2006</v>
      </c>
      <c r="AA13" s="554">
        <v>2006</v>
      </c>
      <c r="AB13" s="554">
        <v>2007</v>
      </c>
      <c r="AC13" s="554"/>
      <c r="AD13" s="554">
        <v>2009</v>
      </c>
      <c r="AE13" s="554"/>
      <c r="AF13" s="554"/>
      <c r="AG13" s="554"/>
      <c r="AH13" s="471">
        <f t="shared" si="0"/>
        <v>8</v>
      </c>
      <c r="AI13" s="471">
        <v>3</v>
      </c>
      <c r="AJ13" s="471">
        <v>2</v>
      </c>
      <c r="AK13" s="471">
        <v>3</v>
      </c>
      <c r="AL13" s="538">
        <f t="shared" si="1"/>
        <v>16</v>
      </c>
      <c r="AM13" s="472">
        <f t="shared" si="2"/>
        <v>2</v>
      </c>
    </row>
    <row r="14" spans="1:39" ht="15" customHeight="1">
      <c r="A14" s="869"/>
      <c r="B14" s="870"/>
      <c r="C14" s="228" t="s">
        <v>1670</v>
      </c>
      <c r="D14" s="137" t="s">
        <v>1654</v>
      </c>
      <c r="E14" s="825" t="s">
        <v>1993</v>
      </c>
      <c r="F14" s="826"/>
      <c r="G14" s="850" t="s">
        <v>2569</v>
      </c>
      <c r="H14" s="851"/>
      <c r="I14" s="829" t="s">
        <v>770</v>
      </c>
      <c r="J14" s="830"/>
      <c r="K14" s="298">
        <v>1131.5</v>
      </c>
      <c r="L14" s="363">
        <v>2003</v>
      </c>
      <c r="M14" s="680" t="s">
        <v>659</v>
      </c>
      <c r="N14" s="465" t="s">
        <v>883</v>
      </c>
      <c r="O14" s="466" t="s">
        <v>1329</v>
      </c>
      <c r="P14" s="554"/>
      <c r="Q14" s="555"/>
      <c r="R14" s="555"/>
      <c r="S14" s="554">
        <v>1998</v>
      </c>
      <c r="T14" s="554">
        <v>1999</v>
      </c>
      <c r="U14" s="554">
        <v>2000</v>
      </c>
      <c r="V14" s="554">
        <v>2001</v>
      </c>
      <c r="W14" s="554">
        <v>2002</v>
      </c>
      <c r="X14" s="554">
        <v>2003</v>
      </c>
      <c r="Y14" s="554">
        <v>2004</v>
      </c>
      <c r="Z14" s="554">
        <v>2005</v>
      </c>
      <c r="AA14" s="554">
        <v>2006</v>
      </c>
      <c r="AB14" s="554"/>
      <c r="AC14" s="554"/>
      <c r="AD14" s="554"/>
      <c r="AE14" s="554"/>
      <c r="AF14" s="554"/>
      <c r="AG14" s="554"/>
      <c r="AH14" s="537">
        <f t="shared" si="0"/>
        <v>9</v>
      </c>
      <c r="AI14" s="471">
        <v>4</v>
      </c>
      <c r="AJ14" s="471"/>
      <c r="AK14" s="471">
        <v>3</v>
      </c>
      <c r="AL14" s="538">
        <f t="shared" si="1"/>
        <v>15</v>
      </c>
      <c r="AM14" s="472">
        <f t="shared" si="2"/>
        <v>1.6666666666666667</v>
      </c>
    </row>
    <row r="15" spans="1:39" ht="15" customHeight="1">
      <c r="A15" s="869"/>
      <c r="B15" s="870"/>
      <c r="C15" s="126" t="s">
        <v>798</v>
      </c>
      <c r="D15" s="139" t="s">
        <v>735</v>
      </c>
      <c r="E15" s="827" t="s">
        <v>1389</v>
      </c>
      <c r="F15" s="828"/>
      <c r="G15" s="854" t="s">
        <v>2586</v>
      </c>
      <c r="H15" s="855"/>
      <c r="I15" s="852" t="s">
        <v>2535</v>
      </c>
      <c r="J15" s="853"/>
      <c r="K15" s="342">
        <v>9.2939814814814812E-3</v>
      </c>
      <c r="L15" s="364">
        <v>2003</v>
      </c>
      <c r="M15" s="680" t="s">
        <v>660</v>
      </c>
      <c r="N15" s="465" t="s">
        <v>1054</v>
      </c>
      <c r="O15" s="466" t="s">
        <v>1513</v>
      </c>
      <c r="P15" s="554"/>
      <c r="Q15" s="554"/>
      <c r="R15" s="554"/>
      <c r="S15" s="554"/>
      <c r="T15" s="554"/>
      <c r="U15" s="554">
        <v>2000</v>
      </c>
      <c r="V15" s="554"/>
      <c r="W15" s="554">
        <v>2002</v>
      </c>
      <c r="X15" s="554">
        <v>2003</v>
      </c>
      <c r="Y15" s="554">
        <v>2004</v>
      </c>
      <c r="Z15" s="554">
        <v>2005</v>
      </c>
      <c r="AA15" s="554">
        <v>2006</v>
      </c>
      <c r="AB15" s="554">
        <v>2007</v>
      </c>
      <c r="AC15" s="554">
        <v>2008</v>
      </c>
      <c r="AD15" s="554">
        <v>2009</v>
      </c>
      <c r="AE15" s="554"/>
      <c r="AF15" s="554"/>
      <c r="AG15" s="554"/>
      <c r="AH15" s="537">
        <f t="shared" si="0"/>
        <v>9</v>
      </c>
      <c r="AI15" s="471">
        <v>5</v>
      </c>
      <c r="AJ15" s="471"/>
      <c r="AK15" s="471"/>
      <c r="AL15" s="538">
        <f t="shared" si="1"/>
        <v>15</v>
      </c>
      <c r="AM15" s="472">
        <f t="shared" si="2"/>
        <v>1.6666666666666667</v>
      </c>
    </row>
    <row r="16" spans="1:39" ht="15" customHeight="1">
      <c r="A16" s="869"/>
      <c r="B16" s="870"/>
      <c r="C16" s="127" t="s">
        <v>1671</v>
      </c>
      <c r="D16" s="137" t="s">
        <v>736</v>
      </c>
      <c r="E16" s="825" t="s">
        <v>1993</v>
      </c>
      <c r="F16" s="826"/>
      <c r="G16" s="850" t="s">
        <v>3207</v>
      </c>
      <c r="H16" s="851"/>
      <c r="I16" s="829" t="s">
        <v>965</v>
      </c>
      <c r="J16" s="830"/>
      <c r="K16" s="298" t="s">
        <v>3385</v>
      </c>
      <c r="L16" s="582">
        <v>2010</v>
      </c>
      <c r="M16" s="680" t="s">
        <v>661</v>
      </c>
      <c r="N16" s="676" t="s">
        <v>1143</v>
      </c>
      <c r="O16" s="471" t="s">
        <v>809</v>
      </c>
      <c r="P16" s="556"/>
      <c r="Q16" s="556"/>
      <c r="R16" s="556"/>
      <c r="S16" s="556"/>
      <c r="T16" s="556"/>
      <c r="U16" s="556"/>
      <c r="V16" s="556"/>
      <c r="W16" s="556"/>
      <c r="X16" s="556"/>
      <c r="Y16" s="556"/>
      <c r="Z16" s="556">
        <v>2005</v>
      </c>
      <c r="AA16" s="556">
        <v>2006</v>
      </c>
      <c r="AB16" s="556">
        <v>2007</v>
      </c>
      <c r="AC16" s="556">
        <v>2008</v>
      </c>
      <c r="AD16" s="556">
        <v>2009</v>
      </c>
      <c r="AE16" s="556">
        <v>2010</v>
      </c>
      <c r="AF16" s="556">
        <v>2011</v>
      </c>
      <c r="AG16" s="556">
        <v>2012</v>
      </c>
      <c r="AH16" s="537">
        <f t="shared" si="0"/>
        <v>8</v>
      </c>
      <c r="AI16" s="471">
        <v>3</v>
      </c>
      <c r="AJ16" s="471">
        <v>3</v>
      </c>
      <c r="AK16" s="471"/>
      <c r="AL16" s="538">
        <f t="shared" si="1"/>
        <v>15</v>
      </c>
      <c r="AM16" s="472">
        <f t="shared" si="2"/>
        <v>1.875</v>
      </c>
    </row>
    <row r="17" spans="1:39" ht="15" customHeight="1">
      <c r="A17" s="869"/>
      <c r="B17" s="870"/>
      <c r="C17" s="128" t="s">
        <v>799</v>
      </c>
      <c r="D17" s="139" t="s">
        <v>737</v>
      </c>
      <c r="E17" s="827" t="s">
        <v>986</v>
      </c>
      <c r="F17" s="828"/>
      <c r="G17" s="854" t="s">
        <v>1300</v>
      </c>
      <c r="H17" s="855"/>
      <c r="I17" s="852" t="s">
        <v>964</v>
      </c>
      <c r="J17" s="853"/>
      <c r="K17" s="342">
        <v>8.9953703703703706E-3</v>
      </c>
      <c r="L17" s="279">
        <v>1998</v>
      </c>
      <c r="M17" s="680" t="s">
        <v>664</v>
      </c>
      <c r="N17" s="676" t="s">
        <v>940</v>
      </c>
      <c r="O17" s="471" t="s">
        <v>939</v>
      </c>
      <c r="P17" s="556"/>
      <c r="Q17" s="556"/>
      <c r="R17" s="556"/>
      <c r="S17" s="556"/>
      <c r="T17" s="556"/>
      <c r="U17" s="556"/>
      <c r="V17" s="556"/>
      <c r="W17" s="556"/>
      <c r="X17" s="556"/>
      <c r="Y17" s="556"/>
      <c r="Z17" s="556">
        <v>2005</v>
      </c>
      <c r="AA17" s="556">
        <v>2006</v>
      </c>
      <c r="AB17" s="556">
        <v>2007</v>
      </c>
      <c r="AC17" s="556">
        <v>2008</v>
      </c>
      <c r="AD17" s="556">
        <v>2009</v>
      </c>
      <c r="AE17" s="556">
        <v>2010</v>
      </c>
      <c r="AF17" s="556">
        <v>2011</v>
      </c>
      <c r="AG17" s="556">
        <v>2012</v>
      </c>
      <c r="AH17" s="537">
        <f t="shared" si="0"/>
        <v>8</v>
      </c>
      <c r="AI17" s="471">
        <v>3</v>
      </c>
      <c r="AJ17" s="471">
        <v>2</v>
      </c>
      <c r="AK17" s="471">
        <v>1</v>
      </c>
      <c r="AL17" s="538">
        <f t="shared" si="1"/>
        <v>14</v>
      </c>
      <c r="AM17" s="472">
        <f t="shared" si="2"/>
        <v>1.75</v>
      </c>
    </row>
    <row r="18" spans="1:39" ht="15" customHeight="1">
      <c r="A18" s="869"/>
      <c r="B18" s="870"/>
      <c r="C18" s="129" t="s">
        <v>1672</v>
      </c>
      <c r="D18" s="137" t="s">
        <v>738</v>
      </c>
      <c r="E18" s="879" t="s">
        <v>1993</v>
      </c>
      <c r="F18" s="880"/>
      <c r="G18" s="889" t="s">
        <v>2305</v>
      </c>
      <c r="H18" s="890"/>
      <c r="I18" s="883" t="s">
        <v>770</v>
      </c>
      <c r="J18" s="884"/>
      <c r="K18" s="344">
        <v>1.7429398148148149E-2</v>
      </c>
      <c r="L18" s="483">
        <v>2007</v>
      </c>
      <c r="M18" s="680" t="s">
        <v>665</v>
      </c>
      <c r="N18" s="676" t="s">
        <v>778</v>
      </c>
      <c r="O18" s="471" t="s">
        <v>2097</v>
      </c>
      <c r="P18" s="556"/>
      <c r="Q18" s="556"/>
      <c r="R18" s="556"/>
      <c r="S18" s="556"/>
      <c r="T18" s="556"/>
      <c r="U18" s="556"/>
      <c r="V18" s="556"/>
      <c r="W18" s="556"/>
      <c r="X18" s="556"/>
      <c r="Y18" s="556"/>
      <c r="Z18" s="556"/>
      <c r="AA18" s="556">
        <v>2006</v>
      </c>
      <c r="AB18" s="556">
        <v>2007</v>
      </c>
      <c r="AC18" s="556">
        <v>2008</v>
      </c>
      <c r="AD18" s="556">
        <v>2009</v>
      </c>
      <c r="AE18" s="556">
        <v>2010</v>
      </c>
      <c r="AF18" s="556">
        <v>2011</v>
      </c>
      <c r="AG18" s="556">
        <v>2012</v>
      </c>
      <c r="AH18" s="537">
        <f t="shared" si="0"/>
        <v>7</v>
      </c>
      <c r="AI18" s="471">
        <v>4</v>
      </c>
      <c r="AJ18" s="471"/>
      <c r="AK18" s="471">
        <v>2</v>
      </c>
      <c r="AL18" s="538">
        <f t="shared" si="1"/>
        <v>14</v>
      </c>
      <c r="AM18" s="472">
        <f t="shared" si="2"/>
        <v>2</v>
      </c>
    </row>
    <row r="19" spans="1:39" ht="15" customHeight="1">
      <c r="A19" s="869"/>
      <c r="B19" s="870"/>
      <c r="C19" s="225" t="s">
        <v>1674</v>
      </c>
      <c r="D19" s="139" t="s">
        <v>737</v>
      </c>
      <c r="E19" s="827" t="s">
        <v>1647</v>
      </c>
      <c r="F19" s="828"/>
      <c r="G19" s="854" t="s">
        <v>1648</v>
      </c>
      <c r="H19" s="855"/>
      <c r="I19" s="852" t="s">
        <v>1627</v>
      </c>
      <c r="J19" s="853"/>
      <c r="K19" s="342">
        <v>9.2638888888888892E-3</v>
      </c>
      <c r="L19" s="231">
        <v>2000</v>
      </c>
      <c r="M19" s="680" t="s">
        <v>666</v>
      </c>
      <c r="N19" s="469" t="s">
        <v>705</v>
      </c>
      <c r="O19" s="470" t="s">
        <v>2384</v>
      </c>
      <c r="P19" s="556"/>
      <c r="Q19" s="556"/>
      <c r="R19" s="556"/>
      <c r="S19" s="556"/>
      <c r="T19" s="556"/>
      <c r="U19" s="556"/>
      <c r="V19" s="556"/>
      <c r="W19" s="556"/>
      <c r="X19" s="556">
        <v>2002</v>
      </c>
      <c r="Y19" s="556">
        <v>2004</v>
      </c>
      <c r="Z19" s="556">
        <v>2005</v>
      </c>
      <c r="AA19" s="556">
        <v>2006</v>
      </c>
      <c r="AB19" s="556">
        <v>2007</v>
      </c>
      <c r="AC19" s="556">
        <v>2008</v>
      </c>
      <c r="AD19" s="556">
        <v>2009</v>
      </c>
      <c r="AE19" s="556">
        <v>2010</v>
      </c>
      <c r="AF19" s="556">
        <v>2011</v>
      </c>
      <c r="AG19" s="556">
        <v>2012</v>
      </c>
      <c r="AH19" s="537">
        <f t="shared" si="0"/>
        <v>10</v>
      </c>
      <c r="AI19" s="471">
        <v>4</v>
      </c>
      <c r="AJ19" s="471"/>
      <c r="AK19" s="471">
        <v>1</v>
      </c>
      <c r="AL19" s="538">
        <f t="shared" si="1"/>
        <v>13</v>
      </c>
      <c r="AM19" s="472">
        <f t="shared" si="2"/>
        <v>1.3</v>
      </c>
    </row>
    <row r="20" spans="1:39" ht="15" customHeight="1">
      <c r="A20" s="869"/>
      <c r="B20" s="870"/>
      <c r="C20" s="226" t="s">
        <v>1673</v>
      </c>
      <c r="D20" s="137" t="s">
        <v>738</v>
      </c>
      <c r="E20" s="825" t="s">
        <v>1174</v>
      </c>
      <c r="F20" s="826"/>
      <c r="G20" s="850" t="s">
        <v>1143</v>
      </c>
      <c r="H20" s="851"/>
      <c r="I20" s="829" t="s">
        <v>1627</v>
      </c>
      <c r="J20" s="830"/>
      <c r="K20" s="343">
        <v>1.8309027777777775E-2</v>
      </c>
      <c r="L20" s="232">
        <v>2000</v>
      </c>
      <c r="M20" s="680" t="s">
        <v>667</v>
      </c>
      <c r="N20" s="676" t="s">
        <v>759</v>
      </c>
      <c r="O20" s="471" t="s">
        <v>1015</v>
      </c>
      <c r="P20" s="556"/>
      <c r="Q20" s="556"/>
      <c r="R20" s="556">
        <v>1997</v>
      </c>
      <c r="S20" s="556">
        <v>1998</v>
      </c>
      <c r="T20" s="556"/>
      <c r="U20" s="556">
        <v>2000</v>
      </c>
      <c r="V20" s="556">
        <v>2001</v>
      </c>
      <c r="W20" s="556">
        <v>2002</v>
      </c>
      <c r="X20" s="556"/>
      <c r="Y20" s="556"/>
      <c r="Z20" s="556"/>
      <c r="AA20" s="556"/>
      <c r="AB20" s="556"/>
      <c r="AC20" s="556"/>
      <c r="AD20" s="556"/>
      <c r="AE20" s="556"/>
      <c r="AF20" s="556"/>
      <c r="AG20" s="556"/>
      <c r="AH20" s="537">
        <f t="shared" si="0"/>
        <v>5</v>
      </c>
      <c r="AI20" s="471">
        <v>3</v>
      </c>
      <c r="AJ20" s="471">
        <v>2</v>
      </c>
      <c r="AK20" s="471"/>
      <c r="AL20" s="538">
        <f t="shared" si="1"/>
        <v>13</v>
      </c>
      <c r="AM20" s="472">
        <f t="shared" si="2"/>
        <v>2.6</v>
      </c>
    </row>
    <row r="21" spans="1:39" ht="15" customHeight="1">
      <c r="A21" s="869"/>
      <c r="B21" s="870"/>
      <c r="C21" s="130" t="s">
        <v>1675</v>
      </c>
      <c r="D21" s="141" t="s">
        <v>738</v>
      </c>
      <c r="E21" s="881" t="s">
        <v>1110</v>
      </c>
      <c r="F21" s="882"/>
      <c r="G21" s="887" t="s">
        <v>318</v>
      </c>
      <c r="H21" s="888"/>
      <c r="I21" s="885" t="s">
        <v>747</v>
      </c>
      <c r="J21" s="886"/>
      <c r="K21" s="356">
        <v>1.999652777777778E-2</v>
      </c>
      <c r="L21" s="484">
        <v>2007</v>
      </c>
      <c r="M21" s="680" t="s">
        <v>668</v>
      </c>
      <c r="N21" s="677" t="s">
        <v>1365</v>
      </c>
      <c r="O21" s="673" t="s">
        <v>1366</v>
      </c>
      <c r="P21" s="670"/>
      <c r="Q21" s="670"/>
      <c r="R21" s="670"/>
      <c r="S21" s="670"/>
      <c r="T21" s="670">
        <v>1999</v>
      </c>
      <c r="U21" s="670">
        <v>2000</v>
      </c>
      <c r="V21" s="670">
        <v>2001</v>
      </c>
      <c r="W21" s="670">
        <v>2002</v>
      </c>
      <c r="X21" s="670">
        <v>2003</v>
      </c>
      <c r="Y21" s="670">
        <v>2004</v>
      </c>
      <c r="Z21" s="670"/>
      <c r="AA21" s="670"/>
      <c r="AB21" s="670">
        <v>2007</v>
      </c>
      <c r="AC21" s="670"/>
      <c r="AD21" s="670"/>
      <c r="AE21" s="670"/>
      <c r="AF21" s="670"/>
      <c r="AG21" s="670"/>
      <c r="AH21" s="747">
        <f t="shared" si="0"/>
        <v>7</v>
      </c>
      <c r="AI21" s="671">
        <v>3</v>
      </c>
      <c r="AJ21" s="671">
        <v>1</v>
      </c>
      <c r="AK21" s="671">
        <v>1</v>
      </c>
      <c r="AL21" s="672">
        <f t="shared" si="1"/>
        <v>12</v>
      </c>
      <c r="AM21" s="674">
        <f t="shared" si="2"/>
        <v>1.7142857142857142</v>
      </c>
    </row>
    <row r="22" spans="1:39" ht="15" customHeight="1">
      <c r="A22" s="869"/>
      <c r="B22" s="870"/>
      <c r="C22" s="131" t="s">
        <v>2869</v>
      </c>
      <c r="D22" s="142" t="s">
        <v>738</v>
      </c>
      <c r="E22" s="875" t="s">
        <v>1105</v>
      </c>
      <c r="F22" s="876"/>
      <c r="G22" s="877" t="s">
        <v>1106</v>
      </c>
      <c r="H22" s="878"/>
      <c r="I22" s="844" t="s">
        <v>770</v>
      </c>
      <c r="J22" s="845"/>
      <c r="K22" s="421">
        <v>2.2395833333333334E-2</v>
      </c>
      <c r="L22" s="422">
        <v>2006</v>
      </c>
      <c r="M22" s="680" t="s">
        <v>669</v>
      </c>
      <c r="N22" s="583" t="s">
        <v>712</v>
      </c>
      <c r="O22" s="584" t="s">
        <v>1513</v>
      </c>
      <c r="P22" s="554"/>
      <c r="Q22" s="554"/>
      <c r="R22" s="554"/>
      <c r="S22" s="554"/>
      <c r="T22" s="554"/>
      <c r="U22" s="554">
        <v>2000</v>
      </c>
      <c r="V22" s="554"/>
      <c r="W22" s="554">
        <v>2002</v>
      </c>
      <c r="X22" s="554">
        <v>2003</v>
      </c>
      <c r="Y22" s="554">
        <v>2004</v>
      </c>
      <c r="Z22" s="554">
        <v>2005</v>
      </c>
      <c r="AA22" s="554">
        <v>2006</v>
      </c>
      <c r="AB22" s="554"/>
      <c r="AC22" s="554">
        <v>2008</v>
      </c>
      <c r="AD22" s="554"/>
      <c r="AE22" s="554"/>
      <c r="AF22" s="554"/>
      <c r="AG22" s="554"/>
      <c r="AH22" s="537">
        <f t="shared" si="0"/>
        <v>7</v>
      </c>
      <c r="AI22" s="471">
        <v>4</v>
      </c>
      <c r="AJ22" s="471"/>
      <c r="AK22" s="471"/>
      <c r="AL22" s="538">
        <f t="shared" si="1"/>
        <v>12</v>
      </c>
      <c r="AM22" s="472">
        <f t="shared" si="2"/>
        <v>1.7142857142857142</v>
      </c>
    </row>
    <row r="23" spans="1:39" ht="15" customHeight="1">
      <c r="A23" s="869"/>
      <c r="B23" s="870"/>
      <c r="C23" s="485" t="s">
        <v>2871</v>
      </c>
      <c r="D23" s="142" t="s">
        <v>738</v>
      </c>
      <c r="E23" s="875" t="s">
        <v>1110</v>
      </c>
      <c r="F23" s="876"/>
      <c r="G23" s="877" t="s">
        <v>328</v>
      </c>
      <c r="H23" s="878"/>
      <c r="I23" s="844" t="s">
        <v>329</v>
      </c>
      <c r="J23" s="845"/>
      <c r="K23" s="421">
        <v>2.5590277777777778E-2</v>
      </c>
      <c r="L23" s="649">
        <v>2011</v>
      </c>
      <c r="M23" s="680" t="s">
        <v>918</v>
      </c>
      <c r="N23" s="676" t="s">
        <v>1145</v>
      </c>
      <c r="O23" s="471" t="s">
        <v>2645</v>
      </c>
      <c r="P23" s="556"/>
      <c r="Q23" s="556"/>
      <c r="R23" s="556"/>
      <c r="S23" s="556"/>
      <c r="T23" s="556"/>
      <c r="U23" s="556"/>
      <c r="V23" s="556">
        <v>2001</v>
      </c>
      <c r="W23" s="556">
        <v>2002</v>
      </c>
      <c r="X23" s="556">
        <v>2003</v>
      </c>
      <c r="Y23" s="556">
        <v>2004</v>
      </c>
      <c r="Z23" s="556"/>
      <c r="AA23" s="556"/>
      <c r="AB23" s="556"/>
      <c r="AC23" s="556"/>
      <c r="AD23" s="556"/>
      <c r="AE23" s="556"/>
      <c r="AF23" s="556"/>
      <c r="AG23" s="556"/>
      <c r="AH23" s="537">
        <f t="shared" si="0"/>
        <v>4</v>
      </c>
      <c r="AI23" s="471">
        <v>4</v>
      </c>
      <c r="AJ23" s="471"/>
      <c r="AK23" s="471"/>
      <c r="AL23" s="538">
        <f t="shared" si="1"/>
        <v>12</v>
      </c>
      <c r="AM23" s="472">
        <f t="shared" si="2"/>
        <v>3</v>
      </c>
    </row>
    <row r="24" spans="1:39" ht="15" customHeight="1">
      <c r="A24" s="869"/>
      <c r="B24" s="870"/>
      <c r="C24" s="411" t="s">
        <v>924</v>
      </c>
      <c r="D24" s="409" t="s">
        <v>1120</v>
      </c>
      <c r="E24" s="881" t="s">
        <v>725</v>
      </c>
      <c r="F24" s="882"/>
      <c r="G24" s="887" t="s">
        <v>828</v>
      </c>
      <c r="H24" s="888"/>
      <c r="I24" s="885" t="s">
        <v>647</v>
      </c>
      <c r="J24" s="886"/>
      <c r="K24" s="356" t="s">
        <v>568</v>
      </c>
      <c r="L24" s="426">
        <v>2004</v>
      </c>
      <c r="M24" s="680" t="s">
        <v>919</v>
      </c>
      <c r="N24" s="676" t="s">
        <v>845</v>
      </c>
      <c r="O24" s="471" t="s">
        <v>1632</v>
      </c>
      <c r="P24" s="554"/>
      <c r="Q24" s="554"/>
      <c r="R24" s="554"/>
      <c r="S24" s="554"/>
      <c r="T24" s="554"/>
      <c r="U24" s="554">
        <v>2000</v>
      </c>
      <c r="V24" s="554">
        <v>2001</v>
      </c>
      <c r="W24" s="554"/>
      <c r="X24" s="554">
        <v>2003</v>
      </c>
      <c r="Y24" s="554"/>
      <c r="Z24" s="554"/>
      <c r="AA24" s="554">
        <v>2006</v>
      </c>
      <c r="AB24" s="554">
        <v>2007</v>
      </c>
      <c r="AC24" s="554">
        <v>2008</v>
      </c>
      <c r="AD24" s="554"/>
      <c r="AE24" s="554"/>
      <c r="AF24" s="554"/>
      <c r="AG24" s="554">
        <v>2012</v>
      </c>
      <c r="AH24" s="537">
        <f t="shared" si="0"/>
        <v>7</v>
      </c>
      <c r="AI24" s="471">
        <v>2</v>
      </c>
      <c r="AJ24" s="471">
        <v>2</v>
      </c>
      <c r="AK24" s="471">
        <v>1</v>
      </c>
      <c r="AL24" s="538">
        <f t="shared" si="1"/>
        <v>11</v>
      </c>
      <c r="AM24" s="472">
        <f t="shared" si="2"/>
        <v>1.5714285714285714</v>
      </c>
    </row>
    <row r="25" spans="1:39" ht="15" customHeight="1" thickBot="1">
      <c r="A25" s="871"/>
      <c r="B25" s="872"/>
      <c r="C25" s="423" t="s">
        <v>283</v>
      </c>
      <c r="D25" s="408" t="s">
        <v>1120</v>
      </c>
      <c r="E25" s="873" t="s">
        <v>685</v>
      </c>
      <c r="F25" s="874"/>
      <c r="G25" s="840" t="s">
        <v>574</v>
      </c>
      <c r="H25" s="841"/>
      <c r="I25" s="842" t="s">
        <v>1704</v>
      </c>
      <c r="J25" s="843"/>
      <c r="K25" s="424" t="s">
        <v>575</v>
      </c>
      <c r="L25" s="425">
        <v>2004</v>
      </c>
      <c r="M25" s="680" t="s">
        <v>920</v>
      </c>
      <c r="N25" s="676" t="s">
        <v>1110</v>
      </c>
      <c r="O25" s="471" t="s">
        <v>318</v>
      </c>
      <c r="P25" s="556"/>
      <c r="Q25" s="556"/>
      <c r="R25" s="556"/>
      <c r="S25" s="556"/>
      <c r="T25" s="556"/>
      <c r="U25" s="556"/>
      <c r="V25" s="556"/>
      <c r="W25" s="556"/>
      <c r="X25" s="556">
        <v>2003</v>
      </c>
      <c r="Y25" s="556"/>
      <c r="Z25" s="556">
        <v>2005</v>
      </c>
      <c r="AA25" s="556">
        <v>2006</v>
      </c>
      <c r="AB25" s="556">
        <v>2007</v>
      </c>
      <c r="AC25" s="556">
        <v>2008</v>
      </c>
      <c r="AD25" s="556"/>
      <c r="AE25" s="556"/>
      <c r="AF25" s="556"/>
      <c r="AG25" s="556"/>
      <c r="AH25" s="537">
        <f t="shared" si="0"/>
        <v>5</v>
      </c>
      <c r="AI25" s="471">
        <v>3</v>
      </c>
      <c r="AJ25" s="471"/>
      <c r="AK25" s="471">
        <v>2</v>
      </c>
      <c r="AL25" s="538">
        <f t="shared" si="1"/>
        <v>11</v>
      </c>
      <c r="AM25" s="472">
        <f t="shared" si="2"/>
        <v>2.2000000000000002</v>
      </c>
    </row>
    <row r="26" spans="1:39" ht="12.75">
      <c r="A26" s="82"/>
      <c r="B26" s="82"/>
      <c r="C26" s="82"/>
      <c r="D26" s="82"/>
      <c r="E26" s="82"/>
      <c r="F26" s="82"/>
      <c r="G26" s="82"/>
      <c r="H26" s="82"/>
      <c r="I26" s="82"/>
      <c r="J26" s="82"/>
      <c r="K26" s="82"/>
      <c r="L26" s="82"/>
      <c r="M26" s="680" t="s">
        <v>921</v>
      </c>
      <c r="N26" s="676" t="s">
        <v>714</v>
      </c>
      <c r="O26" s="471" t="s">
        <v>2360</v>
      </c>
      <c r="P26" s="556"/>
      <c r="Q26" s="556"/>
      <c r="R26" s="556"/>
      <c r="S26" s="556"/>
      <c r="T26" s="556"/>
      <c r="U26" s="556"/>
      <c r="V26" s="556"/>
      <c r="W26" s="556"/>
      <c r="X26" s="556"/>
      <c r="Y26" s="556"/>
      <c r="Z26" s="556"/>
      <c r="AA26" s="556"/>
      <c r="AB26" s="556"/>
      <c r="AC26" s="556">
        <v>2008</v>
      </c>
      <c r="AD26" s="556">
        <v>2009</v>
      </c>
      <c r="AE26" s="556">
        <v>2010</v>
      </c>
      <c r="AF26" s="556">
        <v>2011</v>
      </c>
      <c r="AG26" s="556">
        <v>2012</v>
      </c>
      <c r="AH26" s="537">
        <f t="shared" si="0"/>
        <v>5</v>
      </c>
      <c r="AI26" s="471">
        <v>3</v>
      </c>
      <c r="AJ26" s="471">
        <v>1</v>
      </c>
      <c r="AK26" s="471"/>
      <c r="AL26" s="538">
        <f t="shared" si="1"/>
        <v>11</v>
      </c>
      <c r="AM26" s="472">
        <f t="shared" si="2"/>
        <v>2.2000000000000002</v>
      </c>
    </row>
    <row r="27" spans="1:39">
      <c r="A27" s="82"/>
      <c r="B27" s="82"/>
      <c r="C27" s="82"/>
      <c r="D27" s="82"/>
      <c r="E27" s="82"/>
      <c r="F27" s="82"/>
      <c r="G27" s="82"/>
      <c r="H27" s="82"/>
      <c r="I27" s="82"/>
      <c r="J27" s="82"/>
      <c r="K27" s="82"/>
      <c r="L27" s="82"/>
      <c r="M27" s="680" t="s">
        <v>922</v>
      </c>
      <c r="N27" s="583" t="s">
        <v>1086</v>
      </c>
      <c r="O27" s="584" t="s">
        <v>830</v>
      </c>
      <c r="P27" s="554"/>
      <c r="Q27" s="554"/>
      <c r="R27" s="554"/>
      <c r="S27" s="554">
        <v>1998</v>
      </c>
      <c r="T27" s="554"/>
      <c r="U27" s="554"/>
      <c r="V27" s="554"/>
      <c r="W27" s="554"/>
      <c r="X27" s="554">
        <v>2003</v>
      </c>
      <c r="Y27" s="554">
        <v>2004</v>
      </c>
      <c r="Z27" s="554">
        <v>2005</v>
      </c>
      <c r="AA27" s="554">
        <v>2006</v>
      </c>
      <c r="AB27" s="554">
        <v>2007</v>
      </c>
      <c r="AC27" s="554">
        <v>2008</v>
      </c>
      <c r="AD27" s="554">
        <v>2009</v>
      </c>
      <c r="AE27" s="554"/>
      <c r="AF27" s="554">
        <v>2011</v>
      </c>
      <c r="AG27" s="554"/>
      <c r="AH27" s="471">
        <f t="shared" si="0"/>
        <v>9</v>
      </c>
      <c r="AI27" s="471">
        <v>2</v>
      </c>
      <c r="AJ27" s="471">
        <v>2</v>
      </c>
      <c r="AK27" s="471"/>
      <c r="AL27" s="538">
        <f t="shared" si="1"/>
        <v>10</v>
      </c>
      <c r="AM27" s="472">
        <f t="shared" si="2"/>
        <v>1.1111111111111112</v>
      </c>
    </row>
    <row r="28" spans="1:39" ht="12.75">
      <c r="A28" s="82"/>
      <c r="B28" s="82"/>
      <c r="C28" s="82"/>
      <c r="D28" s="82"/>
      <c r="E28" s="82"/>
      <c r="F28" s="82"/>
      <c r="G28" s="82"/>
      <c r="H28" s="82"/>
      <c r="I28" s="82"/>
      <c r="J28" s="82"/>
      <c r="K28" s="82"/>
      <c r="L28" s="82"/>
      <c r="M28" s="680" t="s">
        <v>1153</v>
      </c>
      <c r="N28" s="677" t="s">
        <v>696</v>
      </c>
      <c r="O28" s="673" t="s">
        <v>697</v>
      </c>
      <c r="P28" s="554">
        <v>1995</v>
      </c>
      <c r="Q28" s="554">
        <v>1996</v>
      </c>
      <c r="R28" s="554">
        <v>1997</v>
      </c>
      <c r="S28" s="554">
        <v>1998</v>
      </c>
      <c r="T28" s="554">
        <v>1999</v>
      </c>
      <c r="U28" s="554">
        <v>2000</v>
      </c>
      <c r="V28" s="554">
        <v>2001</v>
      </c>
      <c r="W28" s="554"/>
      <c r="X28" s="554"/>
      <c r="Y28" s="554"/>
      <c r="Z28" s="554"/>
      <c r="AA28" s="554"/>
      <c r="AB28" s="554"/>
      <c r="AC28" s="554"/>
      <c r="AD28" s="554"/>
      <c r="AE28" s="554"/>
      <c r="AF28" s="554"/>
      <c r="AG28" s="554"/>
      <c r="AH28" s="537">
        <f t="shared" si="0"/>
        <v>7</v>
      </c>
      <c r="AI28" s="471">
        <v>2</v>
      </c>
      <c r="AJ28" s="471">
        <v>2</v>
      </c>
      <c r="AK28" s="471"/>
      <c r="AL28" s="538">
        <f t="shared" si="1"/>
        <v>10</v>
      </c>
      <c r="AM28" s="472">
        <f t="shared" si="2"/>
        <v>1.4285714285714286</v>
      </c>
    </row>
    <row r="29" spans="1:39" ht="12.75">
      <c r="A29" s="82"/>
      <c r="B29" s="82"/>
      <c r="C29" s="82"/>
      <c r="D29" s="82"/>
      <c r="E29" s="82"/>
      <c r="F29" s="82"/>
      <c r="G29" s="82"/>
      <c r="H29" s="82"/>
      <c r="I29" s="82"/>
      <c r="J29" s="82"/>
      <c r="K29" s="82"/>
      <c r="L29" s="82"/>
      <c r="M29" s="680" t="s">
        <v>1154</v>
      </c>
      <c r="N29" s="583" t="s">
        <v>1070</v>
      </c>
      <c r="O29" s="584" t="s">
        <v>1071</v>
      </c>
      <c r="P29" s="554"/>
      <c r="Q29" s="554"/>
      <c r="R29" s="554">
        <v>1997</v>
      </c>
      <c r="S29" s="554"/>
      <c r="T29" s="554"/>
      <c r="U29" s="554">
        <v>2000</v>
      </c>
      <c r="V29" s="554">
        <v>2001</v>
      </c>
      <c r="W29" s="554">
        <v>2002</v>
      </c>
      <c r="X29" s="554"/>
      <c r="Y29" s="554">
        <v>2004</v>
      </c>
      <c r="Z29" s="554">
        <v>2005</v>
      </c>
      <c r="AA29" s="554"/>
      <c r="AB29" s="554"/>
      <c r="AC29" s="554">
        <v>2008</v>
      </c>
      <c r="AD29" s="554"/>
      <c r="AE29" s="554"/>
      <c r="AF29" s="554"/>
      <c r="AG29" s="554"/>
      <c r="AH29" s="537">
        <f t="shared" si="0"/>
        <v>7</v>
      </c>
      <c r="AI29" s="471">
        <v>1</v>
      </c>
      <c r="AJ29" s="471">
        <v>3</v>
      </c>
      <c r="AK29" s="471">
        <v>1</v>
      </c>
      <c r="AL29" s="538">
        <f t="shared" si="1"/>
        <v>10</v>
      </c>
      <c r="AM29" s="472">
        <f t="shared" si="2"/>
        <v>1.4285714285714286</v>
      </c>
    </row>
    <row r="30" spans="1:39" ht="12.75">
      <c r="A30" s="82"/>
      <c r="B30" s="82"/>
      <c r="C30" s="82"/>
      <c r="D30" s="82"/>
      <c r="E30" s="82"/>
      <c r="F30" s="82"/>
      <c r="G30" s="82"/>
      <c r="H30" s="82"/>
      <c r="I30" s="82"/>
      <c r="J30" s="82"/>
      <c r="K30" s="82"/>
      <c r="L30" s="82"/>
      <c r="M30" s="680" t="s">
        <v>1155</v>
      </c>
      <c r="N30" s="676" t="s">
        <v>748</v>
      </c>
      <c r="O30" s="471" t="s">
        <v>2148</v>
      </c>
      <c r="P30" s="556"/>
      <c r="Q30" s="556"/>
      <c r="R30" s="556"/>
      <c r="S30" s="556"/>
      <c r="T30" s="556"/>
      <c r="U30" s="556"/>
      <c r="V30" s="556"/>
      <c r="W30" s="556"/>
      <c r="X30" s="556"/>
      <c r="Y30" s="556"/>
      <c r="Z30" s="556"/>
      <c r="AA30" s="556">
        <v>2006</v>
      </c>
      <c r="AB30" s="556">
        <v>2007</v>
      </c>
      <c r="AC30" s="556"/>
      <c r="AD30" s="556"/>
      <c r="AE30" s="556">
        <v>2012</v>
      </c>
      <c r="AF30" s="556"/>
      <c r="AG30" s="556">
        <v>2012</v>
      </c>
      <c r="AH30" s="537">
        <f t="shared" si="0"/>
        <v>4</v>
      </c>
      <c r="AI30" s="471">
        <v>2</v>
      </c>
      <c r="AJ30" s="471">
        <v>2</v>
      </c>
      <c r="AK30" s="471"/>
      <c r="AL30" s="538">
        <f t="shared" si="1"/>
        <v>10</v>
      </c>
      <c r="AM30" s="472">
        <f t="shared" si="2"/>
        <v>2.5</v>
      </c>
    </row>
    <row r="31" spans="1:39" ht="12.75">
      <c r="A31" s="82"/>
      <c r="B31" s="82"/>
      <c r="C31" s="82"/>
      <c r="D31" s="82"/>
      <c r="E31" s="82"/>
      <c r="F31" s="82"/>
      <c r="G31" s="82"/>
      <c r="H31" s="82"/>
      <c r="I31" s="82"/>
      <c r="J31" s="82"/>
      <c r="K31" s="82"/>
      <c r="L31" s="82"/>
      <c r="M31" s="680" t="s">
        <v>1156</v>
      </c>
      <c r="N31" s="677" t="s">
        <v>847</v>
      </c>
      <c r="O31" s="673" t="s">
        <v>1347</v>
      </c>
      <c r="P31" s="554"/>
      <c r="Q31" s="554"/>
      <c r="R31" s="554"/>
      <c r="S31" s="554"/>
      <c r="T31" s="554">
        <v>1999</v>
      </c>
      <c r="U31" s="554">
        <v>2000</v>
      </c>
      <c r="V31" s="554">
        <v>2001</v>
      </c>
      <c r="W31" s="554">
        <v>2002</v>
      </c>
      <c r="X31" s="554">
        <v>2003</v>
      </c>
      <c r="Y31" s="554">
        <v>2004</v>
      </c>
      <c r="Z31" s="554">
        <v>2005</v>
      </c>
      <c r="AA31" s="554"/>
      <c r="AB31" s="554"/>
      <c r="AC31" s="554"/>
      <c r="AD31" s="554"/>
      <c r="AE31" s="554"/>
      <c r="AF31" s="554"/>
      <c r="AG31" s="554"/>
      <c r="AH31" s="537">
        <f t="shared" si="0"/>
        <v>7</v>
      </c>
      <c r="AI31" s="471">
        <v>2</v>
      </c>
      <c r="AJ31" s="471"/>
      <c r="AK31" s="471">
        <v>3</v>
      </c>
      <c r="AL31" s="538">
        <f t="shared" si="1"/>
        <v>9</v>
      </c>
      <c r="AM31" s="472">
        <f t="shared" si="2"/>
        <v>1.2857142857142858</v>
      </c>
    </row>
    <row r="32" spans="1:39" ht="12.75">
      <c r="A32" s="82"/>
      <c r="B32" s="82"/>
      <c r="C32" s="82"/>
      <c r="D32" s="82"/>
      <c r="E32" s="82"/>
      <c r="F32" s="82"/>
      <c r="G32" s="82"/>
      <c r="H32" s="82"/>
      <c r="I32" s="82"/>
      <c r="J32" s="82"/>
      <c r="K32" s="82"/>
      <c r="L32" s="82"/>
      <c r="M32" s="680" t="s">
        <v>1157</v>
      </c>
      <c r="N32" s="676" t="s">
        <v>1143</v>
      </c>
      <c r="O32" s="471" t="s">
        <v>1529</v>
      </c>
      <c r="P32" s="554"/>
      <c r="Q32" s="554"/>
      <c r="R32" s="554"/>
      <c r="S32" s="554"/>
      <c r="T32" s="554"/>
      <c r="U32" s="554">
        <v>2000</v>
      </c>
      <c r="V32" s="554">
        <v>2001</v>
      </c>
      <c r="W32" s="554">
        <v>2002</v>
      </c>
      <c r="X32" s="554">
        <v>2003</v>
      </c>
      <c r="Y32" s="554">
        <v>2004</v>
      </c>
      <c r="Z32" s="554">
        <v>2005</v>
      </c>
      <c r="AA32" s="554"/>
      <c r="AB32" s="554"/>
      <c r="AC32" s="554"/>
      <c r="AD32" s="554"/>
      <c r="AE32" s="554"/>
      <c r="AF32" s="554"/>
      <c r="AG32" s="554"/>
      <c r="AH32" s="537">
        <f t="shared" si="0"/>
        <v>6</v>
      </c>
      <c r="AI32" s="471">
        <v>2</v>
      </c>
      <c r="AJ32" s="471">
        <v>1</v>
      </c>
      <c r="AK32" s="471">
        <v>1</v>
      </c>
      <c r="AL32" s="538">
        <f t="shared" si="1"/>
        <v>9</v>
      </c>
      <c r="AM32" s="472">
        <f t="shared" si="2"/>
        <v>1.5</v>
      </c>
    </row>
    <row r="33" spans="1:39" ht="12.75">
      <c r="A33" s="82"/>
      <c r="B33" s="82"/>
      <c r="C33" s="82"/>
      <c r="D33" s="82"/>
      <c r="E33" s="82"/>
      <c r="F33" s="82"/>
      <c r="G33" s="82"/>
      <c r="H33" s="82"/>
      <c r="I33" s="82"/>
      <c r="J33" s="82"/>
      <c r="K33" s="82"/>
      <c r="L33" s="82"/>
      <c r="M33" s="680" t="s">
        <v>1158</v>
      </c>
      <c r="N33" s="676" t="s">
        <v>685</v>
      </c>
      <c r="O33" s="471" t="s">
        <v>811</v>
      </c>
      <c r="P33" s="554">
        <v>1995</v>
      </c>
      <c r="Q33" s="554">
        <v>1996</v>
      </c>
      <c r="R33" s="554"/>
      <c r="S33" s="554"/>
      <c r="T33" s="554">
        <v>1999</v>
      </c>
      <c r="U33" s="554">
        <v>2000</v>
      </c>
      <c r="V33" s="554"/>
      <c r="W33" s="554">
        <v>2002</v>
      </c>
      <c r="X33" s="554"/>
      <c r="Y33" s="554"/>
      <c r="Z33" s="554"/>
      <c r="AA33" s="554"/>
      <c r="AB33" s="554"/>
      <c r="AC33" s="554"/>
      <c r="AD33" s="554"/>
      <c r="AE33" s="554"/>
      <c r="AF33" s="554"/>
      <c r="AG33" s="554"/>
      <c r="AH33" s="537">
        <f t="shared" si="0"/>
        <v>5</v>
      </c>
      <c r="AI33" s="471">
        <v>3</v>
      </c>
      <c r="AJ33" s="471"/>
      <c r="AK33" s="471"/>
      <c r="AL33" s="538">
        <f t="shared" si="1"/>
        <v>9</v>
      </c>
      <c r="AM33" s="472">
        <f t="shared" si="2"/>
        <v>1.8</v>
      </c>
    </row>
    <row r="34" spans="1:39" ht="12.75">
      <c r="A34" s="82"/>
      <c r="B34" s="82"/>
      <c r="C34" s="82"/>
      <c r="D34" s="82"/>
      <c r="E34" s="82"/>
      <c r="F34" s="82"/>
      <c r="G34" s="82"/>
      <c r="H34" s="82"/>
      <c r="I34" s="82"/>
      <c r="J34" s="82"/>
      <c r="K34" s="82"/>
      <c r="L34" s="82"/>
      <c r="M34" s="680" t="s">
        <v>1159</v>
      </c>
      <c r="N34" s="676" t="s">
        <v>764</v>
      </c>
      <c r="O34" s="471" t="s">
        <v>765</v>
      </c>
      <c r="P34" s="554">
        <v>1995</v>
      </c>
      <c r="Q34" s="554">
        <v>1996</v>
      </c>
      <c r="R34" s="554"/>
      <c r="S34" s="554">
        <v>1998</v>
      </c>
      <c r="T34" s="554">
        <v>1999</v>
      </c>
      <c r="U34" s="554"/>
      <c r="V34" s="554"/>
      <c r="W34" s="554"/>
      <c r="X34" s="554"/>
      <c r="Y34" s="554"/>
      <c r="Z34" s="554"/>
      <c r="AA34" s="554"/>
      <c r="AB34" s="554"/>
      <c r="AC34" s="554"/>
      <c r="AD34" s="554"/>
      <c r="AE34" s="554"/>
      <c r="AF34" s="554"/>
      <c r="AG34" s="554"/>
      <c r="AH34" s="537">
        <f t="shared" si="0"/>
        <v>4</v>
      </c>
      <c r="AI34" s="471">
        <v>2</v>
      </c>
      <c r="AJ34" s="471">
        <v>1</v>
      </c>
      <c r="AK34" s="471">
        <v>1</v>
      </c>
      <c r="AL34" s="538">
        <f t="shared" si="1"/>
        <v>9</v>
      </c>
      <c r="AM34" s="472">
        <f t="shared" si="2"/>
        <v>2.25</v>
      </c>
    </row>
    <row r="35" spans="1:39" ht="12.75">
      <c r="A35" s="82"/>
      <c r="B35" s="82"/>
      <c r="C35" s="82"/>
      <c r="D35" s="82"/>
      <c r="E35" s="82"/>
      <c r="F35" s="82"/>
      <c r="G35" s="82"/>
      <c r="H35" s="82"/>
      <c r="I35" s="82"/>
      <c r="J35" s="82"/>
      <c r="K35" s="82"/>
      <c r="L35" s="82"/>
      <c r="M35" s="680" t="s">
        <v>1160</v>
      </c>
      <c r="N35" s="469" t="s">
        <v>601</v>
      </c>
      <c r="O35" s="470" t="s">
        <v>1325</v>
      </c>
      <c r="P35" s="556"/>
      <c r="Q35" s="556"/>
      <c r="R35" s="556"/>
      <c r="S35" s="556">
        <v>1998</v>
      </c>
      <c r="T35" s="556"/>
      <c r="U35" s="556"/>
      <c r="V35" s="556">
        <v>2001</v>
      </c>
      <c r="W35" s="556">
        <v>2002</v>
      </c>
      <c r="X35" s="556"/>
      <c r="Y35" s="556">
        <v>2004</v>
      </c>
      <c r="Z35" s="556">
        <v>2005</v>
      </c>
      <c r="AA35" s="556">
        <v>2006</v>
      </c>
      <c r="AB35" s="556">
        <v>2007</v>
      </c>
      <c r="AC35" s="556">
        <v>2008</v>
      </c>
      <c r="AD35" s="556">
        <v>2009</v>
      </c>
      <c r="AE35" s="556">
        <v>2010</v>
      </c>
      <c r="AF35" s="556"/>
      <c r="AG35" s="556"/>
      <c r="AH35" s="537">
        <f t="shared" ref="AH35:AH66" si="3">COUNTIF(P35:AG35,"&gt;0")</f>
        <v>10</v>
      </c>
      <c r="AI35" s="471">
        <v>1</v>
      </c>
      <c r="AJ35" s="471">
        <v>1</v>
      </c>
      <c r="AK35" s="471">
        <v>3</v>
      </c>
      <c r="AL35" s="538">
        <f t="shared" ref="AL35:AL66" si="4">(AI35*3)+(AJ35*2)+(AK35*1)</f>
        <v>8</v>
      </c>
      <c r="AM35" s="472">
        <f t="shared" ref="AM35:AM66" si="5">AL35/AH35</f>
        <v>0.8</v>
      </c>
    </row>
    <row r="36" spans="1:39" ht="12.75">
      <c r="A36" s="82"/>
      <c r="B36" s="82"/>
      <c r="C36" s="82"/>
      <c r="D36" s="82"/>
      <c r="E36" s="82"/>
      <c r="F36" s="82"/>
      <c r="G36" s="82"/>
      <c r="H36" s="82"/>
      <c r="I36" s="82"/>
      <c r="J36" s="82"/>
      <c r="K36" s="82"/>
      <c r="L36" s="82"/>
      <c r="M36" s="680" t="s">
        <v>1161</v>
      </c>
      <c r="N36" s="469" t="s">
        <v>1001</v>
      </c>
      <c r="O36" s="470" t="s">
        <v>809</v>
      </c>
      <c r="P36" s="556"/>
      <c r="Q36" s="556"/>
      <c r="R36" s="556"/>
      <c r="S36" s="556"/>
      <c r="T36" s="556"/>
      <c r="U36" s="556"/>
      <c r="V36" s="556"/>
      <c r="W36" s="556">
        <v>2002</v>
      </c>
      <c r="X36" s="556">
        <v>2003</v>
      </c>
      <c r="Y36" s="556">
        <v>2004</v>
      </c>
      <c r="Z36" s="556"/>
      <c r="AA36" s="556">
        <v>2006</v>
      </c>
      <c r="AB36" s="556">
        <v>2007</v>
      </c>
      <c r="AC36" s="556">
        <v>2008</v>
      </c>
      <c r="AD36" s="556">
        <v>2009</v>
      </c>
      <c r="AE36" s="556">
        <v>2010</v>
      </c>
      <c r="AF36" s="556">
        <v>2011</v>
      </c>
      <c r="AG36" s="556">
        <v>2012</v>
      </c>
      <c r="AH36" s="537">
        <f t="shared" si="3"/>
        <v>10</v>
      </c>
      <c r="AI36" s="471">
        <v>2</v>
      </c>
      <c r="AJ36" s="471">
        <v>1</v>
      </c>
      <c r="AK36" s="471"/>
      <c r="AL36" s="538">
        <f t="shared" si="4"/>
        <v>8</v>
      </c>
      <c r="AM36" s="472">
        <f t="shared" si="5"/>
        <v>0.8</v>
      </c>
    </row>
    <row r="37" spans="1:39" ht="12.75">
      <c r="A37" s="82"/>
      <c r="B37" s="82"/>
      <c r="C37" s="82"/>
      <c r="D37" s="82"/>
      <c r="E37" s="82"/>
      <c r="F37" s="82"/>
      <c r="G37" s="82"/>
      <c r="H37" s="82"/>
      <c r="I37" s="82"/>
      <c r="J37" s="82"/>
      <c r="K37" s="82"/>
      <c r="L37" s="82"/>
      <c r="M37" s="680" t="s">
        <v>1162</v>
      </c>
      <c r="N37" s="676" t="s">
        <v>810</v>
      </c>
      <c r="O37" s="471" t="s">
        <v>811</v>
      </c>
      <c r="P37" s="554"/>
      <c r="Q37" s="554"/>
      <c r="R37" s="554">
        <v>1997</v>
      </c>
      <c r="S37" s="554">
        <v>1998</v>
      </c>
      <c r="T37" s="554">
        <v>1999</v>
      </c>
      <c r="U37" s="554">
        <v>2000</v>
      </c>
      <c r="V37" s="554">
        <v>2001</v>
      </c>
      <c r="W37" s="554"/>
      <c r="X37" s="554"/>
      <c r="Y37" s="554"/>
      <c r="Z37" s="554"/>
      <c r="AA37" s="554"/>
      <c r="AB37" s="554"/>
      <c r="AC37" s="554"/>
      <c r="AD37" s="554">
        <v>2009</v>
      </c>
      <c r="AE37" s="554">
        <v>2010</v>
      </c>
      <c r="AF37" s="554">
        <v>2011</v>
      </c>
      <c r="AG37" s="554">
        <v>2012</v>
      </c>
      <c r="AH37" s="537">
        <f t="shared" si="3"/>
        <v>9</v>
      </c>
      <c r="AI37" s="471">
        <v>1</v>
      </c>
      <c r="AJ37" s="471">
        <v>2</v>
      </c>
      <c r="AK37" s="471">
        <v>1</v>
      </c>
      <c r="AL37" s="538">
        <f t="shared" si="4"/>
        <v>8</v>
      </c>
      <c r="AM37" s="472">
        <f t="shared" si="5"/>
        <v>0.88888888888888884</v>
      </c>
    </row>
    <row r="38" spans="1:39" ht="12.75">
      <c r="A38" s="82"/>
      <c r="B38" s="82"/>
      <c r="C38" s="82"/>
      <c r="D38" s="82"/>
      <c r="E38" s="82"/>
      <c r="F38" s="82"/>
      <c r="G38" s="82"/>
      <c r="H38" s="82"/>
      <c r="I38" s="82"/>
      <c r="J38" s="82"/>
      <c r="K38" s="82"/>
      <c r="L38" s="82"/>
      <c r="M38" s="680" t="s">
        <v>1163</v>
      </c>
      <c r="N38" s="676" t="s">
        <v>748</v>
      </c>
      <c r="O38" s="471" t="s">
        <v>2569</v>
      </c>
      <c r="P38" s="556"/>
      <c r="Q38" s="556"/>
      <c r="R38" s="556"/>
      <c r="S38" s="556"/>
      <c r="T38" s="556"/>
      <c r="U38" s="556"/>
      <c r="V38" s="556"/>
      <c r="W38" s="556">
        <v>2002</v>
      </c>
      <c r="X38" s="556">
        <v>2003</v>
      </c>
      <c r="Y38" s="556">
        <v>2004</v>
      </c>
      <c r="Z38" s="556">
        <v>2005</v>
      </c>
      <c r="AA38" s="556">
        <v>2006</v>
      </c>
      <c r="AB38" s="556">
        <v>2007</v>
      </c>
      <c r="AC38" s="556"/>
      <c r="AD38" s="556"/>
      <c r="AE38" s="556"/>
      <c r="AF38" s="556"/>
      <c r="AG38" s="556"/>
      <c r="AH38" s="537">
        <f t="shared" si="3"/>
        <v>6</v>
      </c>
      <c r="AI38" s="471">
        <v>2</v>
      </c>
      <c r="AJ38" s="471">
        <v>1</v>
      </c>
      <c r="AK38" s="471"/>
      <c r="AL38" s="538">
        <f t="shared" si="4"/>
        <v>8</v>
      </c>
      <c r="AM38" s="472">
        <f t="shared" si="5"/>
        <v>1.3333333333333333</v>
      </c>
    </row>
    <row r="39" spans="1:39" ht="12.75">
      <c r="A39" s="82"/>
      <c r="B39" s="82"/>
      <c r="C39" s="82"/>
      <c r="D39" s="82"/>
      <c r="E39" s="82"/>
      <c r="F39" s="82"/>
      <c r="G39" s="82"/>
      <c r="H39" s="82"/>
      <c r="I39" s="82"/>
      <c r="J39" s="82"/>
      <c r="K39" s="82"/>
      <c r="L39" s="82"/>
      <c r="M39" s="680" t="s">
        <v>1579</v>
      </c>
      <c r="N39" s="676" t="s">
        <v>685</v>
      </c>
      <c r="O39" s="471" t="s">
        <v>1335</v>
      </c>
      <c r="P39" s="554"/>
      <c r="Q39" s="554"/>
      <c r="R39" s="554"/>
      <c r="S39" s="554"/>
      <c r="T39" s="554"/>
      <c r="U39" s="554"/>
      <c r="V39" s="554">
        <v>2001</v>
      </c>
      <c r="W39" s="554">
        <v>2002</v>
      </c>
      <c r="X39" s="554">
        <v>2003</v>
      </c>
      <c r="Y39" s="554">
        <v>2004</v>
      </c>
      <c r="Z39" s="554"/>
      <c r="AA39" s="554">
        <v>2006</v>
      </c>
      <c r="AB39" s="554"/>
      <c r="AC39" s="554"/>
      <c r="AD39" s="554"/>
      <c r="AE39" s="554"/>
      <c r="AF39" s="554"/>
      <c r="AG39" s="554"/>
      <c r="AH39" s="537">
        <f t="shared" si="3"/>
        <v>5</v>
      </c>
      <c r="AI39" s="471">
        <v>2</v>
      </c>
      <c r="AJ39" s="471">
        <v>1</v>
      </c>
      <c r="AK39" s="471"/>
      <c r="AL39" s="538">
        <f t="shared" si="4"/>
        <v>8</v>
      </c>
      <c r="AM39" s="472">
        <f t="shared" si="5"/>
        <v>1.6</v>
      </c>
    </row>
    <row r="40" spans="1:39" ht="12.75">
      <c r="A40" s="82"/>
      <c r="B40" s="82"/>
      <c r="C40" s="82"/>
      <c r="D40" s="82"/>
      <c r="E40" s="82"/>
      <c r="F40" s="82"/>
      <c r="G40" s="82"/>
      <c r="H40" s="82"/>
      <c r="I40" s="82"/>
      <c r="J40" s="82"/>
      <c r="K40" s="82"/>
      <c r="L40" s="82"/>
      <c r="M40" s="680" t="s">
        <v>1580</v>
      </c>
      <c r="N40" s="676" t="s">
        <v>1008</v>
      </c>
      <c r="O40" s="471" t="s">
        <v>2658</v>
      </c>
      <c r="P40" s="554"/>
      <c r="Q40" s="554"/>
      <c r="R40" s="554"/>
      <c r="S40" s="554"/>
      <c r="T40" s="554"/>
      <c r="U40" s="554"/>
      <c r="V40" s="554">
        <v>2001</v>
      </c>
      <c r="W40" s="554">
        <v>2002</v>
      </c>
      <c r="X40" s="554"/>
      <c r="Y40" s="554"/>
      <c r="Z40" s="554">
        <v>2005</v>
      </c>
      <c r="AA40" s="554">
        <v>2006</v>
      </c>
      <c r="AB40" s="554"/>
      <c r="AC40" s="554">
        <v>2008</v>
      </c>
      <c r="AD40" s="554"/>
      <c r="AE40" s="554"/>
      <c r="AF40" s="554"/>
      <c r="AG40" s="554"/>
      <c r="AH40" s="537">
        <f t="shared" si="3"/>
        <v>5</v>
      </c>
      <c r="AI40" s="471"/>
      <c r="AJ40" s="471">
        <v>4</v>
      </c>
      <c r="AK40" s="471"/>
      <c r="AL40" s="538">
        <f t="shared" si="4"/>
        <v>8</v>
      </c>
      <c r="AM40" s="472">
        <f t="shared" si="5"/>
        <v>1.6</v>
      </c>
    </row>
    <row r="41" spans="1:39" ht="12.75">
      <c r="A41" s="82"/>
      <c r="B41" s="82"/>
      <c r="C41" s="82"/>
      <c r="D41" s="82"/>
      <c r="E41" s="82"/>
      <c r="F41" s="82"/>
      <c r="G41" s="82"/>
      <c r="H41" s="82"/>
      <c r="I41" s="82"/>
      <c r="J41" s="82"/>
      <c r="K41" s="82"/>
      <c r="L41" s="82"/>
      <c r="M41" s="680" t="s">
        <v>1581</v>
      </c>
      <c r="N41" s="676" t="s">
        <v>999</v>
      </c>
      <c r="O41" s="471" t="s">
        <v>2118</v>
      </c>
      <c r="P41" s="556"/>
      <c r="Q41" s="556"/>
      <c r="R41" s="556"/>
      <c r="S41" s="556"/>
      <c r="T41" s="556"/>
      <c r="U41" s="556"/>
      <c r="V41" s="556"/>
      <c r="W41" s="556"/>
      <c r="X41" s="556"/>
      <c r="Y41" s="556"/>
      <c r="Z41" s="556"/>
      <c r="AA41" s="556">
        <v>2006</v>
      </c>
      <c r="AB41" s="556">
        <v>2007</v>
      </c>
      <c r="AC41" s="556">
        <v>2008</v>
      </c>
      <c r="AD41" s="556"/>
      <c r="AE41" s="556"/>
      <c r="AF41" s="556"/>
      <c r="AG41" s="556"/>
      <c r="AH41" s="537">
        <f t="shared" si="3"/>
        <v>3</v>
      </c>
      <c r="AI41" s="471">
        <v>2</v>
      </c>
      <c r="AJ41" s="471">
        <v>1</v>
      </c>
      <c r="AK41" s="471"/>
      <c r="AL41" s="538">
        <f t="shared" si="4"/>
        <v>8</v>
      </c>
      <c r="AM41" s="472">
        <f t="shared" si="5"/>
        <v>2.6666666666666665</v>
      </c>
    </row>
    <row r="42" spans="1:39" ht="12.75">
      <c r="A42" s="82"/>
      <c r="B42" s="82"/>
      <c r="C42" s="82"/>
      <c r="D42" s="82"/>
      <c r="E42" s="82"/>
      <c r="F42" s="82"/>
      <c r="G42" s="82"/>
      <c r="H42" s="82"/>
      <c r="I42" s="82"/>
      <c r="J42" s="82"/>
      <c r="K42" s="82"/>
      <c r="L42" s="82"/>
      <c r="M42" s="680" t="s">
        <v>2014</v>
      </c>
      <c r="N42" s="676" t="s">
        <v>1698</v>
      </c>
      <c r="O42" s="471" t="s">
        <v>1200</v>
      </c>
      <c r="P42" s="554"/>
      <c r="Q42" s="554"/>
      <c r="R42" s="554"/>
      <c r="S42" s="554"/>
      <c r="T42" s="554">
        <v>1999</v>
      </c>
      <c r="U42" s="554">
        <v>2000</v>
      </c>
      <c r="V42" s="554">
        <v>2001</v>
      </c>
      <c r="W42" s="554"/>
      <c r="X42" s="554">
        <v>2003</v>
      </c>
      <c r="Y42" s="554">
        <v>2004</v>
      </c>
      <c r="Z42" s="554">
        <v>2005</v>
      </c>
      <c r="AA42" s="554"/>
      <c r="AB42" s="554"/>
      <c r="AC42" s="554"/>
      <c r="AD42" s="554"/>
      <c r="AE42" s="554"/>
      <c r="AF42" s="554"/>
      <c r="AG42" s="554"/>
      <c r="AH42" s="537">
        <f t="shared" si="3"/>
        <v>6</v>
      </c>
      <c r="AI42" s="471">
        <v>1</v>
      </c>
      <c r="AJ42" s="471">
        <v>2</v>
      </c>
      <c r="AK42" s="471"/>
      <c r="AL42" s="538">
        <f t="shared" si="4"/>
        <v>7</v>
      </c>
      <c r="AM42" s="472">
        <f t="shared" si="5"/>
        <v>1.1666666666666667</v>
      </c>
    </row>
    <row r="43" spans="1:39" ht="12.75">
      <c r="A43" s="82"/>
      <c r="B43" s="82"/>
      <c r="C43" s="82"/>
      <c r="D43" s="82"/>
      <c r="E43" s="82"/>
      <c r="F43" s="82"/>
      <c r="G43" s="82"/>
      <c r="H43" s="82"/>
      <c r="I43" s="82"/>
      <c r="J43" s="82"/>
      <c r="K43" s="82"/>
      <c r="L43" s="82"/>
      <c r="M43" s="680" t="s">
        <v>2872</v>
      </c>
      <c r="N43" s="676" t="s">
        <v>829</v>
      </c>
      <c r="O43" s="471" t="s">
        <v>1200</v>
      </c>
      <c r="P43" s="556"/>
      <c r="Q43" s="556"/>
      <c r="R43" s="556"/>
      <c r="S43" s="556"/>
      <c r="T43" s="556"/>
      <c r="U43" s="556"/>
      <c r="V43" s="556"/>
      <c r="W43" s="556"/>
      <c r="X43" s="556"/>
      <c r="Y43" s="556"/>
      <c r="Z43" s="556"/>
      <c r="AA43" s="556"/>
      <c r="AB43" s="556">
        <v>2007</v>
      </c>
      <c r="AC43" s="556">
        <v>2008</v>
      </c>
      <c r="AD43" s="556">
        <v>2009</v>
      </c>
      <c r="AE43" s="556">
        <v>2010</v>
      </c>
      <c r="AF43" s="556">
        <v>2011</v>
      </c>
      <c r="AG43" s="556">
        <v>2012</v>
      </c>
      <c r="AH43" s="537">
        <f t="shared" si="3"/>
        <v>6</v>
      </c>
      <c r="AI43" s="471">
        <v>1</v>
      </c>
      <c r="AJ43" s="471">
        <v>1</v>
      </c>
      <c r="AK43" s="471">
        <v>2</v>
      </c>
      <c r="AL43" s="538">
        <f t="shared" si="4"/>
        <v>7</v>
      </c>
      <c r="AM43" s="472">
        <f t="shared" si="5"/>
        <v>1.1666666666666667</v>
      </c>
    </row>
    <row r="44" spans="1:39" ht="12.75">
      <c r="A44" s="82"/>
      <c r="B44" s="82"/>
      <c r="C44" s="82"/>
      <c r="D44" s="82"/>
      <c r="E44" s="82"/>
      <c r="F44" s="82"/>
      <c r="G44" s="82"/>
      <c r="H44" s="82"/>
      <c r="I44" s="82"/>
      <c r="J44" s="82"/>
      <c r="K44" s="82"/>
      <c r="L44" s="82"/>
      <c r="M44" s="680" t="s">
        <v>2873</v>
      </c>
      <c r="N44" s="676" t="s">
        <v>689</v>
      </c>
      <c r="O44" s="471" t="s">
        <v>716</v>
      </c>
      <c r="P44" s="554">
        <v>1995</v>
      </c>
      <c r="Q44" s="554">
        <v>1996</v>
      </c>
      <c r="R44" s="554">
        <v>1997</v>
      </c>
      <c r="S44" s="554">
        <v>1998</v>
      </c>
      <c r="T44" s="554"/>
      <c r="U44" s="554"/>
      <c r="V44" s="554">
        <v>2001</v>
      </c>
      <c r="W44" s="554"/>
      <c r="X44" s="554"/>
      <c r="Y44" s="554"/>
      <c r="Z44" s="554"/>
      <c r="AA44" s="554"/>
      <c r="AB44" s="554"/>
      <c r="AC44" s="554"/>
      <c r="AD44" s="554"/>
      <c r="AE44" s="554"/>
      <c r="AF44" s="554"/>
      <c r="AG44" s="554"/>
      <c r="AH44" s="537">
        <f t="shared" si="3"/>
        <v>5</v>
      </c>
      <c r="AI44" s="471">
        <v>1</v>
      </c>
      <c r="AJ44" s="471">
        <v>2</v>
      </c>
      <c r="AK44" s="471"/>
      <c r="AL44" s="538">
        <f t="shared" si="4"/>
        <v>7</v>
      </c>
      <c r="AM44" s="472">
        <f t="shared" si="5"/>
        <v>1.4</v>
      </c>
    </row>
    <row r="45" spans="1:39" ht="12.75">
      <c r="A45" s="82"/>
      <c r="B45" s="82"/>
      <c r="C45" s="82"/>
      <c r="D45" s="82"/>
      <c r="E45" s="82"/>
      <c r="F45" s="82"/>
      <c r="G45" s="82"/>
      <c r="H45" s="82"/>
      <c r="I45" s="82"/>
      <c r="J45" s="82"/>
      <c r="K45" s="82"/>
      <c r="L45" s="82"/>
      <c r="M45" s="680" t="s">
        <v>2874</v>
      </c>
      <c r="N45" s="676" t="s">
        <v>807</v>
      </c>
      <c r="O45" s="471" t="s">
        <v>1011</v>
      </c>
      <c r="P45" s="554"/>
      <c r="Q45" s="554"/>
      <c r="R45" s="554">
        <v>1997</v>
      </c>
      <c r="S45" s="554">
        <v>1998</v>
      </c>
      <c r="T45" s="554">
        <v>1999</v>
      </c>
      <c r="U45" s="554">
        <v>2000</v>
      </c>
      <c r="V45" s="554"/>
      <c r="W45" s="554"/>
      <c r="X45" s="554"/>
      <c r="Y45" s="554"/>
      <c r="Z45" s="554"/>
      <c r="AA45" s="554"/>
      <c r="AB45" s="554"/>
      <c r="AC45" s="554"/>
      <c r="AD45" s="554"/>
      <c r="AE45" s="554"/>
      <c r="AF45" s="554"/>
      <c r="AG45" s="554"/>
      <c r="AH45" s="537">
        <f t="shared" si="3"/>
        <v>4</v>
      </c>
      <c r="AI45" s="471"/>
      <c r="AJ45" s="471">
        <v>3</v>
      </c>
      <c r="AK45" s="471">
        <v>1</v>
      </c>
      <c r="AL45" s="538">
        <f t="shared" si="4"/>
        <v>7</v>
      </c>
      <c r="AM45" s="472">
        <f t="shared" si="5"/>
        <v>1.75</v>
      </c>
    </row>
    <row r="46" spans="1:39" ht="12.75">
      <c r="A46" s="82"/>
      <c r="B46" s="82"/>
      <c r="C46" s="82"/>
      <c r="D46" s="82"/>
      <c r="E46" s="82"/>
      <c r="F46" s="82"/>
      <c r="G46" s="82"/>
      <c r="H46" s="82"/>
      <c r="I46" s="82"/>
      <c r="J46" s="82"/>
      <c r="K46" s="82"/>
      <c r="L46" s="82"/>
      <c r="M46" s="680" t="s">
        <v>2875</v>
      </c>
      <c r="N46" s="676" t="s">
        <v>780</v>
      </c>
      <c r="O46" s="471" t="s">
        <v>701</v>
      </c>
      <c r="P46" s="556"/>
      <c r="Q46" s="556"/>
      <c r="R46" s="556"/>
      <c r="S46" s="556"/>
      <c r="T46" s="556"/>
      <c r="U46" s="556"/>
      <c r="V46" s="556"/>
      <c r="W46" s="556"/>
      <c r="X46" s="556"/>
      <c r="Y46" s="556"/>
      <c r="Z46" s="556"/>
      <c r="AA46" s="556"/>
      <c r="AB46" s="556">
        <v>2007</v>
      </c>
      <c r="AC46" s="556">
        <v>2008</v>
      </c>
      <c r="AD46" s="556"/>
      <c r="AE46" s="556">
        <v>2010</v>
      </c>
      <c r="AF46" s="556"/>
      <c r="AG46" s="556"/>
      <c r="AH46" s="537">
        <f t="shared" si="3"/>
        <v>3</v>
      </c>
      <c r="AI46" s="471">
        <v>1</v>
      </c>
      <c r="AJ46" s="471">
        <v>2</v>
      </c>
      <c r="AK46" s="471"/>
      <c r="AL46" s="538">
        <f t="shared" si="4"/>
        <v>7</v>
      </c>
      <c r="AM46" s="472">
        <f t="shared" si="5"/>
        <v>2.3333333333333335</v>
      </c>
    </row>
    <row r="47" spans="1:39" ht="12.75">
      <c r="A47" s="82"/>
      <c r="B47" s="82"/>
      <c r="C47" s="82"/>
      <c r="D47" s="82"/>
      <c r="E47" s="82"/>
      <c r="F47" s="82"/>
      <c r="G47" s="82"/>
      <c r="H47" s="82"/>
      <c r="I47" s="82"/>
      <c r="J47" s="82"/>
      <c r="K47" s="82"/>
      <c r="L47" s="82"/>
      <c r="M47" s="680" t="s">
        <v>2876</v>
      </c>
      <c r="N47" s="450" t="s">
        <v>883</v>
      </c>
      <c r="O47" s="451" t="s">
        <v>1088</v>
      </c>
      <c r="P47" s="554"/>
      <c r="Q47" s="554"/>
      <c r="R47" s="554">
        <v>1997</v>
      </c>
      <c r="S47" s="554">
        <v>1998</v>
      </c>
      <c r="T47" s="554"/>
      <c r="U47" s="554">
        <v>2000</v>
      </c>
      <c r="V47" s="554"/>
      <c r="W47" s="554">
        <v>2002</v>
      </c>
      <c r="X47" s="554">
        <v>2003</v>
      </c>
      <c r="Y47" s="554">
        <v>2004</v>
      </c>
      <c r="Z47" s="554">
        <v>2005</v>
      </c>
      <c r="AA47" s="554">
        <v>2006</v>
      </c>
      <c r="AB47" s="554">
        <v>2007</v>
      </c>
      <c r="AC47" s="554">
        <v>2008</v>
      </c>
      <c r="AD47" s="554">
        <v>2009</v>
      </c>
      <c r="AE47" s="554">
        <v>2010</v>
      </c>
      <c r="AF47" s="554">
        <v>2011</v>
      </c>
      <c r="AG47" s="554"/>
      <c r="AH47" s="537">
        <f t="shared" si="3"/>
        <v>13</v>
      </c>
      <c r="AI47" s="471">
        <v>1</v>
      </c>
      <c r="AJ47" s="471">
        <v>1</v>
      </c>
      <c r="AK47" s="471">
        <v>1</v>
      </c>
      <c r="AL47" s="538">
        <f t="shared" si="4"/>
        <v>6</v>
      </c>
      <c r="AM47" s="472">
        <f t="shared" si="5"/>
        <v>0.46153846153846156</v>
      </c>
    </row>
    <row r="48" spans="1:39" ht="12.75">
      <c r="A48" s="82"/>
      <c r="B48" s="82"/>
      <c r="C48" s="82"/>
      <c r="D48" s="82"/>
      <c r="E48" s="82"/>
      <c r="F48" s="82"/>
      <c r="G48" s="82"/>
      <c r="H48" s="82"/>
      <c r="I48" s="82"/>
      <c r="J48" s="82"/>
      <c r="K48" s="82"/>
      <c r="L48" s="82"/>
      <c r="M48" s="680" t="s">
        <v>2877</v>
      </c>
      <c r="N48" s="469" t="s">
        <v>752</v>
      </c>
      <c r="O48" s="470" t="s">
        <v>1112</v>
      </c>
      <c r="P48" s="554"/>
      <c r="Q48" s="554"/>
      <c r="R48" s="554">
        <v>1997</v>
      </c>
      <c r="S48" s="554">
        <v>1998</v>
      </c>
      <c r="T48" s="554">
        <v>1999</v>
      </c>
      <c r="U48" s="554">
        <v>2000</v>
      </c>
      <c r="V48" s="554">
        <v>2001</v>
      </c>
      <c r="W48" s="554">
        <v>2002</v>
      </c>
      <c r="X48" s="554"/>
      <c r="Y48" s="554">
        <v>2004</v>
      </c>
      <c r="Z48" s="554">
        <v>2005</v>
      </c>
      <c r="AA48" s="554"/>
      <c r="AB48" s="554">
        <v>2007</v>
      </c>
      <c r="AC48" s="554">
        <v>2008</v>
      </c>
      <c r="AD48" s="554"/>
      <c r="AE48" s="554"/>
      <c r="AF48" s="554"/>
      <c r="AG48" s="554"/>
      <c r="AH48" s="537">
        <f t="shared" si="3"/>
        <v>10</v>
      </c>
      <c r="AI48" s="471"/>
      <c r="AJ48" s="471">
        <v>1</v>
      </c>
      <c r="AK48" s="471">
        <v>4</v>
      </c>
      <c r="AL48" s="538">
        <f t="shared" si="4"/>
        <v>6</v>
      </c>
      <c r="AM48" s="472">
        <f t="shared" si="5"/>
        <v>0.6</v>
      </c>
    </row>
    <row r="49" spans="1:39" ht="12.75">
      <c r="A49" s="82"/>
      <c r="B49" s="82"/>
      <c r="C49" s="82"/>
      <c r="D49" s="82"/>
      <c r="E49" s="82"/>
      <c r="F49" s="82"/>
      <c r="G49" s="82"/>
      <c r="H49" s="82"/>
      <c r="I49" s="82"/>
      <c r="J49" s="82"/>
      <c r="K49" s="82"/>
      <c r="L49" s="82"/>
      <c r="M49" s="680" t="s">
        <v>2878</v>
      </c>
      <c r="N49" s="676" t="s">
        <v>748</v>
      </c>
      <c r="O49" s="471" t="s">
        <v>912</v>
      </c>
      <c r="P49" s="554"/>
      <c r="Q49" s="554">
        <v>1996</v>
      </c>
      <c r="R49" s="554"/>
      <c r="S49" s="554"/>
      <c r="T49" s="554">
        <v>1999</v>
      </c>
      <c r="U49" s="554">
        <v>2000</v>
      </c>
      <c r="V49" s="554"/>
      <c r="W49" s="554">
        <v>2002</v>
      </c>
      <c r="X49" s="554"/>
      <c r="Y49" s="554"/>
      <c r="Z49" s="554"/>
      <c r="AA49" s="554"/>
      <c r="AB49" s="554">
        <v>2007</v>
      </c>
      <c r="AC49" s="554"/>
      <c r="AD49" s="554">
        <v>2009</v>
      </c>
      <c r="AE49" s="554">
        <v>2010</v>
      </c>
      <c r="AF49" s="554"/>
      <c r="AG49" s="554"/>
      <c r="AH49" s="537">
        <f t="shared" si="3"/>
        <v>7</v>
      </c>
      <c r="AI49" s="471">
        <v>1</v>
      </c>
      <c r="AJ49" s="471">
        <v>1</v>
      </c>
      <c r="AK49" s="471">
        <v>1</v>
      </c>
      <c r="AL49" s="538">
        <f t="shared" si="4"/>
        <v>6</v>
      </c>
      <c r="AM49" s="472">
        <f t="shared" si="5"/>
        <v>0.8571428571428571</v>
      </c>
    </row>
    <row r="50" spans="1:39" ht="12.75">
      <c r="A50" s="82"/>
      <c r="B50" s="82"/>
      <c r="C50" s="82"/>
      <c r="D50" s="82"/>
      <c r="E50" s="82"/>
      <c r="F50" s="82"/>
      <c r="G50" s="82"/>
      <c r="H50" s="82"/>
      <c r="I50" s="82"/>
      <c r="J50" s="82"/>
      <c r="K50" s="82"/>
      <c r="L50" s="82"/>
      <c r="M50" s="680" t="s">
        <v>2879</v>
      </c>
      <c r="N50" s="676" t="s">
        <v>807</v>
      </c>
      <c r="O50" s="471" t="s">
        <v>814</v>
      </c>
      <c r="P50" s="554"/>
      <c r="Q50" s="554"/>
      <c r="R50" s="554"/>
      <c r="S50" s="554"/>
      <c r="T50" s="554"/>
      <c r="U50" s="554"/>
      <c r="V50" s="554">
        <v>2001</v>
      </c>
      <c r="W50" s="554"/>
      <c r="X50" s="554">
        <v>2003</v>
      </c>
      <c r="Y50" s="554">
        <v>2004</v>
      </c>
      <c r="Z50" s="554"/>
      <c r="AA50" s="554">
        <v>2006</v>
      </c>
      <c r="AB50" s="554"/>
      <c r="AC50" s="554">
        <v>2008</v>
      </c>
      <c r="AD50" s="554">
        <v>2009</v>
      </c>
      <c r="AE50" s="554">
        <v>2010</v>
      </c>
      <c r="AF50" s="554"/>
      <c r="AG50" s="554"/>
      <c r="AH50" s="537">
        <f t="shared" si="3"/>
        <v>7</v>
      </c>
      <c r="AI50" s="471">
        <v>2</v>
      </c>
      <c r="AJ50" s="471"/>
      <c r="AK50" s="471"/>
      <c r="AL50" s="538">
        <f t="shared" si="4"/>
        <v>6</v>
      </c>
      <c r="AM50" s="472">
        <f t="shared" si="5"/>
        <v>0.8571428571428571</v>
      </c>
    </row>
    <row r="51" spans="1:39" ht="12.75">
      <c r="A51" s="82"/>
      <c r="B51" s="82"/>
      <c r="C51" s="82"/>
      <c r="D51" s="82"/>
      <c r="E51" s="82"/>
      <c r="F51" s="82"/>
      <c r="G51" s="82"/>
      <c r="H51" s="82"/>
      <c r="I51" s="82"/>
      <c r="J51" s="82"/>
      <c r="K51" s="82"/>
      <c r="L51" s="82"/>
      <c r="M51" s="680" t="s">
        <v>2880</v>
      </c>
      <c r="N51" s="676" t="s">
        <v>810</v>
      </c>
      <c r="O51" s="471" t="s">
        <v>2628</v>
      </c>
      <c r="P51" s="556"/>
      <c r="Q51" s="556"/>
      <c r="R51" s="556"/>
      <c r="S51" s="556"/>
      <c r="T51" s="556"/>
      <c r="U51" s="556"/>
      <c r="V51" s="556">
        <v>2001</v>
      </c>
      <c r="W51" s="556">
        <v>2002</v>
      </c>
      <c r="X51" s="556">
        <v>2003</v>
      </c>
      <c r="Y51" s="556">
        <v>2004</v>
      </c>
      <c r="Z51" s="556"/>
      <c r="AA51" s="556"/>
      <c r="AB51" s="556"/>
      <c r="AC51" s="556"/>
      <c r="AD51" s="556">
        <v>2009</v>
      </c>
      <c r="AE51" s="556">
        <v>2010</v>
      </c>
      <c r="AF51" s="556"/>
      <c r="AG51" s="556">
        <v>2012</v>
      </c>
      <c r="AH51" s="537">
        <f t="shared" si="3"/>
        <v>7</v>
      </c>
      <c r="AI51" s="471">
        <v>1</v>
      </c>
      <c r="AJ51" s="471">
        <v>1</v>
      </c>
      <c r="AK51" s="471">
        <v>1</v>
      </c>
      <c r="AL51" s="538">
        <f t="shared" si="4"/>
        <v>6</v>
      </c>
      <c r="AM51" s="472">
        <f t="shared" si="5"/>
        <v>0.8571428571428571</v>
      </c>
    </row>
    <row r="52" spans="1:39" ht="12.75">
      <c r="A52" s="82"/>
      <c r="B52" s="82"/>
      <c r="C52" s="82"/>
      <c r="D52" s="82"/>
      <c r="E52" s="82"/>
      <c r="F52" s="82"/>
      <c r="G52" s="82"/>
      <c r="H52" s="82"/>
      <c r="I52" s="82"/>
      <c r="J52" s="82"/>
      <c r="K52" s="82"/>
      <c r="L52" s="82"/>
      <c r="M52" s="680" t="s">
        <v>2881</v>
      </c>
      <c r="N52" s="676" t="s">
        <v>759</v>
      </c>
      <c r="O52" s="471" t="s">
        <v>756</v>
      </c>
      <c r="P52" s="554">
        <v>1995</v>
      </c>
      <c r="Q52" s="554">
        <v>1996</v>
      </c>
      <c r="R52" s="554">
        <v>1997</v>
      </c>
      <c r="S52" s="554">
        <v>1998</v>
      </c>
      <c r="T52" s="554">
        <v>1999</v>
      </c>
      <c r="U52" s="554"/>
      <c r="V52" s="554"/>
      <c r="W52" s="554"/>
      <c r="X52" s="554"/>
      <c r="Y52" s="554"/>
      <c r="Z52" s="554"/>
      <c r="AA52" s="554"/>
      <c r="AB52" s="554"/>
      <c r="AC52" s="554"/>
      <c r="AD52" s="554"/>
      <c r="AE52" s="554"/>
      <c r="AF52" s="554"/>
      <c r="AG52" s="554"/>
      <c r="AH52" s="537">
        <f t="shared" si="3"/>
        <v>5</v>
      </c>
      <c r="AI52" s="471">
        <v>2</v>
      </c>
      <c r="AJ52" s="471"/>
      <c r="AK52" s="471"/>
      <c r="AL52" s="538">
        <f t="shared" si="4"/>
        <v>6</v>
      </c>
      <c r="AM52" s="472">
        <f t="shared" si="5"/>
        <v>1.2</v>
      </c>
    </row>
    <row r="53" spans="1:39" ht="12.75">
      <c r="A53" s="82"/>
      <c r="B53" s="82"/>
      <c r="C53" s="82"/>
      <c r="D53" s="82"/>
      <c r="E53" s="82"/>
      <c r="F53" s="82"/>
      <c r="G53" s="82"/>
      <c r="H53" s="82"/>
      <c r="I53" s="82"/>
      <c r="J53" s="82"/>
      <c r="K53" s="82"/>
      <c r="L53" s="82"/>
      <c r="M53" s="680" t="s">
        <v>2882</v>
      </c>
      <c r="N53" s="676" t="s">
        <v>759</v>
      </c>
      <c r="O53" s="471" t="s">
        <v>3176</v>
      </c>
      <c r="P53" s="556"/>
      <c r="Q53" s="556"/>
      <c r="R53" s="556"/>
      <c r="S53" s="556"/>
      <c r="T53" s="556"/>
      <c r="U53" s="556"/>
      <c r="V53" s="556"/>
      <c r="W53" s="556"/>
      <c r="X53" s="556"/>
      <c r="Y53" s="556"/>
      <c r="Z53" s="556"/>
      <c r="AA53" s="556"/>
      <c r="AB53" s="556"/>
      <c r="AC53" s="556"/>
      <c r="AD53" s="556">
        <v>2009</v>
      </c>
      <c r="AE53" s="556"/>
      <c r="AF53" s="556">
        <v>2011</v>
      </c>
      <c r="AG53" s="556">
        <v>2012</v>
      </c>
      <c r="AH53" s="537">
        <f t="shared" si="3"/>
        <v>3</v>
      </c>
      <c r="AI53" s="471">
        <v>1</v>
      </c>
      <c r="AJ53" s="471">
        <v>1</v>
      </c>
      <c r="AK53" s="471">
        <v>1</v>
      </c>
      <c r="AL53" s="538">
        <f t="shared" si="4"/>
        <v>6</v>
      </c>
      <c r="AM53" s="472">
        <f t="shared" si="5"/>
        <v>2</v>
      </c>
    </row>
    <row r="54" spans="1:39" ht="12.75">
      <c r="A54" s="82"/>
      <c r="B54" s="82"/>
      <c r="C54" s="82"/>
      <c r="D54" s="82"/>
      <c r="E54" s="82"/>
      <c r="F54" s="82"/>
      <c r="G54" s="82"/>
      <c r="H54" s="82"/>
      <c r="I54" s="82"/>
      <c r="J54" s="82"/>
      <c r="K54" s="82"/>
      <c r="L54" s="82"/>
      <c r="M54" s="680" t="s">
        <v>2883</v>
      </c>
      <c r="N54" s="469" t="s">
        <v>829</v>
      </c>
      <c r="O54" s="470" t="s">
        <v>1332</v>
      </c>
      <c r="P54" s="554"/>
      <c r="Q54" s="554"/>
      <c r="R54" s="554"/>
      <c r="S54" s="554"/>
      <c r="T54" s="554">
        <v>1999</v>
      </c>
      <c r="U54" s="554">
        <v>2000</v>
      </c>
      <c r="V54" s="554">
        <v>2001</v>
      </c>
      <c r="W54" s="554">
        <v>2002</v>
      </c>
      <c r="X54" s="554">
        <v>2003</v>
      </c>
      <c r="Y54" s="554">
        <v>2004</v>
      </c>
      <c r="Z54" s="554">
        <v>2005</v>
      </c>
      <c r="AA54" s="554">
        <v>2006</v>
      </c>
      <c r="AB54" s="554">
        <v>2007</v>
      </c>
      <c r="AC54" s="554"/>
      <c r="AD54" s="554">
        <v>2009</v>
      </c>
      <c r="AE54" s="554"/>
      <c r="AF54" s="554"/>
      <c r="AG54" s="554"/>
      <c r="AH54" s="537">
        <f t="shared" si="3"/>
        <v>10</v>
      </c>
      <c r="AI54" s="471">
        <v>1</v>
      </c>
      <c r="AJ54" s="471">
        <v>1</v>
      </c>
      <c r="AK54" s="471"/>
      <c r="AL54" s="538">
        <f t="shared" si="4"/>
        <v>5</v>
      </c>
      <c r="AM54" s="472">
        <f t="shared" si="5"/>
        <v>0.5</v>
      </c>
    </row>
    <row r="55" spans="1:39" ht="12.75">
      <c r="A55" s="82"/>
      <c r="B55" s="82"/>
      <c r="C55" s="82"/>
      <c r="D55" s="82"/>
      <c r="E55" s="82"/>
      <c r="F55" s="82"/>
      <c r="G55" s="82"/>
      <c r="H55" s="82"/>
      <c r="I55" s="82"/>
      <c r="J55" s="82"/>
      <c r="K55" s="82"/>
      <c r="L55" s="82"/>
      <c r="M55" s="680" t="s">
        <v>2884</v>
      </c>
      <c r="N55" s="676" t="s">
        <v>1070</v>
      </c>
      <c r="O55" s="471" t="s">
        <v>1107</v>
      </c>
      <c r="P55" s="554"/>
      <c r="Q55" s="554"/>
      <c r="R55" s="554">
        <v>1997</v>
      </c>
      <c r="S55" s="554">
        <v>1998</v>
      </c>
      <c r="T55" s="554">
        <v>1999</v>
      </c>
      <c r="U55" s="554"/>
      <c r="V55" s="554">
        <v>2001</v>
      </c>
      <c r="W55" s="554">
        <v>2002</v>
      </c>
      <c r="X55" s="554"/>
      <c r="Y55" s="554"/>
      <c r="Z55" s="554"/>
      <c r="AA55" s="554"/>
      <c r="AB55" s="554"/>
      <c r="AC55" s="554"/>
      <c r="AD55" s="554"/>
      <c r="AE55" s="554"/>
      <c r="AF55" s="554"/>
      <c r="AG55" s="554"/>
      <c r="AH55" s="537">
        <f t="shared" si="3"/>
        <v>5</v>
      </c>
      <c r="AI55" s="471"/>
      <c r="AJ55" s="471">
        <v>2</v>
      </c>
      <c r="AK55" s="471">
        <v>1</v>
      </c>
      <c r="AL55" s="538">
        <f t="shared" si="4"/>
        <v>5</v>
      </c>
      <c r="AM55" s="472">
        <f t="shared" si="5"/>
        <v>1</v>
      </c>
    </row>
    <row r="56" spans="1:39" ht="12.75">
      <c r="A56" s="82"/>
      <c r="B56" s="82"/>
      <c r="C56" s="82"/>
      <c r="D56" s="82"/>
      <c r="E56" s="82"/>
      <c r="F56" s="82"/>
      <c r="G56" s="82"/>
      <c r="H56" s="82"/>
      <c r="I56" s="82"/>
      <c r="J56" s="82"/>
      <c r="K56" s="82"/>
      <c r="L56" s="82"/>
      <c r="M56" s="680" t="s">
        <v>3080</v>
      </c>
      <c r="N56" s="676" t="s">
        <v>990</v>
      </c>
      <c r="O56" s="471" t="s">
        <v>1513</v>
      </c>
      <c r="P56" s="556"/>
      <c r="Q56" s="556"/>
      <c r="R56" s="556"/>
      <c r="S56" s="556"/>
      <c r="T56" s="556"/>
      <c r="U56" s="556"/>
      <c r="V56" s="556"/>
      <c r="W56" s="556">
        <v>2002</v>
      </c>
      <c r="X56" s="556">
        <v>2003</v>
      </c>
      <c r="Y56" s="556">
        <v>2004</v>
      </c>
      <c r="Z56" s="556"/>
      <c r="AA56" s="556"/>
      <c r="AB56" s="556"/>
      <c r="AC56" s="556">
        <v>2008</v>
      </c>
      <c r="AD56" s="556"/>
      <c r="AE56" s="556"/>
      <c r="AF56" s="556"/>
      <c r="AG56" s="556"/>
      <c r="AH56" s="537">
        <f t="shared" si="3"/>
        <v>4</v>
      </c>
      <c r="AI56" s="471"/>
      <c r="AJ56" s="471">
        <v>2</v>
      </c>
      <c r="AK56" s="471">
        <v>1</v>
      </c>
      <c r="AL56" s="538">
        <f t="shared" si="4"/>
        <v>5</v>
      </c>
      <c r="AM56" s="472">
        <f t="shared" si="5"/>
        <v>1.25</v>
      </c>
    </row>
    <row r="57" spans="1:39" ht="12.75">
      <c r="M57" s="680" t="s">
        <v>3081</v>
      </c>
      <c r="N57" s="450" t="s">
        <v>999</v>
      </c>
      <c r="O57" s="451" t="s">
        <v>1310</v>
      </c>
      <c r="P57" s="554"/>
      <c r="Q57" s="554"/>
      <c r="R57" s="554"/>
      <c r="S57" s="554">
        <v>1998</v>
      </c>
      <c r="T57" s="554">
        <v>1999</v>
      </c>
      <c r="U57" s="554"/>
      <c r="V57" s="554">
        <v>2001</v>
      </c>
      <c r="W57" s="554">
        <v>2002</v>
      </c>
      <c r="X57" s="554"/>
      <c r="Y57" s="554">
        <v>2004</v>
      </c>
      <c r="Z57" s="554">
        <v>2006</v>
      </c>
      <c r="AA57" s="554">
        <v>2006</v>
      </c>
      <c r="AB57" s="554">
        <v>2007</v>
      </c>
      <c r="AC57" s="554">
        <v>2008</v>
      </c>
      <c r="AD57" s="554">
        <v>2009</v>
      </c>
      <c r="AE57" s="554">
        <v>2010</v>
      </c>
      <c r="AF57" s="554"/>
      <c r="AG57" s="554">
        <v>2012</v>
      </c>
      <c r="AH57" s="537">
        <f t="shared" si="3"/>
        <v>12</v>
      </c>
      <c r="AI57" s="471"/>
      <c r="AJ57" s="471">
        <v>1</v>
      </c>
      <c r="AK57" s="471">
        <v>2</v>
      </c>
      <c r="AL57" s="538">
        <f t="shared" si="4"/>
        <v>4</v>
      </c>
      <c r="AM57" s="472">
        <f t="shared" si="5"/>
        <v>0.33333333333333331</v>
      </c>
    </row>
    <row r="58" spans="1:39" ht="12.75">
      <c r="M58" s="680" t="s">
        <v>3082</v>
      </c>
      <c r="N58" s="583" t="s">
        <v>1105</v>
      </c>
      <c r="O58" s="584" t="s">
        <v>1616</v>
      </c>
      <c r="P58" s="554"/>
      <c r="Q58" s="554"/>
      <c r="R58" s="554"/>
      <c r="S58" s="554"/>
      <c r="T58" s="554"/>
      <c r="U58" s="554">
        <v>2000</v>
      </c>
      <c r="V58" s="554"/>
      <c r="W58" s="554"/>
      <c r="X58" s="554">
        <v>2003</v>
      </c>
      <c r="Y58" s="554">
        <v>2004</v>
      </c>
      <c r="Z58" s="554">
        <v>2005</v>
      </c>
      <c r="AA58" s="554">
        <v>2006</v>
      </c>
      <c r="AB58" s="554">
        <v>2007</v>
      </c>
      <c r="AC58" s="554">
        <v>2008</v>
      </c>
      <c r="AD58" s="554"/>
      <c r="AE58" s="554">
        <v>2010</v>
      </c>
      <c r="AF58" s="554"/>
      <c r="AG58" s="554">
        <v>2012</v>
      </c>
      <c r="AH58" s="537">
        <f t="shared" si="3"/>
        <v>9</v>
      </c>
      <c r="AI58" s="471"/>
      <c r="AJ58" s="471">
        <v>2</v>
      </c>
      <c r="AK58" s="471"/>
      <c r="AL58" s="538">
        <f t="shared" si="4"/>
        <v>4</v>
      </c>
      <c r="AM58" s="472">
        <f t="shared" si="5"/>
        <v>0.44444444444444442</v>
      </c>
    </row>
    <row r="59" spans="1:39" ht="12.75">
      <c r="M59" s="680" t="s">
        <v>3083</v>
      </c>
      <c r="N59" s="677" t="s">
        <v>717</v>
      </c>
      <c r="O59" s="673" t="s">
        <v>758</v>
      </c>
      <c r="P59" s="554">
        <v>1995</v>
      </c>
      <c r="Q59" s="554"/>
      <c r="R59" s="554">
        <v>1997</v>
      </c>
      <c r="S59" s="554">
        <v>1998</v>
      </c>
      <c r="T59" s="554">
        <v>1999</v>
      </c>
      <c r="U59" s="554">
        <v>2000</v>
      </c>
      <c r="V59" s="554">
        <v>2001</v>
      </c>
      <c r="W59" s="554"/>
      <c r="X59" s="554"/>
      <c r="Y59" s="554"/>
      <c r="Z59" s="554">
        <v>2005</v>
      </c>
      <c r="AA59" s="554"/>
      <c r="AB59" s="554"/>
      <c r="AC59" s="554"/>
      <c r="AD59" s="554"/>
      <c r="AE59" s="554"/>
      <c r="AF59" s="554"/>
      <c r="AG59" s="554"/>
      <c r="AH59" s="537">
        <f t="shared" si="3"/>
        <v>7</v>
      </c>
      <c r="AI59" s="471"/>
      <c r="AJ59" s="471">
        <v>1</v>
      </c>
      <c r="AK59" s="471">
        <v>2</v>
      </c>
      <c r="AL59" s="538">
        <f t="shared" si="4"/>
        <v>4</v>
      </c>
      <c r="AM59" s="472">
        <f t="shared" si="5"/>
        <v>0.5714285714285714</v>
      </c>
    </row>
    <row r="60" spans="1:39" ht="12.75">
      <c r="M60" s="680" t="s">
        <v>3085</v>
      </c>
      <c r="N60" s="676" t="s">
        <v>1150</v>
      </c>
      <c r="O60" s="471" t="s">
        <v>1142</v>
      </c>
      <c r="P60" s="556"/>
      <c r="Q60" s="556"/>
      <c r="R60" s="556"/>
      <c r="S60" s="556"/>
      <c r="T60" s="556"/>
      <c r="U60" s="556"/>
      <c r="V60" s="556"/>
      <c r="W60" s="556"/>
      <c r="X60" s="556"/>
      <c r="Y60" s="556"/>
      <c r="Z60" s="556">
        <v>2005</v>
      </c>
      <c r="AA60" s="556">
        <v>2006</v>
      </c>
      <c r="AB60" s="556">
        <v>2007</v>
      </c>
      <c r="AC60" s="556">
        <v>2008</v>
      </c>
      <c r="AD60" s="556">
        <v>2009</v>
      </c>
      <c r="AE60" s="556"/>
      <c r="AF60" s="556">
        <v>2011</v>
      </c>
      <c r="AG60" s="556"/>
      <c r="AH60" s="537">
        <f t="shared" si="3"/>
        <v>6</v>
      </c>
      <c r="AI60" s="471">
        <v>1</v>
      </c>
      <c r="AJ60" s="471"/>
      <c r="AK60" s="471">
        <v>1</v>
      </c>
      <c r="AL60" s="538">
        <f t="shared" si="4"/>
        <v>4</v>
      </c>
      <c r="AM60" s="472">
        <f t="shared" si="5"/>
        <v>0.66666666666666663</v>
      </c>
    </row>
    <row r="61" spans="1:39" ht="12.75">
      <c r="M61" s="680" t="s">
        <v>3086</v>
      </c>
      <c r="N61" s="676" t="s">
        <v>1174</v>
      </c>
      <c r="O61" s="471" t="s">
        <v>1087</v>
      </c>
      <c r="P61" s="556"/>
      <c r="Q61" s="556"/>
      <c r="R61" s="556"/>
      <c r="S61" s="556"/>
      <c r="T61" s="556"/>
      <c r="U61" s="556"/>
      <c r="V61" s="556"/>
      <c r="W61" s="556"/>
      <c r="X61" s="556">
        <v>2003</v>
      </c>
      <c r="Y61" s="556"/>
      <c r="Z61" s="556"/>
      <c r="AA61" s="556"/>
      <c r="AB61" s="556">
        <v>2007</v>
      </c>
      <c r="AC61" s="556">
        <v>2008</v>
      </c>
      <c r="AD61" s="556">
        <v>2009</v>
      </c>
      <c r="AE61" s="556">
        <v>2010</v>
      </c>
      <c r="AF61" s="556"/>
      <c r="AG61" s="556"/>
      <c r="AH61" s="537">
        <f t="shared" si="3"/>
        <v>5</v>
      </c>
      <c r="AI61" s="471"/>
      <c r="AJ61" s="471">
        <v>2</v>
      </c>
      <c r="AK61" s="471"/>
      <c r="AL61" s="538">
        <f t="shared" si="4"/>
        <v>4</v>
      </c>
      <c r="AM61" s="472">
        <f t="shared" si="5"/>
        <v>0.8</v>
      </c>
    </row>
    <row r="62" spans="1:39" ht="12.75">
      <c r="M62" s="680" t="s">
        <v>3087</v>
      </c>
      <c r="N62" s="676" t="s">
        <v>645</v>
      </c>
      <c r="O62" s="471" t="s">
        <v>2719</v>
      </c>
      <c r="P62" s="556"/>
      <c r="Q62" s="556"/>
      <c r="R62" s="556"/>
      <c r="S62" s="556"/>
      <c r="T62" s="556"/>
      <c r="U62" s="556"/>
      <c r="V62" s="556"/>
      <c r="W62" s="556"/>
      <c r="X62" s="556"/>
      <c r="Y62" s="556"/>
      <c r="Z62" s="556"/>
      <c r="AA62" s="556"/>
      <c r="AB62" s="556">
        <v>2007</v>
      </c>
      <c r="AC62" s="556">
        <v>2008</v>
      </c>
      <c r="AD62" s="556">
        <v>2009</v>
      </c>
      <c r="AE62" s="556">
        <v>2010</v>
      </c>
      <c r="AF62" s="556">
        <v>2011</v>
      </c>
      <c r="AG62" s="556"/>
      <c r="AH62" s="537">
        <f t="shared" si="3"/>
        <v>5</v>
      </c>
      <c r="AI62" s="471"/>
      <c r="AJ62" s="471">
        <v>2</v>
      </c>
      <c r="AK62" s="471"/>
      <c r="AL62" s="538">
        <f t="shared" si="4"/>
        <v>4</v>
      </c>
      <c r="AM62" s="472">
        <f t="shared" si="5"/>
        <v>0.8</v>
      </c>
    </row>
    <row r="63" spans="1:39" ht="12.75">
      <c r="M63" s="680" t="s">
        <v>3088</v>
      </c>
      <c r="N63" s="676" t="s">
        <v>995</v>
      </c>
      <c r="O63" s="471" t="s">
        <v>2719</v>
      </c>
      <c r="P63" s="556"/>
      <c r="Q63" s="556"/>
      <c r="R63" s="556"/>
      <c r="S63" s="556"/>
      <c r="T63" s="556"/>
      <c r="U63" s="556"/>
      <c r="V63" s="556"/>
      <c r="W63" s="556"/>
      <c r="X63" s="556"/>
      <c r="Y63" s="556"/>
      <c r="Z63" s="556"/>
      <c r="AA63" s="556"/>
      <c r="AB63" s="556">
        <v>2007</v>
      </c>
      <c r="AC63" s="556">
        <v>2008</v>
      </c>
      <c r="AD63" s="556">
        <v>2009</v>
      </c>
      <c r="AE63" s="556">
        <v>2010</v>
      </c>
      <c r="AF63" s="556">
        <v>2011</v>
      </c>
      <c r="AG63" s="556"/>
      <c r="AH63" s="537">
        <f t="shared" si="3"/>
        <v>5</v>
      </c>
      <c r="AI63" s="471">
        <v>1</v>
      </c>
      <c r="AJ63" s="471"/>
      <c r="AK63" s="471">
        <v>1</v>
      </c>
      <c r="AL63" s="538">
        <f t="shared" si="4"/>
        <v>4</v>
      </c>
      <c r="AM63" s="472">
        <f t="shared" si="5"/>
        <v>0.8</v>
      </c>
    </row>
    <row r="64" spans="1:39" ht="12.75">
      <c r="M64" s="680" t="s">
        <v>3089</v>
      </c>
      <c r="N64" s="676" t="s">
        <v>1131</v>
      </c>
      <c r="O64" s="471" t="s">
        <v>1603</v>
      </c>
      <c r="P64" s="556"/>
      <c r="Q64" s="556"/>
      <c r="R64" s="556"/>
      <c r="S64" s="556"/>
      <c r="T64" s="556"/>
      <c r="U64" s="556"/>
      <c r="V64" s="556"/>
      <c r="W64" s="556"/>
      <c r="X64" s="556"/>
      <c r="Y64" s="556"/>
      <c r="Z64" s="556"/>
      <c r="AA64" s="556">
        <v>2006</v>
      </c>
      <c r="AB64" s="556">
        <v>2007</v>
      </c>
      <c r="AC64" s="556">
        <v>2008</v>
      </c>
      <c r="AD64" s="556">
        <v>2009</v>
      </c>
      <c r="AE64" s="556"/>
      <c r="AF64" s="556"/>
      <c r="AG64" s="556"/>
      <c r="AH64" s="537">
        <f t="shared" si="3"/>
        <v>4</v>
      </c>
      <c r="AI64" s="471"/>
      <c r="AJ64" s="471">
        <v>2</v>
      </c>
      <c r="AK64" s="471"/>
      <c r="AL64" s="538">
        <f t="shared" si="4"/>
        <v>4</v>
      </c>
      <c r="AM64" s="472">
        <f t="shared" si="5"/>
        <v>1</v>
      </c>
    </row>
    <row r="65" spans="13:39" ht="12.75">
      <c r="M65" s="680" t="s">
        <v>3090</v>
      </c>
      <c r="N65" s="676" t="s">
        <v>3010</v>
      </c>
      <c r="O65" s="471" t="s">
        <v>306</v>
      </c>
      <c r="P65" s="556"/>
      <c r="Q65" s="556"/>
      <c r="R65" s="556"/>
      <c r="S65" s="556"/>
      <c r="T65" s="556"/>
      <c r="U65" s="556"/>
      <c r="V65" s="556">
        <v>2001</v>
      </c>
      <c r="W65" s="556"/>
      <c r="X65" s="556">
        <v>2003</v>
      </c>
      <c r="Y65" s="556"/>
      <c r="Z65" s="556"/>
      <c r="AA65" s="556"/>
      <c r="AB65" s="556"/>
      <c r="AC65" s="556">
        <v>2008</v>
      </c>
      <c r="AD65" s="556"/>
      <c r="AE65" s="556">
        <v>2010</v>
      </c>
      <c r="AF65" s="556"/>
      <c r="AG65" s="556"/>
      <c r="AH65" s="537">
        <f t="shared" si="3"/>
        <v>4</v>
      </c>
      <c r="AI65" s="471">
        <v>1</v>
      </c>
      <c r="AJ65" s="471"/>
      <c r="AK65" s="471">
        <v>1</v>
      </c>
      <c r="AL65" s="538">
        <f t="shared" si="4"/>
        <v>4</v>
      </c>
      <c r="AM65" s="472">
        <f t="shared" si="5"/>
        <v>1</v>
      </c>
    </row>
    <row r="66" spans="13:39" ht="12.75">
      <c r="M66" s="680" t="s">
        <v>3276</v>
      </c>
      <c r="N66" s="676" t="s">
        <v>1144</v>
      </c>
      <c r="O66" s="471" t="s">
        <v>1142</v>
      </c>
      <c r="P66" s="556"/>
      <c r="Q66" s="556"/>
      <c r="R66" s="556"/>
      <c r="S66" s="556"/>
      <c r="T66" s="556"/>
      <c r="U66" s="556"/>
      <c r="V66" s="556"/>
      <c r="W66" s="556"/>
      <c r="X66" s="556"/>
      <c r="Y66" s="556"/>
      <c r="Z66" s="556"/>
      <c r="AA66" s="556"/>
      <c r="AB66" s="556">
        <v>2007</v>
      </c>
      <c r="AC66" s="556"/>
      <c r="AD66" s="556">
        <v>2009</v>
      </c>
      <c r="AE66" s="556">
        <v>2010</v>
      </c>
      <c r="AF66" s="556"/>
      <c r="AG66" s="556"/>
      <c r="AH66" s="537">
        <f t="shared" si="3"/>
        <v>3</v>
      </c>
      <c r="AI66" s="471"/>
      <c r="AJ66" s="471">
        <v>2</v>
      </c>
      <c r="AK66" s="471"/>
      <c r="AL66" s="538">
        <f t="shared" si="4"/>
        <v>4</v>
      </c>
      <c r="AM66" s="472">
        <f t="shared" si="5"/>
        <v>1.3333333333333333</v>
      </c>
    </row>
    <row r="67" spans="13:39" ht="12.75">
      <c r="M67" s="680" t="s">
        <v>3277</v>
      </c>
      <c r="N67" s="676" t="s">
        <v>1451</v>
      </c>
      <c r="O67" s="471" t="s">
        <v>814</v>
      </c>
      <c r="P67" s="556"/>
      <c r="Q67" s="556"/>
      <c r="R67" s="556"/>
      <c r="S67" s="556"/>
      <c r="T67" s="556"/>
      <c r="U67" s="556"/>
      <c r="V67" s="556"/>
      <c r="W67" s="556"/>
      <c r="X67" s="556">
        <v>2003</v>
      </c>
      <c r="Y67" s="556">
        <v>2004</v>
      </c>
      <c r="Z67" s="556">
        <v>2005</v>
      </c>
      <c r="AA67" s="556">
        <v>2006</v>
      </c>
      <c r="AB67" s="556">
        <v>2007</v>
      </c>
      <c r="AC67" s="556">
        <v>2008</v>
      </c>
      <c r="AD67" s="556">
        <v>2009</v>
      </c>
      <c r="AE67" s="556"/>
      <c r="AF67" s="556">
        <v>2011</v>
      </c>
      <c r="AG67" s="556">
        <v>2012</v>
      </c>
      <c r="AH67" s="537">
        <f t="shared" ref="AH67:AH98" si="6">COUNTIF(P67:AG67,"&gt;0")</f>
        <v>9</v>
      </c>
      <c r="AI67" s="471"/>
      <c r="AJ67" s="471">
        <v>1</v>
      </c>
      <c r="AK67" s="471">
        <v>1</v>
      </c>
      <c r="AL67" s="538">
        <f t="shared" ref="AL67:AL98" si="7">(AI67*3)+(AJ67*2)+(AK67*1)</f>
        <v>3</v>
      </c>
      <c r="AM67" s="472">
        <f t="shared" ref="AM67:AM98" si="8">AL67/AH67</f>
        <v>0.33333333333333331</v>
      </c>
    </row>
    <row r="68" spans="13:39" ht="12.75">
      <c r="M68" s="680" t="s">
        <v>3278</v>
      </c>
      <c r="N68" s="676" t="s">
        <v>1113</v>
      </c>
      <c r="O68" s="471" t="s">
        <v>70</v>
      </c>
      <c r="P68" s="556"/>
      <c r="Q68" s="556"/>
      <c r="R68" s="556"/>
      <c r="S68" s="556"/>
      <c r="T68" s="556"/>
      <c r="U68" s="556"/>
      <c r="V68" s="556">
        <v>2001</v>
      </c>
      <c r="W68" s="556"/>
      <c r="X68" s="556">
        <v>2003</v>
      </c>
      <c r="Y68" s="556">
        <v>2004</v>
      </c>
      <c r="Z68" s="556">
        <v>2005</v>
      </c>
      <c r="AA68" s="556">
        <v>2006</v>
      </c>
      <c r="AB68" s="556">
        <v>2007</v>
      </c>
      <c r="AC68" s="556">
        <v>2008</v>
      </c>
      <c r="AD68" s="556"/>
      <c r="AE68" s="556"/>
      <c r="AF68" s="556"/>
      <c r="AG68" s="556"/>
      <c r="AH68" s="537">
        <f t="shared" si="6"/>
        <v>7</v>
      </c>
      <c r="AI68" s="471">
        <v>1</v>
      </c>
      <c r="AJ68" s="471"/>
      <c r="AK68" s="471"/>
      <c r="AL68" s="538">
        <f t="shared" si="7"/>
        <v>3</v>
      </c>
      <c r="AM68" s="472">
        <f t="shared" si="8"/>
        <v>0.42857142857142855</v>
      </c>
    </row>
    <row r="69" spans="13:39" ht="12.75">
      <c r="M69" s="680" t="s">
        <v>3279</v>
      </c>
      <c r="N69" s="676" t="s">
        <v>980</v>
      </c>
      <c r="O69" s="471" t="s">
        <v>981</v>
      </c>
      <c r="P69" s="554"/>
      <c r="Q69" s="554"/>
      <c r="R69" s="554">
        <v>1997</v>
      </c>
      <c r="S69" s="554">
        <v>1998</v>
      </c>
      <c r="T69" s="554">
        <v>1999</v>
      </c>
      <c r="U69" s="554">
        <v>2000</v>
      </c>
      <c r="V69" s="554">
        <v>2001</v>
      </c>
      <c r="W69" s="554">
        <v>2002</v>
      </c>
      <c r="X69" s="554"/>
      <c r="Y69" s="554"/>
      <c r="Z69" s="554"/>
      <c r="AA69" s="554"/>
      <c r="AB69" s="554"/>
      <c r="AC69" s="554"/>
      <c r="AD69" s="554"/>
      <c r="AE69" s="554"/>
      <c r="AF69" s="554"/>
      <c r="AG69" s="554"/>
      <c r="AH69" s="537">
        <f t="shared" si="6"/>
        <v>6</v>
      </c>
      <c r="AI69" s="471">
        <v>1</v>
      </c>
      <c r="AJ69" s="471"/>
      <c r="AK69" s="471"/>
      <c r="AL69" s="538">
        <f t="shared" si="7"/>
        <v>3</v>
      </c>
      <c r="AM69" s="472">
        <f t="shared" si="8"/>
        <v>0.5</v>
      </c>
    </row>
    <row r="70" spans="13:39" ht="12.75">
      <c r="M70" s="680" t="s">
        <v>3280</v>
      </c>
      <c r="N70" s="676" t="s">
        <v>2699</v>
      </c>
      <c r="O70" s="471" t="s">
        <v>2700</v>
      </c>
      <c r="P70" s="556"/>
      <c r="Q70" s="556"/>
      <c r="R70" s="556"/>
      <c r="S70" s="556"/>
      <c r="T70" s="556"/>
      <c r="U70" s="556"/>
      <c r="V70" s="556"/>
      <c r="W70" s="556"/>
      <c r="X70" s="556"/>
      <c r="Y70" s="556"/>
      <c r="Z70" s="556"/>
      <c r="AA70" s="556"/>
      <c r="AB70" s="556">
        <v>2007</v>
      </c>
      <c r="AC70" s="556">
        <v>2008</v>
      </c>
      <c r="AD70" s="556">
        <v>2009</v>
      </c>
      <c r="AE70" s="556">
        <v>2010</v>
      </c>
      <c r="AF70" s="556">
        <v>2011</v>
      </c>
      <c r="AG70" s="556">
        <v>2012</v>
      </c>
      <c r="AH70" s="537">
        <f t="shared" si="6"/>
        <v>6</v>
      </c>
      <c r="AI70" s="471">
        <v>1</v>
      </c>
      <c r="AJ70" s="471"/>
      <c r="AK70" s="471"/>
      <c r="AL70" s="538">
        <f t="shared" si="7"/>
        <v>3</v>
      </c>
      <c r="AM70" s="472">
        <f t="shared" si="8"/>
        <v>0.5</v>
      </c>
    </row>
    <row r="71" spans="13:39" ht="12.75">
      <c r="M71" s="680" t="s">
        <v>3281</v>
      </c>
      <c r="N71" s="676" t="s">
        <v>1143</v>
      </c>
      <c r="O71" s="471" t="s">
        <v>1499</v>
      </c>
      <c r="P71" s="554"/>
      <c r="Q71" s="554"/>
      <c r="R71" s="554"/>
      <c r="S71" s="554"/>
      <c r="T71" s="554"/>
      <c r="U71" s="554">
        <v>2000</v>
      </c>
      <c r="V71" s="554">
        <v>2001</v>
      </c>
      <c r="W71" s="554">
        <v>2002</v>
      </c>
      <c r="X71" s="554"/>
      <c r="Y71" s="554"/>
      <c r="Z71" s="554"/>
      <c r="AA71" s="554">
        <v>2006</v>
      </c>
      <c r="AB71" s="554">
        <v>2007</v>
      </c>
      <c r="AC71" s="554"/>
      <c r="AD71" s="554"/>
      <c r="AE71" s="554"/>
      <c r="AF71" s="554"/>
      <c r="AG71" s="554"/>
      <c r="AH71" s="537">
        <f t="shared" si="6"/>
        <v>5</v>
      </c>
      <c r="AI71" s="471"/>
      <c r="AJ71" s="471">
        <v>1</v>
      </c>
      <c r="AK71" s="471">
        <v>1</v>
      </c>
      <c r="AL71" s="538">
        <f t="shared" si="7"/>
        <v>3</v>
      </c>
      <c r="AM71" s="472">
        <f t="shared" si="8"/>
        <v>0.6</v>
      </c>
    </row>
    <row r="72" spans="13:39" ht="12.75">
      <c r="M72" s="680" t="s">
        <v>3282</v>
      </c>
      <c r="N72" s="676" t="s">
        <v>1086</v>
      </c>
      <c r="O72" s="471" t="s">
        <v>318</v>
      </c>
      <c r="P72" s="556"/>
      <c r="Q72" s="556"/>
      <c r="R72" s="556"/>
      <c r="S72" s="556"/>
      <c r="T72" s="556"/>
      <c r="U72" s="556"/>
      <c r="V72" s="556">
        <v>2001</v>
      </c>
      <c r="W72" s="556"/>
      <c r="X72" s="556"/>
      <c r="Y72" s="556"/>
      <c r="Z72" s="556"/>
      <c r="AA72" s="556"/>
      <c r="AB72" s="556">
        <v>2007</v>
      </c>
      <c r="AC72" s="556">
        <v>2008</v>
      </c>
      <c r="AD72" s="556"/>
      <c r="AE72" s="556"/>
      <c r="AF72" s="556"/>
      <c r="AG72" s="556"/>
      <c r="AH72" s="537">
        <f t="shared" si="6"/>
        <v>3</v>
      </c>
      <c r="AI72" s="471"/>
      <c r="AJ72" s="471">
        <v>1</v>
      </c>
      <c r="AK72" s="471">
        <v>1</v>
      </c>
      <c r="AL72" s="538">
        <f t="shared" si="7"/>
        <v>3</v>
      </c>
      <c r="AM72" s="472">
        <f t="shared" si="8"/>
        <v>1</v>
      </c>
    </row>
    <row r="73" spans="13:39" ht="12.75">
      <c r="M73" s="680" t="s">
        <v>3283</v>
      </c>
      <c r="N73" s="469" t="s">
        <v>1625</v>
      </c>
      <c r="O73" s="470" t="s">
        <v>1911</v>
      </c>
      <c r="P73" s="554"/>
      <c r="Q73" s="554"/>
      <c r="R73" s="554"/>
      <c r="S73" s="554"/>
      <c r="T73" s="554"/>
      <c r="U73" s="554">
        <v>2000</v>
      </c>
      <c r="V73" s="554">
        <v>2001</v>
      </c>
      <c r="W73" s="554"/>
      <c r="X73" s="554">
        <v>2003</v>
      </c>
      <c r="Y73" s="554">
        <v>2004</v>
      </c>
      <c r="Z73" s="554">
        <v>2005</v>
      </c>
      <c r="AA73" s="554">
        <v>2006</v>
      </c>
      <c r="AB73" s="554">
        <v>2007</v>
      </c>
      <c r="AC73" s="554">
        <v>2008</v>
      </c>
      <c r="AD73" s="554"/>
      <c r="AE73" s="554">
        <v>2010</v>
      </c>
      <c r="AF73" s="554">
        <v>2011</v>
      </c>
      <c r="AG73" s="554">
        <v>2012</v>
      </c>
      <c r="AH73" s="537">
        <f t="shared" si="6"/>
        <v>11</v>
      </c>
      <c r="AI73" s="471"/>
      <c r="AJ73" s="471">
        <v>1</v>
      </c>
      <c r="AK73" s="471"/>
      <c r="AL73" s="538">
        <f t="shared" si="7"/>
        <v>2</v>
      </c>
      <c r="AM73" s="472">
        <f t="shared" si="8"/>
        <v>0.18181818181818182</v>
      </c>
    </row>
    <row r="74" spans="13:39" ht="12.75">
      <c r="M74" s="680" t="s">
        <v>3284</v>
      </c>
      <c r="N74" s="676" t="s">
        <v>708</v>
      </c>
      <c r="O74" s="471" t="s">
        <v>2384</v>
      </c>
      <c r="P74" s="556"/>
      <c r="Q74" s="556"/>
      <c r="R74" s="556"/>
      <c r="S74" s="556"/>
      <c r="T74" s="556"/>
      <c r="U74" s="556"/>
      <c r="V74" s="556"/>
      <c r="W74" s="556"/>
      <c r="X74" s="556">
        <v>2003</v>
      </c>
      <c r="Y74" s="556">
        <v>2004</v>
      </c>
      <c r="Z74" s="556">
        <v>2005</v>
      </c>
      <c r="AA74" s="556">
        <v>2006</v>
      </c>
      <c r="AB74" s="556">
        <v>2007</v>
      </c>
      <c r="AC74" s="556"/>
      <c r="AD74" s="556">
        <v>2009</v>
      </c>
      <c r="AE74" s="556">
        <v>2010</v>
      </c>
      <c r="AF74" s="556">
        <v>2011</v>
      </c>
      <c r="AG74" s="556">
        <v>2012</v>
      </c>
      <c r="AH74" s="537">
        <f t="shared" si="6"/>
        <v>9</v>
      </c>
      <c r="AI74" s="471"/>
      <c r="AJ74" s="471">
        <v>1</v>
      </c>
      <c r="AK74" s="471"/>
      <c r="AL74" s="538">
        <f t="shared" si="7"/>
        <v>2</v>
      </c>
      <c r="AM74" s="472">
        <f t="shared" si="8"/>
        <v>0.22222222222222221</v>
      </c>
    </row>
    <row r="75" spans="13:39" ht="12.75">
      <c r="M75" s="680" t="s">
        <v>3285</v>
      </c>
      <c r="N75" s="583" t="s">
        <v>682</v>
      </c>
      <c r="O75" s="584" t="s">
        <v>1439</v>
      </c>
      <c r="P75" s="554"/>
      <c r="Q75" s="554"/>
      <c r="R75" s="554"/>
      <c r="S75" s="554"/>
      <c r="T75" s="554"/>
      <c r="U75" s="554">
        <v>2000</v>
      </c>
      <c r="V75" s="554">
        <v>2001</v>
      </c>
      <c r="W75" s="554">
        <v>2002</v>
      </c>
      <c r="X75" s="554">
        <v>2003</v>
      </c>
      <c r="Y75" s="554">
        <v>2004</v>
      </c>
      <c r="Z75" s="554">
        <v>2005</v>
      </c>
      <c r="AA75" s="554">
        <v>2006</v>
      </c>
      <c r="AB75" s="554">
        <v>2007</v>
      </c>
      <c r="AC75" s="554"/>
      <c r="AD75" s="554"/>
      <c r="AE75" s="554"/>
      <c r="AF75" s="554"/>
      <c r="AG75" s="554"/>
      <c r="AH75" s="537">
        <f t="shared" si="6"/>
        <v>8</v>
      </c>
      <c r="AI75" s="471"/>
      <c r="AJ75" s="471"/>
      <c r="AK75" s="471">
        <v>2</v>
      </c>
      <c r="AL75" s="538">
        <f t="shared" si="7"/>
        <v>2</v>
      </c>
      <c r="AM75" s="472">
        <f t="shared" si="8"/>
        <v>0.25</v>
      </c>
    </row>
    <row r="76" spans="13:39" ht="12.75">
      <c r="M76" s="680" t="s">
        <v>3286</v>
      </c>
      <c r="N76" s="677" t="s">
        <v>685</v>
      </c>
      <c r="O76" s="673" t="s">
        <v>745</v>
      </c>
      <c r="P76" s="554">
        <v>1995</v>
      </c>
      <c r="Q76" s="554">
        <v>1996</v>
      </c>
      <c r="R76" s="554">
        <v>1997</v>
      </c>
      <c r="S76" s="554">
        <v>1998</v>
      </c>
      <c r="T76" s="554">
        <v>1999</v>
      </c>
      <c r="U76" s="554">
        <v>2000</v>
      </c>
      <c r="V76" s="554"/>
      <c r="W76" s="554"/>
      <c r="X76" s="554"/>
      <c r="Y76" s="554">
        <v>2004</v>
      </c>
      <c r="Z76" s="554"/>
      <c r="AA76" s="554"/>
      <c r="AB76" s="554"/>
      <c r="AC76" s="554"/>
      <c r="AD76" s="554"/>
      <c r="AE76" s="554"/>
      <c r="AF76" s="554"/>
      <c r="AG76" s="554"/>
      <c r="AH76" s="537">
        <f t="shared" si="6"/>
        <v>7</v>
      </c>
      <c r="AI76" s="471"/>
      <c r="AJ76" s="471"/>
      <c r="AK76" s="471">
        <v>2</v>
      </c>
      <c r="AL76" s="538">
        <f t="shared" si="7"/>
        <v>2</v>
      </c>
      <c r="AM76" s="472">
        <f t="shared" si="8"/>
        <v>0.2857142857142857</v>
      </c>
    </row>
    <row r="77" spans="13:39" ht="12.75">
      <c r="M77" s="680" t="s">
        <v>3486</v>
      </c>
      <c r="N77" s="676" t="s">
        <v>682</v>
      </c>
      <c r="O77" s="471" t="s">
        <v>1335</v>
      </c>
      <c r="P77" s="554"/>
      <c r="Q77" s="554"/>
      <c r="R77" s="554"/>
      <c r="S77" s="554"/>
      <c r="T77" s="554"/>
      <c r="U77" s="554"/>
      <c r="V77" s="554">
        <v>2001</v>
      </c>
      <c r="W77" s="554">
        <v>2002</v>
      </c>
      <c r="X77" s="554">
        <v>2003</v>
      </c>
      <c r="Y77" s="554">
        <v>2004</v>
      </c>
      <c r="Z77" s="554">
        <v>2005</v>
      </c>
      <c r="AA77" s="554">
        <v>2006</v>
      </c>
      <c r="AB77" s="554"/>
      <c r="AC77" s="554"/>
      <c r="AD77" s="554"/>
      <c r="AE77" s="554"/>
      <c r="AF77" s="554"/>
      <c r="AG77" s="554"/>
      <c r="AH77" s="537">
        <f t="shared" si="6"/>
        <v>6</v>
      </c>
      <c r="AI77" s="471"/>
      <c r="AJ77" s="471">
        <v>1</v>
      </c>
      <c r="AK77" s="471"/>
      <c r="AL77" s="538">
        <f t="shared" si="7"/>
        <v>2</v>
      </c>
      <c r="AM77" s="472">
        <f t="shared" si="8"/>
        <v>0.33333333333333331</v>
      </c>
    </row>
    <row r="78" spans="13:39" ht="12.75">
      <c r="M78" s="680" t="s">
        <v>3488</v>
      </c>
      <c r="N78" s="676" t="s">
        <v>710</v>
      </c>
      <c r="O78" s="471" t="s">
        <v>707</v>
      </c>
      <c r="P78" s="556"/>
      <c r="Q78" s="556"/>
      <c r="R78" s="556"/>
      <c r="S78" s="556"/>
      <c r="T78" s="556"/>
      <c r="U78" s="556"/>
      <c r="V78" s="556"/>
      <c r="W78" s="556"/>
      <c r="X78" s="556"/>
      <c r="Y78" s="556"/>
      <c r="Z78" s="556">
        <v>2005</v>
      </c>
      <c r="AA78" s="556">
        <v>2006</v>
      </c>
      <c r="AB78" s="556">
        <v>2007</v>
      </c>
      <c r="AC78" s="556">
        <v>2008</v>
      </c>
      <c r="AD78" s="556">
        <v>2009</v>
      </c>
      <c r="AE78" s="556"/>
      <c r="AF78" s="556">
        <v>2011</v>
      </c>
      <c r="AG78" s="556"/>
      <c r="AH78" s="537">
        <f t="shared" si="6"/>
        <v>6</v>
      </c>
      <c r="AI78" s="471"/>
      <c r="AJ78" s="471"/>
      <c r="AK78" s="471">
        <v>2</v>
      </c>
      <c r="AL78" s="538">
        <f t="shared" si="7"/>
        <v>2</v>
      </c>
      <c r="AM78" s="472">
        <f t="shared" si="8"/>
        <v>0.33333333333333331</v>
      </c>
    </row>
    <row r="79" spans="13:39" ht="12.75">
      <c r="M79" s="680" t="s">
        <v>3489</v>
      </c>
      <c r="N79" s="676" t="s">
        <v>1110</v>
      </c>
      <c r="O79" s="471" t="s">
        <v>3658</v>
      </c>
      <c r="P79" s="556"/>
      <c r="Q79" s="556"/>
      <c r="R79" s="556"/>
      <c r="S79" s="556"/>
      <c r="T79" s="556"/>
      <c r="U79" s="556"/>
      <c r="V79" s="556"/>
      <c r="W79" s="556"/>
      <c r="X79" s="556"/>
      <c r="Y79" s="556">
        <v>2004</v>
      </c>
      <c r="Z79" s="556">
        <v>2005</v>
      </c>
      <c r="AA79" s="556">
        <v>2006</v>
      </c>
      <c r="AB79" s="556"/>
      <c r="AC79" s="556"/>
      <c r="AD79" s="556"/>
      <c r="AE79" s="556">
        <v>2010</v>
      </c>
      <c r="AF79" s="556">
        <v>2011</v>
      </c>
      <c r="AG79" s="556"/>
      <c r="AH79" s="537">
        <f t="shared" si="6"/>
        <v>5</v>
      </c>
      <c r="AI79" s="471"/>
      <c r="AJ79" s="471">
        <v>1</v>
      </c>
      <c r="AK79" s="471"/>
      <c r="AL79" s="538">
        <f t="shared" si="7"/>
        <v>2</v>
      </c>
      <c r="AM79" s="472">
        <f t="shared" si="8"/>
        <v>0.4</v>
      </c>
    </row>
    <row r="80" spans="13:39" ht="12.75">
      <c r="M80" s="680" t="s">
        <v>3490</v>
      </c>
      <c r="N80" s="450" t="s">
        <v>1016</v>
      </c>
      <c r="O80" s="451" t="s">
        <v>828</v>
      </c>
      <c r="P80" s="554">
        <v>1995</v>
      </c>
      <c r="Q80" s="554"/>
      <c r="R80" s="554">
        <v>1997</v>
      </c>
      <c r="S80" s="554">
        <v>1998</v>
      </c>
      <c r="T80" s="554">
        <v>1999</v>
      </c>
      <c r="U80" s="554"/>
      <c r="V80" s="554"/>
      <c r="W80" s="554"/>
      <c r="X80" s="554">
        <v>2003</v>
      </c>
      <c r="Y80" s="554">
        <v>2004</v>
      </c>
      <c r="Z80" s="554">
        <v>2005</v>
      </c>
      <c r="AA80" s="554"/>
      <c r="AB80" s="554">
        <v>2007</v>
      </c>
      <c r="AC80" s="554">
        <v>2008</v>
      </c>
      <c r="AD80" s="554">
        <v>2009</v>
      </c>
      <c r="AE80" s="554">
        <v>2010</v>
      </c>
      <c r="AF80" s="554"/>
      <c r="AG80" s="554">
        <v>2012</v>
      </c>
      <c r="AH80" s="537">
        <f t="shared" si="6"/>
        <v>12</v>
      </c>
      <c r="AI80" s="471"/>
      <c r="AJ80" s="471"/>
      <c r="AK80" s="471">
        <v>1</v>
      </c>
      <c r="AL80" s="538">
        <f t="shared" si="7"/>
        <v>1</v>
      </c>
      <c r="AM80" s="472">
        <f t="shared" si="8"/>
        <v>8.3333333333333329E-2</v>
      </c>
    </row>
    <row r="81" spans="13:39" ht="12.75">
      <c r="M81" s="680" t="s">
        <v>3491</v>
      </c>
      <c r="N81" s="469" t="s">
        <v>761</v>
      </c>
      <c r="O81" s="470" t="s">
        <v>762</v>
      </c>
      <c r="P81" s="554">
        <v>1995</v>
      </c>
      <c r="Q81" s="554">
        <v>1996</v>
      </c>
      <c r="R81" s="554"/>
      <c r="S81" s="554">
        <v>1998</v>
      </c>
      <c r="T81" s="554">
        <v>1999</v>
      </c>
      <c r="U81" s="554"/>
      <c r="V81" s="554"/>
      <c r="W81" s="554"/>
      <c r="X81" s="554"/>
      <c r="Y81" s="554"/>
      <c r="Z81" s="554">
        <v>2005</v>
      </c>
      <c r="AA81" s="554">
        <v>2006</v>
      </c>
      <c r="AB81" s="554">
        <v>2007</v>
      </c>
      <c r="AC81" s="554"/>
      <c r="AD81" s="554">
        <v>2009</v>
      </c>
      <c r="AE81" s="554">
        <v>2010</v>
      </c>
      <c r="AF81" s="554">
        <v>2011</v>
      </c>
      <c r="AG81" s="554">
        <v>2012</v>
      </c>
      <c r="AH81" s="537">
        <f t="shared" si="6"/>
        <v>11</v>
      </c>
      <c r="AI81" s="471"/>
      <c r="AJ81" s="471"/>
      <c r="AK81" s="471">
        <v>1</v>
      </c>
      <c r="AL81" s="538">
        <f t="shared" si="7"/>
        <v>1</v>
      </c>
      <c r="AM81" s="472">
        <f t="shared" si="8"/>
        <v>9.0909090909090912E-2</v>
      </c>
    </row>
    <row r="82" spans="13:39" ht="12.75">
      <c r="M82" s="680" t="s">
        <v>3492</v>
      </c>
      <c r="N82" s="469" t="s">
        <v>802</v>
      </c>
      <c r="O82" s="470" t="s">
        <v>981</v>
      </c>
      <c r="P82" s="554"/>
      <c r="Q82" s="554"/>
      <c r="R82" s="554">
        <v>1997</v>
      </c>
      <c r="S82" s="554">
        <v>1998</v>
      </c>
      <c r="T82" s="554">
        <v>1999</v>
      </c>
      <c r="U82" s="554">
        <v>2000</v>
      </c>
      <c r="V82" s="554">
        <v>2001</v>
      </c>
      <c r="W82" s="554">
        <v>2002</v>
      </c>
      <c r="X82" s="554">
        <v>2003</v>
      </c>
      <c r="Y82" s="554">
        <v>2004</v>
      </c>
      <c r="Z82" s="554">
        <v>2005</v>
      </c>
      <c r="AA82" s="554"/>
      <c r="AB82" s="554"/>
      <c r="AC82" s="554"/>
      <c r="AD82" s="554"/>
      <c r="AE82" s="554">
        <v>2010</v>
      </c>
      <c r="AF82" s="554"/>
      <c r="AG82" s="554"/>
      <c r="AH82" s="537">
        <f t="shared" si="6"/>
        <v>10</v>
      </c>
      <c r="AI82" s="471"/>
      <c r="AJ82" s="471"/>
      <c r="AK82" s="471">
        <v>1</v>
      </c>
      <c r="AL82" s="538">
        <f t="shared" si="7"/>
        <v>1</v>
      </c>
      <c r="AM82" s="472">
        <f t="shared" si="8"/>
        <v>0.1</v>
      </c>
    </row>
    <row r="83" spans="13:39" ht="12.75">
      <c r="M83" s="680" t="s">
        <v>3493</v>
      </c>
      <c r="N83" s="583" t="s">
        <v>706</v>
      </c>
      <c r="O83" s="584" t="s">
        <v>781</v>
      </c>
      <c r="P83" s="556"/>
      <c r="Q83" s="556"/>
      <c r="R83" s="556"/>
      <c r="S83" s="556"/>
      <c r="T83" s="556"/>
      <c r="U83" s="556"/>
      <c r="V83" s="556"/>
      <c r="W83" s="556">
        <v>2002</v>
      </c>
      <c r="X83" s="556">
        <v>2003</v>
      </c>
      <c r="Y83" s="556">
        <v>2004</v>
      </c>
      <c r="Z83" s="556">
        <v>2005</v>
      </c>
      <c r="AA83" s="556">
        <v>2006</v>
      </c>
      <c r="AB83" s="556">
        <v>2007</v>
      </c>
      <c r="AC83" s="556">
        <v>2008</v>
      </c>
      <c r="AD83" s="556">
        <v>2009</v>
      </c>
      <c r="AE83" s="556"/>
      <c r="AF83" s="556"/>
      <c r="AG83" s="556"/>
      <c r="AH83" s="537">
        <f t="shared" si="6"/>
        <v>8</v>
      </c>
      <c r="AI83" s="471"/>
      <c r="AJ83" s="471"/>
      <c r="AK83" s="471">
        <v>1</v>
      </c>
      <c r="AL83" s="538">
        <f t="shared" si="7"/>
        <v>1</v>
      </c>
      <c r="AM83" s="472">
        <f t="shared" si="8"/>
        <v>0.125</v>
      </c>
    </row>
    <row r="84" spans="13:39" ht="12.75">
      <c r="M84" s="680" t="s">
        <v>3494</v>
      </c>
      <c r="N84" s="676" t="s">
        <v>1001</v>
      </c>
      <c r="O84" s="471" t="s">
        <v>23</v>
      </c>
      <c r="P84" s="556"/>
      <c r="Q84" s="556"/>
      <c r="R84" s="556"/>
      <c r="S84" s="556"/>
      <c r="T84" s="556"/>
      <c r="U84" s="556"/>
      <c r="V84" s="556"/>
      <c r="W84" s="556"/>
      <c r="X84" s="556">
        <v>2003</v>
      </c>
      <c r="Y84" s="556">
        <v>2004</v>
      </c>
      <c r="Z84" s="556">
        <v>2005</v>
      </c>
      <c r="AA84" s="556"/>
      <c r="AB84" s="556">
        <v>2007</v>
      </c>
      <c r="AC84" s="556">
        <v>2008</v>
      </c>
      <c r="AD84" s="556">
        <v>2009</v>
      </c>
      <c r="AE84" s="556"/>
      <c r="AF84" s="556"/>
      <c r="AG84" s="556"/>
      <c r="AH84" s="537">
        <f t="shared" si="6"/>
        <v>6</v>
      </c>
      <c r="AI84" s="471"/>
      <c r="AJ84" s="471"/>
      <c r="AK84" s="471">
        <v>1</v>
      </c>
      <c r="AL84" s="538">
        <f t="shared" si="7"/>
        <v>1</v>
      </c>
      <c r="AM84" s="472">
        <f t="shared" si="8"/>
        <v>0.16666666666666666</v>
      </c>
    </row>
    <row r="85" spans="13:39" ht="12.75">
      <c r="M85" s="680" t="s">
        <v>3495</v>
      </c>
      <c r="N85" s="676" t="s">
        <v>1174</v>
      </c>
      <c r="O85" s="471" t="s">
        <v>628</v>
      </c>
      <c r="P85" s="556"/>
      <c r="Q85" s="556"/>
      <c r="R85" s="556"/>
      <c r="S85" s="556"/>
      <c r="T85" s="556"/>
      <c r="U85" s="556"/>
      <c r="V85" s="556">
        <v>2001</v>
      </c>
      <c r="W85" s="556"/>
      <c r="X85" s="556">
        <v>2003</v>
      </c>
      <c r="Y85" s="556">
        <v>2004</v>
      </c>
      <c r="Z85" s="556"/>
      <c r="AA85" s="556"/>
      <c r="AB85" s="556">
        <v>2007</v>
      </c>
      <c r="AC85" s="556">
        <v>2008</v>
      </c>
      <c r="AD85" s="556"/>
      <c r="AE85" s="556"/>
      <c r="AF85" s="556">
        <v>2011</v>
      </c>
      <c r="AG85" s="556"/>
      <c r="AH85" s="537">
        <f t="shared" si="6"/>
        <v>6</v>
      </c>
      <c r="AI85" s="471"/>
      <c r="AJ85" s="471"/>
      <c r="AK85" s="471">
        <v>1</v>
      </c>
      <c r="AL85" s="538">
        <f t="shared" si="7"/>
        <v>1</v>
      </c>
      <c r="AM85" s="472">
        <f t="shared" si="8"/>
        <v>0.16666666666666666</v>
      </c>
    </row>
    <row r="86" spans="13:39" ht="12.75">
      <c r="M86" s="680" t="s">
        <v>3496</v>
      </c>
      <c r="N86" s="676" t="s">
        <v>3044</v>
      </c>
      <c r="O86" s="471" t="s">
        <v>941</v>
      </c>
      <c r="P86" s="556"/>
      <c r="Q86" s="556"/>
      <c r="R86" s="556"/>
      <c r="S86" s="556"/>
      <c r="T86" s="556"/>
      <c r="U86" s="556"/>
      <c r="V86" s="556"/>
      <c r="W86" s="556"/>
      <c r="X86" s="556"/>
      <c r="Y86" s="556"/>
      <c r="Z86" s="556"/>
      <c r="AA86" s="556"/>
      <c r="AB86" s="556"/>
      <c r="AC86" s="556">
        <v>2008</v>
      </c>
      <c r="AD86" s="556">
        <v>2009</v>
      </c>
      <c r="AE86" s="556">
        <v>2010</v>
      </c>
      <c r="AF86" s="556">
        <v>2011</v>
      </c>
      <c r="AG86" s="556">
        <v>2012</v>
      </c>
      <c r="AH86" s="537">
        <f t="shared" si="6"/>
        <v>5</v>
      </c>
      <c r="AI86" s="471"/>
      <c r="AJ86" s="471"/>
      <c r="AK86" s="471">
        <v>1</v>
      </c>
      <c r="AL86" s="538">
        <f t="shared" si="7"/>
        <v>1</v>
      </c>
      <c r="AM86" s="472">
        <f t="shared" si="8"/>
        <v>0.2</v>
      </c>
    </row>
    <row r="87" spans="13:39" ht="12.75">
      <c r="M87" s="680" t="s">
        <v>3497</v>
      </c>
      <c r="N87" s="676" t="s">
        <v>2708</v>
      </c>
      <c r="O87" s="471" t="s">
        <v>2867</v>
      </c>
      <c r="P87" s="556"/>
      <c r="Q87" s="556"/>
      <c r="R87" s="556"/>
      <c r="S87" s="556"/>
      <c r="T87" s="556"/>
      <c r="U87" s="556"/>
      <c r="V87" s="556"/>
      <c r="W87" s="556"/>
      <c r="X87" s="556"/>
      <c r="Y87" s="556"/>
      <c r="Z87" s="556"/>
      <c r="AA87" s="556"/>
      <c r="AB87" s="556">
        <v>2007</v>
      </c>
      <c r="AC87" s="556"/>
      <c r="AD87" s="556">
        <v>2009</v>
      </c>
      <c r="AE87" s="556">
        <v>2010</v>
      </c>
      <c r="AF87" s="556">
        <v>2011</v>
      </c>
      <c r="AG87" s="556"/>
      <c r="AH87" s="537">
        <f t="shared" si="6"/>
        <v>4</v>
      </c>
      <c r="AI87" s="471"/>
      <c r="AJ87" s="471"/>
      <c r="AK87" s="471">
        <v>1</v>
      </c>
      <c r="AL87" s="538">
        <f t="shared" si="7"/>
        <v>1</v>
      </c>
      <c r="AM87" s="472">
        <f t="shared" si="8"/>
        <v>0.25</v>
      </c>
    </row>
    <row r="88" spans="13:39" ht="12.75">
      <c r="M88" s="680" t="s">
        <v>3498</v>
      </c>
      <c r="N88" s="676" t="s">
        <v>1555</v>
      </c>
      <c r="O88" s="471" t="s">
        <v>1200</v>
      </c>
      <c r="P88" s="556"/>
      <c r="Q88" s="556"/>
      <c r="R88" s="556"/>
      <c r="S88" s="556"/>
      <c r="T88" s="556"/>
      <c r="U88" s="556"/>
      <c r="V88" s="556"/>
      <c r="W88" s="556"/>
      <c r="X88" s="556"/>
      <c r="Y88" s="556"/>
      <c r="Z88" s="556">
        <v>2005</v>
      </c>
      <c r="AA88" s="556">
        <v>2006</v>
      </c>
      <c r="AB88" s="556">
        <v>2007</v>
      </c>
      <c r="AC88" s="556"/>
      <c r="AD88" s="556"/>
      <c r="AE88" s="556"/>
      <c r="AF88" s="556"/>
      <c r="AG88" s="556"/>
      <c r="AH88" s="537">
        <f t="shared" si="6"/>
        <v>3</v>
      </c>
      <c r="AI88" s="471"/>
      <c r="AJ88" s="471"/>
      <c r="AK88" s="471">
        <v>1</v>
      </c>
      <c r="AL88" s="538">
        <f t="shared" si="7"/>
        <v>1</v>
      </c>
      <c r="AM88" s="472">
        <f t="shared" si="8"/>
        <v>0.33333333333333331</v>
      </c>
    </row>
    <row r="89" spans="13:39" ht="12.75">
      <c r="M89" s="680" t="s">
        <v>3499</v>
      </c>
      <c r="N89" s="676" t="s">
        <v>1375</v>
      </c>
      <c r="O89" s="471" t="s">
        <v>70</v>
      </c>
      <c r="P89" s="556"/>
      <c r="Q89" s="556"/>
      <c r="R89" s="556"/>
      <c r="S89" s="556"/>
      <c r="T89" s="556"/>
      <c r="U89" s="556"/>
      <c r="V89" s="556"/>
      <c r="W89" s="556"/>
      <c r="X89" s="556">
        <v>2003</v>
      </c>
      <c r="Y89" s="556">
        <v>2004</v>
      </c>
      <c r="Z89" s="556">
        <v>2005</v>
      </c>
      <c r="AA89" s="556">
        <v>2006</v>
      </c>
      <c r="AB89" s="556">
        <v>2007</v>
      </c>
      <c r="AC89" s="556">
        <v>2008</v>
      </c>
      <c r="AD89" s="556">
        <v>2009</v>
      </c>
      <c r="AE89" s="556"/>
      <c r="AF89" s="556"/>
      <c r="AG89" s="556">
        <v>2012</v>
      </c>
      <c r="AH89" s="537">
        <f t="shared" si="6"/>
        <v>8</v>
      </c>
      <c r="AI89" s="471"/>
      <c r="AJ89" s="471"/>
      <c r="AK89" s="471"/>
      <c r="AL89" s="538">
        <f t="shared" si="7"/>
        <v>0</v>
      </c>
      <c r="AM89" s="472">
        <f t="shared" si="8"/>
        <v>0</v>
      </c>
    </row>
    <row r="90" spans="13:39" ht="12.75">
      <c r="M90" s="680" t="s">
        <v>3500</v>
      </c>
      <c r="N90" s="676" t="s">
        <v>682</v>
      </c>
      <c r="O90" s="471" t="s">
        <v>1746</v>
      </c>
      <c r="P90" s="556"/>
      <c r="Q90" s="556"/>
      <c r="R90" s="556"/>
      <c r="S90" s="556"/>
      <c r="T90" s="556"/>
      <c r="U90" s="556"/>
      <c r="V90" s="556"/>
      <c r="W90" s="556"/>
      <c r="X90" s="556"/>
      <c r="Y90" s="556"/>
      <c r="Z90" s="556">
        <v>2005</v>
      </c>
      <c r="AA90" s="556">
        <v>2006</v>
      </c>
      <c r="AB90" s="556">
        <v>2007</v>
      </c>
      <c r="AC90" s="556">
        <v>2008</v>
      </c>
      <c r="AD90" s="556">
        <v>2009</v>
      </c>
      <c r="AE90" s="556">
        <v>2010</v>
      </c>
      <c r="AF90" s="556">
        <v>2011</v>
      </c>
      <c r="AG90" s="556">
        <v>2012</v>
      </c>
      <c r="AH90" s="537">
        <f t="shared" si="6"/>
        <v>8</v>
      </c>
      <c r="AI90" s="471"/>
      <c r="AJ90" s="471"/>
      <c r="AK90" s="471"/>
      <c r="AL90" s="538">
        <f t="shared" si="7"/>
        <v>0</v>
      </c>
      <c r="AM90" s="472">
        <f t="shared" si="8"/>
        <v>0</v>
      </c>
    </row>
    <row r="91" spans="13:39" ht="12.75">
      <c r="M91" s="680" t="s">
        <v>3501</v>
      </c>
      <c r="N91" s="583" t="s">
        <v>2371</v>
      </c>
      <c r="O91" s="584" t="s">
        <v>1363</v>
      </c>
      <c r="P91" s="554"/>
      <c r="Q91" s="554"/>
      <c r="R91" s="554"/>
      <c r="S91" s="554"/>
      <c r="T91" s="554"/>
      <c r="U91" s="554"/>
      <c r="V91" s="554">
        <v>2001</v>
      </c>
      <c r="W91" s="554">
        <v>2002</v>
      </c>
      <c r="X91" s="554">
        <v>2003</v>
      </c>
      <c r="Y91" s="554">
        <v>2004</v>
      </c>
      <c r="Z91" s="554">
        <v>2005</v>
      </c>
      <c r="AA91" s="554">
        <v>2006</v>
      </c>
      <c r="AB91" s="554">
        <v>2007</v>
      </c>
      <c r="AC91" s="554"/>
      <c r="AD91" s="554"/>
      <c r="AE91" s="554"/>
      <c r="AF91" s="554"/>
      <c r="AG91" s="554"/>
      <c r="AH91" s="537">
        <f t="shared" si="6"/>
        <v>7</v>
      </c>
      <c r="AI91" s="471"/>
      <c r="AJ91" s="471"/>
      <c r="AK91" s="471"/>
      <c r="AL91" s="538">
        <f t="shared" si="7"/>
        <v>0</v>
      </c>
      <c r="AM91" s="472">
        <f t="shared" si="8"/>
        <v>0</v>
      </c>
    </row>
    <row r="92" spans="13:39" ht="12.75">
      <c r="M92" s="680" t="s">
        <v>3502</v>
      </c>
      <c r="N92" s="676" t="s">
        <v>1451</v>
      </c>
      <c r="O92" s="471" t="s">
        <v>25</v>
      </c>
      <c r="P92" s="556"/>
      <c r="Q92" s="556"/>
      <c r="R92" s="556"/>
      <c r="S92" s="556"/>
      <c r="T92" s="556"/>
      <c r="U92" s="556"/>
      <c r="V92" s="556"/>
      <c r="W92" s="556"/>
      <c r="X92" s="556">
        <v>2003</v>
      </c>
      <c r="Y92" s="556">
        <v>2004</v>
      </c>
      <c r="Z92" s="556">
        <v>2005</v>
      </c>
      <c r="AA92" s="556">
        <v>2006</v>
      </c>
      <c r="AB92" s="556">
        <v>2007</v>
      </c>
      <c r="AC92" s="556">
        <v>2008</v>
      </c>
      <c r="AD92" s="556">
        <v>2009</v>
      </c>
      <c r="AE92" s="556"/>
      <c r="AF92" s="556"/>
      <c r="AG92" s="556"/>
      <c r="AH92" s="537">
        <f t="shared" si="6"/>
        <v>7</v>
      </c>
      <c r="AI92" s="471"/>
      <c r="AJ92" s="471"/>
      <c r="AK92" s="471"/>
      <c r="AL92" s="538">
        <f t="shared" si="7"/>
        <v>0</v>
      </c>
      <c r="AM92" s="472">
        <f t="shared" si="8"/>
        <v>0</v>
      </c>
    </row>
    <row r="93" spans="13:39" ht="12.75">
      <c r="M93" s="680" t="s">
        <v>3503</v>
      </c>
      <c r="N93" s="676" t="s">
        <v>995</v>
      </c>
      <c r="O93" s="471" t="s">
        <v>707</v>
      </c>
      <c r="P93" s="556"/>
      <c r="Q93" s="556"/>
      <c r="R93" s="556"/>
      <c r="S93" s="556"/>
      <c r="T93" s="556"/>
      <c r="U93" s="556"/>
      <c r="V93" s="556"/>
      <c r="W93" s="556">
        <v>2002</v>
      </c>
      <c r="X93" s="556">
        <v>2003</v>
      </c>
      <c r="Y93" s="556">
        <v>2004</v>
      </c>
      <c r="Z93" s="556">
        <v>2005</v>
      </c>
      <c r="AA93" s="556">
        <v>2006</v>
      </c>
      <c r="AB93" s="556"/>
      <c r="AC93" s="556">
        <v>2008</v>
      </c>
      <c r="AD93" s="556">
        <v>2009</v>
      </c>
      <c r="AE93" s="556"/>
      <c r="AF93" s="556"/>
      <c r="AG93" s="556"/>
      <c r="AH93" s="537">
        <f t="shared" si="6"/>
        <v>7</v>
      </c>
      <c r="AI93" s="471"/>
      <c r="AJ93" s="471"/>
      <c r="AK93" s="471"/>
      <c r="AL93" s="538">
        <f t="shared" si="7"/>
        <v>0</v>
      </c>
      <c r="AM93" s="472">
        <f t="shared" si="8"/>
        <v>0</v>
      </c>
    </row>
    <row r="94" spans="13:39" ht="12.75">
      <c r="M94" s="680" t="s">
        <v>3504</v>
      </c>
      <c r="N94" s="676" t="s">
        <v>723</v>
      </c>
      <c r="O94" s="471" t="s">
        <v>1363</v>
      </c>
      <c r="P94" s="554"/>
      <c r="Q94" s="554"/>
      <c r="R94" s="554"/>
      <c r="S94" s="554"/>
      <c r="T94" s="554"/>
      <c r="U94" s="554"/>
      <c r="V94" s="554">
        <v>2001</v>
      </c>
      <c r="W94" s="554">
        <v>2002</v>
      </c>
      <c r="X94" s="554">
        <v>2003</v>
      </c>
      <c r="Y94" s="554">
        <v>2004</v>
      </c>
      <c r="Z94" s="554">
        <v>2005</v>
      </c>
      <c r="AA94" s="554">
        <v>2006</v>
      </c>
      <c r="AB94" s="554"/>
      <c r="AC94" s="554"/>
      <c r="AD94" s="554"/>
      <c r="AE94" s="554"/>
      <c r="AF94" s="554"/>
      <c r="AG94" s="554"/>
      <c r="AH94" s="537">
        <f t="shared" si="6"/>
        <v>6</v>
      </c>
      <c r="AI94" s="471"/>
      <c r="AJ94" s="471"/>
      <c r="AK94" s="471"/>
      <c r="AL94" s="538">
        <f t="shared" si="7"/>
        <v>0</v>
      </c>
      <c r="AM94" s="472">
        <f t="shared" si="8"/>
        <v>0</v>
      </c>
    </row>
    <row r="95" spans="13:39" ht="12.75">
      <c r="M95" s="680" t="s">
        <v>3505</v>
      </c>
      <c r="N95" s="676" t="s">
        <v>1073</v>
      </c>
      <c r="O95" s="471" t="s">
        <v>1074</v>
      </c>
      <c r="P95" s="556"/>
      <c r="Q95" s="556"/>
      <c r="R95" s="556"/>
      <c r="S95" s="556"/>
      <c r="T95" s="556">
        <v>1999</v>
      </c>
      <c r="U95" s="556"/>
      <c r="V95" s="556">
        <v>2001</v>
      </c>
      <c r="W95" s="556"/>
      <c r="X95" s="556">
        <v>2003</v>
      </c>
      <c r="Y95" s="556"/>
      <c r="Z95" s="556"/>
      <c r="AA95" s="556"/>
      <c r="AB95" s="556">
        <v>2007</v>
      </c>
      <c r="AC95" s="556">
        <v>2008</v>
      </c>
      <c r="AD95" s="556"/>
      <c r="AE95" s="556"/>
      <c r="AF95" s="556"/>
      <c r="AG95" s="556"/>
      <c r="AH95" s="537">
        <f t="shared" si="6"/>
        <v>5</v>
      </c>
      <c r="AI95" s="471"/>
      <c r="AJ95" s="471"/>
      <c r="AK95" s="471"/>
      <c r="AL95" s="538">
        <f t="shared" si="7"/>
        <v>0</v>
      </c>
      <c r="AM95" s="472">
        <f t="shared" si="8"/>
        <v>0</v>
      </c>
    </row>
    <row r="96" spans="13:39" ht="12.75">
      <c r="M96" s="680" t="s">
        <v>3506</v>
      </c>
      <c r="N96" s="676" t="s">
        <v>1340</v>
      </c>
      <c r="O96" s="471" t="s">
        <v>18</v>
      </c>
      <c r="P96" s="556"/>
      <c r="Q96" s="556"/>
      <c r="R96" s="556"/>
      <c r="S96" s="556"/>
      <c r="T96" s="556"/>
      <c r="U96" s="556"/>
      <c r="V96" s="556"/>
      <c r="W96" s="556"/>
      <c r="X96" s="556">
        <v>2003</v>
      </c>
      <c r="Y96" s="556">
        <v>2004</v>
      </c>
      <c r="Z96" s="556">
        <v>2005</v>
      </c>
      <c r="AA96" s="556">
        <v>2006</v>
      </c>
      <c r="AB96" s="556"/>
      <c r="AC96" s="556">
        <v>2008</v>
      </c>
      <c r="AD96" s="556"/>
      <c r="AE96" s="556"/>
      <c r="AF96" s="556"/>
      <c r="AG96" s="556"/>
      <c r="AH96" s="537">
        <f t="shared" si="6"/>
        <v>5</v>
      </c>
      <c r="AI96" s="471"/>
      <c r="AJ96" s="471"/>
      <c r="AK96" s="471"/>
      <c r="AL96" s="538">
        <f t="shared" si="7"/>
        <v>0</v>
      </c>
      <c r="AM96" s="472">
        <f t="shared" si="8"/>
        <v>0</v>
      </c>
    </row>
    <row r="97" spans="13:39" ht="12.75">
      <c r="M97" s="680" t="s">
        <v>3507</v>
      </c>
      <c r="N97" s="676" t="s">
        <v>708</v>
      </c>
      <c r="O97" s="471" t="s">
        <v>1655</v>
      </c>
      <c r="P97" s="554"/>
      <c r="Q97" s="554">
        <v>1996</v>
      </c>
      <c r="R97" s="554"/>
      <c r="S97" s="554"/>
      <c r="T97" s="554"/>
      <c r="U97" s="554"/>
      <c r="V97" s="554">
        <v>2001</v>
      </c>
      <c r="W97" s="554">
        <v>2002</v>
      </c>
      <c r="X97" s="554"/>
      <c r="Y97" s="554"/>
      <c r="Z97" s="554">
        <v>2005</v>
      </c>
      <c r="AA97" s="554"/>
      <c r="AB97" s="554"/>
      <c r="AC97" s="554"/>
      <c r="AD97" s="554"/>
      <c r="AE97" s="554"/>
      <c r="AF97" s="554"/>
      <c r="AG97" s="554"/>
      <c r="AH97" s="537">
        <f t="shared" si="6"/>
        <v>4</v>
      </c>
      <c r="AI97" s="471"/>
      <c r="AJ97" s="471"/>
      <c r="AK97" s="471"/>
      <c r="AL97" s="538">
        <f t="shared" si="7"/>
        <v>0</v>
      </c>
      <c r="AM97" s="472">
        <f t="shared" si="8"/>
        <v>0</v>
      </c>
    </row>
    <row r="98" spans="13:39" ht="12.75">
      <c r="M98" s="680" t="s">
        <v>3508</v>
      </c>
      <c r="N98" s="676" t="s">
        <v>698</v>
      </c>
      <c r="O98" s="471" t="s">
        <v>711</v>
      </c>
      <c r="P98" s="556"/>
      <c r="Q98" s="556"/>
      <c r="R98" s="556"/>
      <c r="S98" s="556"/>
      <c r="T98" s="556"/>
      <c r="U98" s="556"/>
      <c r="V98" s="556"/>
      <c r="W98" s="556"/>
      <c r="X98" s="556"/>
      <c r="Y98" s="556"/>
      <c r="Z98" s="556"/>
      <c r="AA98" s="556"/>
      <c r="AB98" s="556"/>
      <c r="AC98" s="556">
        <v>2008</v>
      </c>
      <c r="AD98" s="556">
        <v>2009</v>
      </c>
      <c r="AE98" s="556"/>
      <c r="AF98" s="556">
        <v>2011</v>
      </c>
      <c r="AG98" s="556">
        <v>2012</v>
      </c>
      <c r="AH98" s="537">
        <f t="shared" si="6"/>
        <v>4</v>
      </c>
      <c r="AI98" s="471"/>
      <c r="AJ98" s="471"/>
      <c r="AK98" s="471"/>
      <c r="AL98" s="538">
        <f t="shared" si="7"/>
        <v>0</v>
      </c>
      <c r="AM98" s="472">
        <f t="shared" si="8"/>
        <v>0</v>
      </c>
    </row>
    <row r="99" spans="13:39" ht="12.75">
      <c r="M99" s="681" t="s">
        <v>3661</v>
      </c>
      <c r="N99" s="676" t="s">
        <v>2388</v>
      </c>
      <c r="O99" s="471" t="s">
        <v>2100</v>
      </c>
      <c r="P99" s="556"/>
      <c r="Q99" s="556"/>
      <c r="R99" s="556"/>
      <c r="S99" s="556"/>
      <c r="T99" s="556"/>
      <c r="U99" s="556"/>
      <c r="V99" s="556"/>
      <c r="W99" s="556"/>
      <c r="X99" s="556"/>
      <c r="Y99" s="556"/>
      <c r="Z99" s="556"/>
      <c r="AA99" s="556">
        <v>2006</v>
      </c>
      <c r="AB99" s="556">
        <v>2007</v>
      </c>
      <c r="AC99" s="556"/>
      <c r="AD99" s="556">
        <v>2009</v>
      </c>
      <c r="AE99" s="556"/>
      <c r="AF99" s="556"/>
      <c r="AG99" s="556"/>
      <c r="AH99" s="537">
        <f t="shared" ref="AH99" si="9">COUNTIF(P99:AG99,"&gt;0")</f>
        <v>3</v>
      </c>
      <c r="AI99" s="471"/>
      <c r="AJ99" s="471"/>
      <c r="AK99" s="471"/>
      <c r="AL99" s="538">
        <f t="shared" ref="AL99" si="10">(AI99*3)+(AJ99*2)+(AK99*1)</f>
        <v>0</v>
      </c>
      <c r="AM99" s="472">
        <f t="shared" ref="AM99" si="11">AL99/AH99</f>
        <v>0</v>
      </c>
    </row>
    <row r="100" spans="13:39">
      <c r="M100" s="681" t="s">
        <v>3662</v>
      </c>
      <c r="N100" s="676"/>
      <c r="O100" s="471"/>
      <c r="P100" s="556"/>
      <c r="Q100" s="556"/>
      <c r="R100" s="556"/>
      <c r="S100" s="556"/>
      <c r="T100" s="556"/>
      <c r="U100" s="556"/>
      <c r="V100" s="556"/>
      <c r="W100" s="556"/>
      <c r="X100" s="556"/>
      <c r="Y100" s="556"/>
      <c r="Z100" s="556"/>
      <c r="AA100" s="556"/>
      <c r="AB100" s="556"/>
      <c r="AC100" s="556"/>
      <c r="AD100" s="556"/>
      <c r="AE100" s="556"/>
      <c r="AF100" s="556"/>
      <c r="AG100" s="556"/>
      <c r="AH100" s="471"/>
      <c r="AI100" s="471"/>
      <c r="AJ100" s="471"/>
      <c r="AK100" s="471"/>
      <c r="AL100" s="471"/>
      <c r="AM100" s="186"/>
    </row>
    <row r="101" spans="13:39" ht="12.75" thickBot="1">
      <c r="M101" s="681" t="s">
        <v>3663</v>
      </c>
      <c r="N101" s="678"/>
      <c r="O101" s="473"/>
      <c r="P101" s="679"/>
      <c r="Q101" s="679"/>
      <c r="R101" s="679"/>
      <c r="S101" s="679"/>
      <c r="T101" s="679"/>
      <c r="U101" s="679"/>
      <c r="V101" s="679"/>
      <c r="W101" s="679"/>
      <c r="X101" s="679"/>
      <c r="Y101" s="679"/>
      <c r="Z101" s="679"/>
      <c r="AA101" s="679"/>
      <c r="AB101" s="679"/>
      <c r="AC101" s="679"/>
      <c r="AD101" s="679"/>
      <c r="AE101" s="679"/>
      <c r="AF101" s="679"/>
      <c r="AG101" s="679"/>
      <c r="AH101" s="473"/>
      <c r="AI101" s="473"/>
      <c r="AJ101" s="473"/>
      <c r="AK101" s="473"/>
      <c r="AL101" s="473"/>
      <c r="AM101" s="160"/>
    </row>
  </sheetData>
  <sortState ref="N3:AL99">
    <sortCondition descending="1" ref="AL3:AL99"/>
  </sortState>
  <mergeCells count="80">
    <mergeCell ref="E24:F24"/>
    <mergeCell ref="I18:J18"/>
    <mergeCell ref="I19:J19"/>
    <mergeCell ref="E21:F21"/>
    <mergeCell ref="E22:F22"/>
    <mergeCell ref="I24:J24"/>
    <mergeCell ref="I21:J21"/>
    <mergeCell ref="I20:J20"/>
    <mergeCell ref="E19:F19"/>
    <mergeCell ref="E20:F20"/>
    <mergeCell ref="G22:H22"/>
    <mergeCell ref="G24:H24"/>
    <mergeCell ref="G18:H18"/>
    <mergeCell ref="G19:H19"/>
    <mergeCell ref="G20:H20"/>
    <mergeCell ref="G21:H21"/>
    <mergeCell ref="E18:F18"/>
    <mergeCell ref="E11:F11"/>
    <mergeCell ref="E12:F12"/>
    <mergeCell ref="G11:H11"/>
    <mergeCell ref="I13:J13"/>
    <mergeCell ref="G16:H16"/>
    <mergeCell ref="G17:H17"/>
    <mergeCell ref="G12:H12"/>
    <mergeCell ref="G13:H13"/>
    <mergeCell ref="G15:H15"/>
    <mergeCell ref="I17:J17"/>
    <mergeCell ref="I16:J16"/>
    <mergeCell ref="E13:F13"/>
    <mergeCell ref="E14:F14"/>
    <mergeCell ref="E15:F15"/>
    <mergeCell ref="I11:J11"/>
    <mergeCell ref="E8:F8"/>
    <mergeCell ref="E16:F16"/>
    <mergeCell ref="E17:F17"/>
    <mergeCell ref="I15:J15"/>
    <mergeCell ref="A3:B25"/>
    <mergeCell ref="E25:F25"/>
    <mergeCell ref="E9:F9"/>
    <mergeCell ref="E10:F10"/>
    <mergeCell ref="G10:H10"/>
    <mergeCell ref="G4:H4"/>
    <mergeCell ref="G5:H5"/>
    <mergeCell ref="G6:H6"/>
    <mergeCell ref="G7:H7"/>
    <mergeCell ref="E7:F7"/>
    <mergeCell ref="E23:F23"/>
    <mergeCell ref="G23:H23"/>
    <mergeCell ref="A1:D2"/>
    <mergeCell ref="E1:L1"/>
    <mergeCell ref="E3:F3"/>
    <mergeCell ref="E2:F2"/>
    <mergeCell ref="G2:H2"/>
    <mergeCell ref="I2:J2"/>
    <mergeCell ref="G25:H25"/>
    <mergeCell ref="I25:J25"/>
    <mergeCell ref="I22:J22"/>
    <mergeCell ref="I3:J3"/>
    <mergeCell ref="G3:H3"/>
    <mergeCell ref="G14:H14"/>
    <mergeCell ref="I5:J5"/>
    <mergeCell ref="I7:J7"/>
    <mergeCell ref="G9:H9"/>
    <mergeCell ref="I23:J23"/>
    <mergeCell ref="G8:H8"/>
    <mergeCell ref="I14:J14"/>
    <mergeCell ref="I8:J8"/>
    <mergeCell ref="I9:J9"/>
    <mergeCell ref="I10:J10"/>
    <mergeCell ref="I12:J12"/>
    <mergeCell ref="AL1:AM1"/>
    <mergeCell ref="E4:F4"/>
    <mergeCell ref="E5:F5"/>
    <mergeCell ref="E6:F6"/>
    <mergeCell ref="I6:J6"/>
    <mergeCell ref="N1:AH1"/>
    <mergeCell ref="N2:O2"/>
    <mergeCell ref="AI1:AK1"/>
    <mergeCell ref="I4:J4"/>
    <mergeCell ref="P2:AE2"/>
  </mergeCells>
  <phoneticPr fontId="0" type="noConversion"/>
  <conditionalFormatting sqref="AI92:AK99 AI3:AK90">
    <cfRule type="expression" dxfId="15" priority="9" stopIfTrue="1">
      <formula>$AM3&gt;1.9999</formula>
    </cfRule>
  </conditionalFormatting>
  <printOptions horizontalCentered="1" verticalCentered="1"/>
  <pageMargins left="0" right="0" top="0" bottom="0" header="0" footer="0"/>
  <pageSetup paperSize="9" orientation="landscape" horizontalDpi="360" verticalDpi="360" r:id="rId1"/>
  <headerFooter alignWithMargins="0"/>
  <colBreaks count="1" manualBreakCount="1">
    <brk id="12" max="1048575" man="1"/>
  </col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2"/>
  <sheetViews>
    <sheetView workbookViewId="0">
      <selection activeCell="U15" sqref="U15"/>
    </sheetView>
  </sheetViews>
  <sheetFormatPr defaultRowHeight="25.5"/>
  <cols>
    <col min="1" max="1" width="6.42578125" style="144" bestFit="1" customWidth="1"/>
    <col min="2" max="2" width="6.140625" style="144" bestFit="1" customWidth="1"/>
    <col min="3" max="3" width="14.7109375" style="144" customWidth="1"/>
    <col min="4" max="4" width="8" style="144" bestFit="1" customWidth="1"/>
    <col min="5" max="5" width="6.85546875" style="144" bestFit="1" customWidth="1"/>
    <col min="6" max="6" width="12.28515625" style="144" bestFit="1" customWidth="1"/>
    <col min="7" max="7" width="6.85546875" style="700" bestFit="1" customWidth="1"/>
    <col min="8" max="8" width="11.5703125" style="144" customWidth="1"/>
    <col min="9" max="10" width="6.42578125" style="1" customWidth="1"/>
    <col min="11" max="11" width="7.7109375" style="1" customWidth="1"/>
    <col min="12" max="12" width="8" style="1" customWidth="1"/>
    <col min="13" max="15" width="6.42578125" style="1" customWidth="1"/>
    <col min="16" max="16" width="7.28515625" style="1" customWidth="1"/>
    <col min="17" max="17" width="7.140625" style="1" customWidth="1"/>
    <col min="18" max="18" width="7" style="1" customWidth="1"/>
    <col min="19" max="21" width="6.42578125" style="1" customWidth="1"/>
    <col min="22" max="22" width="7.42578125" style="1" customWidth="1"/>
    <col min="23" max="23" width="7.7109375" style="1" customWidth="1"/>
    <col min="24" max="24" width="7" style="1" customWidth="1"/>
    <col min="25" max="25" width="6.5703125" style="1" customWidth="1"/>
    <col min="26" max="26" width="8" style="1" customWidth="1"/>
    <col min="27" max="16384" width="9.140625" style="1"/>
  </cols>
  <sheetData>
    <row r="1" spans="1:26" ht="26.25" thickBot="1"/>
    <row r="2" spans="1:26" ht="25.5" customHeight="1">
      <c r="A2" s="899" t="s">
        <v>3674</v>
      </c>
      <c r="B2" s="900"/>
      <c r="C2" s="900"/>
      <c r="D2" s="900"/>
      <c r="E2" s="900"/>
      <c r="F2" s="900"/>
      <c r="G2" s="900"/>
      <c r="H2" s="901"/>
      <c r="J2" s="891" t="s">
        <v>3858</v>
      </c>
      <c r="K2" s="892"/>
      <c r="L2" s="893"/>
      <c r="M2" s="892"/>
      <c r="N2" s="894"/>
      <c r="P2" s="891" t="s">
        <v>647</v>
      </c>
      <c r="Q2" s="892"/>
      <c r="R2" s="893"/>
      <c r="S2" s="892"/>
      <c r="T2" s="894"/>
      <c r="V2" s="891" t="s">
        <v>3865</v>
      </c>
      <c r="W2" s="892"/>
      <c r="X2" s="893"/>
      <c r="Y2" s="892"/>
      <c r="Z2" s="894"/>
    </row>
    <row r="3" spans="1:26" ht="31.5" customHeight="1">
      <c r="A3" s="705" t="s">
        <v>1480</v>
      </c>
      <c r="B3" s="706" t="s">
        <v>3666</v>
      </c>
      <c r="C3" s="706" t="s">
        <v>3669</v>
      </c>
      <c r="D3" s="706" t="s">
        <v>3863</v>
      </c>
      <c r="E3" s="706" t="s">
        <v>3864</v>
      </c>
      <c r="F3" s="706" t="s">
        <v>3668</v>
      </c>
      <c r="G3" s="706" t="s">
        <v>3667</v>
      </c>
      <c r="H3" s="707" t="s">
        <v>3673</v>
      </c>
      <c r="J3" s="749" t="s">
        <v>1480</v>
      </c>
      <c r="K3" s="895" t="s">
        <v>3669</v>
      </c>
      <c r="L3" s="896"/>
      <c r="M3" s="897" t="s">
        <v>3862</v>
      </c>
      <c r="N3" s="898"/>
      <c r="P3" s="749" t="s">
        <v>1480</v>
      </c>
      <c r="Q3" s="895" t="s">
        <v>3669</v>
      </c>
      <c r="R3" s="896"/>
      <c r="S3" s="897" t="s">
        <v>3862</v>
      </c>
      <c r="T3" s="898"/>
      <c r="V3" s="749" t="s">
        <v>1480</v>
      </c>
      <c r="W3" s="895" t="s">
        <v>3669</v>
      </c>
      <c r="X3" s="896"/>
      <c r="Y3" s="897" t="s">
        <v>3862</v>
      </c>
      <c r="Z3" s="898"/>
    </row>
    <row r="4" spans="1:26" ht="26.25" customHeight="1">
      <c r="A4" s="711">
        <v>1995</v>
      </c>
      <c r="B4" s="717">
        <v>34811</v>
      </c>
      <c r="C4" s="708">
        <v>92</v>
      </c>
      <c r="D4" s="708">
        <v>13</v>
      </c>
      <c r="E4" s="708">
        <v>36</v>
      </c>
      <c r="F4" s="708"/>
      <c r="G4" s="704" t="s">
        <v>3670</v>
      </c>
      <c r="H4" s="714">
        <v>25</v>
      </c>
      <c r="J4" s="748">
        <v>2001</v>
      </c>
      <c r="K4" s="750">
        <v>46</v>
      </c>
      <c r="L4" s="753">
        <f t="shared" ref="L4:L15" si="0">K4/C10</f>
        <v>0.20535714285714285</v>
      </c>
      <c r="M4" s="418">
        <v>18</v>
      </c>
      <c r="N4" s="756">
        <f t="shared" ref="N4:N14" si="1">M4/K4</f>
        <v>0.39130434782608697</v>
      </c>
      <c r="P4" s="748">
        <v>2001</v>
      </c>
      <c r="Q4" s="750">
        <v>35</v>
      </c>
      <c r="R4" s="753">
        <f t="shared" ref="R4:R15" si="2">Q4/C10</f>
        <v>0.15625</v>
      </c>
      <c r="S4" s="418">
        <v>6</v>
      </c>
      <c r="T4" s="756">
        <f t="shared" ref="T4:T14" si="3">S4/Q4</f>
        <v>0.17142857142857143</v>
      </c>
      <c r="V4" s="748">
        <v>2001</v>
      </c>
      <c r="W4" s="750">
        <v>61</v>
      </c>
      <c r="X4" s="753">
        <f>W4/310</f>
        <v>0.1967741935483871</v>
      </c>
      <c r="Y4" s="418">
        <v>6</v>
      </c>
      <c r="Z4" s="756">
        <f t="shared" ref="Z4:Z14" si="4">Y4/W4</f>
        <v>9.8360655737704916E-2</v>
      </c>
    </row>
    <row r="5" spans="1:26" ht="26.25" customHeight="1">
      <c r="A5" s="712">
        <v>1996</v>
      </c>
      <c r="B5" s="718">
        <v>41012</v>
      </c>
      <c r="C5" s="709">
        <v>86</v>
      </c>
      <c r="D5" s="709">
        <v>14</v>
      </c>
      <c r="E5" s="709">
        <v>38</v>
      </c>
      <c r="F5" s="709"/>
      <c r="G5" s="702" t="s">
        <v>3671</v>
      </c>
      <c r="H5" s="715">
        <v>3</v>
      </c>
      <c r="J5" s="745">
        <v>2002</v>
      </c>
      <c r="K5" s="751">
        <v>63</v>
      </c>
      <c r="L5" s="754">
        <f t="shared" si="0"/>
        <v>0.28899082568807338</v>
      </c>
      <c r="M5" s="182">
        <v>22</v>
      </c>
      <c r="N5" s="757">
        <f t="shared" si="1"/>
        <v>0.34920634920634919</v>
      </c>
      <c r="P5" s="745">
        <v>2002</v>
      </c>
      <c r="Q5" s="751">
        <v>45</v>
      </c>
      <c r="R5" s="754">
        <f t="shared" si="2"/>
        <v>0.20642201834862386</v>
      </c>
      <c r="S5" s="182">
        <v>7</v>
      </c>
      <c r="T5" s="757">
        <f t="shared" si="3"/>
        <v>0.15555555555555556</v>
      </c>
      <c r="V5" s="745">
        <v>2002</v>
      </c>
      <c r="W5" s="751"/>
      <c r="X5" s="754">
        <f t="shared" ref="X5:X15" si="5">W5/310</f>
        <v>0</v>
      </c>
      <c r="Y5" s="182"/>
      <c r="Z5" s="757"/>
    </row>
    <row r="6" spans="1:26" ht="26.25" customHeight="1">
      <c r="A6" s="712">
        <v>1997</v>
      </c>
      <c r="B6" s="718">
        <v>41004</v>
      </c>
      <c r="C6" s="709">
        <v>161</v>
      </c>
      <c r="D6" s="709">
        <v>15</v>
      </c>
      <c r="E6" s="709">
        <v>42</v>
      </c>
      <c r="F6" s="709"/>
      <c r="G6" s="702" t="s">
        <v>3671</v>
      </c>
      <c r="H6" s="715">
        <v>3</v>
      </c>
      <c r="J6" s="745">
        <v>2003</v>
      </c>
      <c r="K6" s="751">
        <v>71</v>
      </c>
      <c r="L6" s="754">
        <f t="shared" si="0"/>
        <v>0.27099236641221375</v>
      </c>
      <c r="M6" s="182">
        <v>26</v>
      </c>
      <c r="N6" s="757">
        <f t="shared" si="1"/>
        <v>0.36619718309859156</v>
      </c>
      <c r="P6" s="745">
        <v>2003</v>
      </c>
      <c r="Q6" s="751">
        <v>49</v>
      </c>
      <c r="R6" s="754">
        <f t="shared" si="2"/>
        <v>0.18702290076335878</v>
      </c>
      <c r="S6" s="182">
        <v>4</v>
      </c>
      <c r="T6" s="757">
        <f t="shared" si="3"/>
        <v>8.1632653061224483E-2</v>
      </c>
      <c r="V6" s="745">
        <v>2003</v>
      </c>
      <c r="W6" s="751">
        <v>56</v>
      </c>
      <c r="X6" s="754">
        <f t="shared" si="5"/>
        <v>0.18064516129032257</v>
      </c>
      <c r="Y6" s="182">
        <v>3</v>
      </c>
      <c r="Z6" s="757">
        <f t="shared" si="4"/>
        <v>5.3571428571428568E-2</v>
      </c>
    </row>
    <row r="7" spans="1:26" ht="26.25" customHeight="1">
      <c r="A7" s="712">
        <v>1998</v>
      </c>
      <c r="B7" s="718">
        <v>41017</v>
      </c>
      <c r="C7" s="709">
        <v>262</v>
      </c>
      <c r="D7" s="709">
        <v>17</v>
      </c>
      <c r="E7" s="709">
        <v>49</v>
      </c>
      <c r="F7" s="709">
        <v>1</v>
      </c>
      <c r="G7" s="701" t="s">
        <v>3672</v>
      </c>
      <c r="H7" s="715">
        <v>10</v>
      </c>
      <c r="J7" s="745">
        <v>2004</v>
      </c>
      <c r="K7" s="751">
        <v>74</v>
      </c>
      <c r="L7" s="754">
        <f t="shared" si="0"/>
        <v>0.28030303030303028</v>
      </c>
      <c r="M7" s="182">
        <v>30</v>
      </c>
      <c r="N7" s="757">
        <f t="shared" si="1"/>
        <v>0.40540540540540543</v>
      </c>
      <c r="P7" s="745">
        <v>2004</v>
      </c>
      <c r="Q7" s="751">
        <v>47</v>
      </c>
      <c r="R7" s="754">
        <f t="shared" si="2"/>
        <v>0.17803030303030304</v>
      </c>
      <c r="S7" s="182">
        <v>4</v>
      </c>
      <c r="T7" s="757">
        <f t="shared" si="3"/>
        <v>8.5106382978723402E-2</v>
      </c>
      <c r="V7" s="745">
        <v>2004</v>
      </c>
      <c r="W7" s="751">
        <v>52</v>
      </c>
      <c r="X7" s="754">
        <f t="shared" si="5"/>
        <v>0.16774193548387098</v>
      </c>
      <c r="Y7" s="182">
        <v>1</v>
      </c>
      <c r="Z7" s="757">
        <f t="shared" si="4"/>
        <v>1.9230769230769232E-2</v>
      </c>
    </row>
    <row r="8" spans="1:26" ht="26.25" customHeight="1">
      <c r="A8" s="712">
        <v>1999</v>
      </c>
      <c r="B8" s="718">
        <v>41009</v>
      </c>
      <c r="C8" s="709">
        <v>247</v>
      </c>
      <c r="D8" s="709">
        <v>17</v>
      </c>
      <c r="E8" s="709">
        <v>49</v>
      </c>
      <c r="F8" s="709"/>
      <c r="G8" s="701" t="s">
        <v>3670</v>
      </c>
      <c r="H8" s="715">
        <v>10</v>
      </c>
      <c r="J8" s="745">
        <v>2005</v>
      </c>
      <c r="K8" s="751">
        <v>61</v>
      </c>
      <c r="L8" s="754">
        <f t="shared" si="0"/>
        <v>0.25311203319502074</v>
      </c>
      <c r="M8" s="182">
        <v>24</v>
      </c>
      <c r="N8" s="757">
        <f t="shared" si="1"/>
        <v>0.39344262295081966</v>
      </c>
      <c r="P8" s="745">
        <v>2005</v>
      </c>
      <c r="Q8" s="751">
        <v>54</v>
      </c>
      <c r="R8" s="754">
        <f t="shared" si="2"/>
        <v>0.22406639004149378</v>
      </c>
      <c r="S8" s="182">
        <v>6</v>
      </c>
      <c r="T8" s="757">
        <f t="shared" si="3"/>
        <v>0.1111111111111111</v>
      </c>
      <c r="V8" s="745">
        <v>2005</v>
      </c>
      <c r="W8" s="751">
        <v>55</v>
      </c>
      <c r="X8" s="754">
        <f t="shared" si="5"/>
        <v>0.17741935483870969</v>
      </c>
      <c r="Y8" s="182">
        <v>3</v>
      </c>
      <c r="Z8" s="757">
        <f t="shared" si="4"/>
        <v>5.4545454545454543E-2</v>
      </c>
    </row>
    <row r="9" spans="1:26" ht="26.25" customHeight="1">
      <c r="A9" s="712">
        <v>2000</v>
      </c>
      <c r="B9" s="718">
        <v>41028</v>
      </c>
      <c r="C9" s="709">
        <v>287</v>
      </c>
      <c r="D9" s="709">
        <v>20</v>
      </c>
      <c r="E9" s="709">
        <v>60</v>
      </c>
      <c r="F9" s="709">
        <v>3</v>
      </c>
      <c r="G9" s="701" t="s">
        <v>3670</v>
      </c>
      <c r="H9" s="715">
        <v>25</v>
      </c>
      <c r="J9" s="745">
        <v>2006</v>
      </c>
      <c r="K9" s="751">
        <v>60</v>
      </c>
      <c r="L9" s="754">
        <f t="shared" si="0"/>
        <v>0.27522935779816515</v>
      </c>
      <c r="M9" s="182">
        <v>21</v>
      </c>
      <c r="N9" s="757">
        <f t="shared" si="1"/>
        <v>0.35</v>
      </c>
      <c r="P9" s="745">
        <v>2006</v>
      </c>
      <c r="Q9" s="751">
        <v>51</v>
      </c>
      <c r="R9" s="754">
        <f t="shared" si="2"/>
        <v>0.23394495412844038</v>
      </c>
      <c r="S9" s="182">
        <v>6</v>
      </c>
      <c r="T9" s="757">
        <f t="shared" si="3"/>
        <v>0.11764705882352941</v>
      </c>
      <c r="V9" s="745">
        <v>2006</v>
      </c>
      <c r="W9" s="751">
        <v>31</v>
      </c>
      <c r="X9" s="754">
        <f t="shared" si="5"/>
        <v>0.1</v>
      </c>
      <c r="Y9" s="182">
        <v>2</v>
      </c>
      <c r="Z9" s="757">
        <f t="shared" si="4"/>
        <v>6.4516129032258063E-2</v>
      </c>
    </row>
    <row r="10" spans="1:26" ht="26.25" customHeight="1">
      <c r="A10" s="712">
        <v>2001</v>
      </c>
      <c r="B10" s="718">
        <v>41020</v>
      </c>
      <c r="C10" s="709">
        <v>224</v>
      </c>
      <c r="D10" s="709">
        <v>20</v>
      </c>
      <c r="E10" s="709">
        <v>54</v>
      </c>
      <c r="F10" s="709">
        <v>1</v>
      </c>
      <c r="G10" s="701" t="s">
        <v>796</v>
      </c>
      <c r="H10" s="715">
        <v>7</v>
      </c>
      <c r="J10" s="745">
        <v>2007</v>
      </c>
      <c r="K10" s="751">
        <v>64</v>
      </c>
      <c r="L10" s="754">
        <f t="shared" si="0"/>
        <v>0.24902723735408561</v>
      </c>
      <c r="M10" s="182">
        <v>23</v>
      </c>
      <c r="N10" s="757">
        <f t="shared" si="1"/>
        <v>0.359375</v>
      </c>
      <c r="P10" s="745">
        <v>2007</v>
      </c>
      <c r="Q10" s="751">
        <v>54</v>
      </c>
      <c r="R10" s="754">
        <f t="shared" si="2"/>
        <v>0.21011673151750973</v>
      </c>
      <c r="S10" s="182">
        <v>2</v>
      </c>
      <c r="T10" s="757">
        <f t="shared" si="3"/>
        <v>3.7037037037037035E-2</v>
      </c>
      <c r="V10" s="745">
        <v>2007</v>
      </c>
      <c r="W10" s="751">
        <v>57</v>
      </c>
      <c r="X10" s="754">
        <f t="shared" si="5"/>
        <v>0.18387096774193548</v>
      </c>
      <c r="Y10" s="182">
        <v>4</v>
      </c>
      <c r="Z10" s="757">
        <f t="shared" si="4"/>
        <v>7.0175438596491224E-2</v>
      </c>
    </row>
    <row r="11" spans="1:26" ht="26.25" customHeight="1">
      <c r="A11" s="712">
        <v>2002</v>
      </c>
      <c r="B11" s="718">
        <v>41005</v>
      </c>
      <c r="C11" s="709">
        <v>218</v>
      </c>
      <c r="D11" s="709">
        <v>21</v>
      </c>
      <c r="E11" s="709">
        <v>59</v>
      </c>
      <c r="F11" s="709">
        <v>1</v>
      </c>
      <c r="G11" s="702" t="s">
        <v>3671</v>
      </c>
      <c r="H11" s="715">
        <v>2</v>
      </c>
      <c r="J11" s="745">
        <v>2008</v>
      </c>
      <c r="K11" s="751">
        <v>77</v>
      </c>
      <c r="L11" s="754">
        <f t="shared" si="0"/>
        <v>0.31300813008130079</v>
      </c>
      <c r="M11" s="182">
        <v>17</v>
      </c>
      <c r="N11" s="757">
        <f t="shared" si="1"/>
        <v>0.22077922077922077</v>
      </c>
      <c r="P11" s="745">
        <v>2008</v>
      </c>
      <c r="Q11" s="751">
        <v>42</v>
      </c>
      <c r="R11" s="754">
        <f t="shared" si="2"/>
        <v>0.17073170731707318</v>
      </c>
      <c r="S11" s="182">
        <v>5</v>
      </c>
      <c r="T11" s="757">
        <f t="shared" si="3"/>
        <v>0.11904761904761904</v>
      </c>
      <c r="V11" s="745">
        <v>2008</v>
      </c>
      <c r="W11" s="751">
        <v>39</v>
      </c>
      <c r="X11" s="754">
        <f t="shared" si="5"/>
        <v>0.12580645161290321</v>
      </c>
      <c r="Y11" s="182">
        <v>4</v>
      </c>
      <c r="Z11" s="757">
        <f t="shared" si="4"/>
        <v>0.10256410256410256</v>
      </c>
    </row>
    <row r="12" spans="1:26" ht="26.25" customHeight="1">
      <c r="A12" s="712">
        <v>2003</v>
      </c>
      <c r="B12" s="718">
        <v>41025</v>
      </c>
      <c r="C12" s="709">
        <v>262</v>
      </c>
      <c r="D12" s="709">
        <v>21</v>
      </c>
      <c r="E12" s="709">
        <v>59</v>
      </c>
      <c r="F12" s="709">
        <v>3</v>
      </c>
      <c r="G12" s="701" t="s">
        <v>3670</v>
      </c>
      <c r="H12" s="715">
        <v>20</v>
      </c>
      <c r="J12" s="745">
        <v>2009</v>
      </c>
      <c r="K12" s="751">
        <v>63</v>
      </c>
      <c r="L12" s="754">
        <f t="shared" si="0"/>
        <v>0.25609756097560976</v>
      </c>
      <c r="M12" s="182">
        <v>27</v>
      </c>
      <c r="N12" s="757">
        <f t="shared" si="1"/>
        <v>0.42857142857142855</v>
      </c>
      <c r="P12" s="745">
        <v>2009</v>
      </c>
      <c r="Q12" s="751">
        <v>70</v>
      </c>
      <c r="R12" s="754">
        <f t="shared" si="2"/>
        <v>0.28455284552845528</v>
      </c>
      <c r="S12" s="182">
        <v>7</v>
      </c>
      <c r="T12" s="757">
        <f t="shared" si="3"/>
        <v>0.1</v>
      </c>
      <c r="V12" s="745">
        <v>2009</v>
      </c>
      <c r="W12" s="751">
        <v>9</v>
      </c>
      <c r="X12" s="754">
        <f t="shared" si="5"/>
        <v>2.903225806451613E-2</v>
      </c>
      <c r="Y12" s="182">
        <v>1</v>
      </c>
      <c r="Z12" s="757">
        <f t="shared" si="4"/>
        <v>0.1111111111111111</v>
      </c>
    </row>
    <row r="13" spans="1:26" ht="26.25" customHeight="1">
      <c r="A13" s="712">
        <v>2004</v>
      </c>
      <c r="B13" s="718">
        <v>41016</v>
      </c>
      <c r="C13" s="709">
        <v>264</v>
      </c>
      <c r="D13" s="709">
        <v>22</v>
      </c>
      <c r="E13" s="709">
        <v>61</v>
      </c>
      <c r="F13" s="709">
        <v>3</v>
      </c>
      <c r="G13" s="701" t="s">
        <v>3672</v>
      </c>
      <c r="H13" s="715">
        <v>10</v>
      </c>
      <c r="J13" s="745">
        <v>2010</v>
      </c>
      <c r="K13" s="751">
        <v>62</v>
      </c>
      <c r="L13" s="754">
        <f t="shared" si="0"/>
        <v>0.23308270676691728</v>
      </c>
      <c r="M13" s="182">
        <v>23</v>
      </c>
      <c r="N13" s="757">
        <f t="shared" si="1"/>
        <v>0.37096774193548387</v>
      </c>
      <c r="P13" s="745">
        <v>2010</v>
      </c>
      <c r="Q13" s="751">
        <v>39</v>
      </c>
      <c r="R13" s="754">
        <f t="shared" si="2"/>
        <v>0.14661654135338345</v>
      </c>
      <c r="S13" s="182">
        <v>4</v>
      </c>
      <c r="T13" s="757">
        <f t="shared" si="3"/>
        <v>0.10256410256410256</v>
      </c>
      <c r="V13" s="745">
        <v>2010</v>
      </c>
      <c r="W13" s="751">
        <v>32</v>
      </c>
      <c r="X13" s="754">
        <f t="shared" si="5"/>
        <v>0.1032258064516129</v>
      </c>
      <c r="Y13" s="182">
        <v>5</v>
      </c>
      <c r="Z13" s="757">
        <f t="shared" si="4"/>
        <v>0.15625</v>
      </c>
    </row>
    <row r="14" spans="1:26" ht="26.25" customHeight="1">
      <c r="A14" s="712">
        <v>2005</v>
      </c>
      <c r="B14" s="718">
        <v>41001</v>
      </c>
      <c r="C14" s="709">
        <v>241</v>
      </c>
      <c r="D14" s="709">
        <v>21</v>
      </c>
      <c r="E14" s="709">
        <v>61</v>
      </c>
      <c r="F14" s="709"/>
      <c r="G14" s="701" t="s">
        <v>3670</v>
      </c>
      <c r="H14" s="715">
        <v>13</v>
      </c>
      <c r="J14" s="745">
        <v>2011</v>
      </c>
      <c r="K14" s="751">
        <v>59</v>
      </c>
      <c r="L14" s="754">
        <f t="shared" si="0"/>
        <v>0.23790322580645162</v>
      </c>
      <c r="M14" s="182">
        <v>19</v>
      </c>
      <c r="N14" s="757">
        <f t="shared" si="1"/>
        <v>0.32203389830508472</v>
      </c>
      <c r="P14" s="745">
        <v>2011</v>
      </c>
      <c r="Q14" s="751">
        <v>63</v>
      </c>
      <c r="R14" s="754">
        <f t="shared" si="2"/>
        <v>0.25403225806451613</v>
      </c>
      <c r="S14" s="182">
        <v>5</v>
      </c>
      <c r="T14" s="757">
        <f t="shared" si="3"/>
        <v>7.9365079365079361E-2</v>
      </c>
      <c r="V14" s="745">
        <v>2011</v>
      </c>
      <c r="W14" s="751">
        <v>37</v>
      </c>
      <c r="X14" s="754">
        <f t="shared" si="5"/>
        <v>0.11935483870967742</v>
      </c>
      <c r="Y14" s="182">
        <v>8</v>
      </c>
      <c r="Z14" s="757">
        <f t="shared" si="4"/>
        <v>0.21621621621621623</v>
      </c>
    </row>
    <row r="15" spans="1:26" ht="26.25" customHeight="1" thickBot="1">
      <c r="A15" s="712">
        <v>2006</v>
      </c>
      <c r="B15" s="718">
        <v>41020</v>
      </c>
      <c r="C15" s="709">
        <v>218</v>
      </c>
      <c r="D15" s="709">
        <v>20</v>
      </c>
      <c r="E15" s="709">
        <v>58</v>
      </c>
      <c r="F15" s="709">
        <v>1</v>
      </c>
      <c r="G15" s="701" t="s">
        <v>3670</v>
      </c>
      <c r="H15" s="715">
        <v>19</v>
      </c>
      <c r="J15" s="746">
        <v>2012</v>
      </c>
      <c r="K15" s="752">
        <v>43</v>
      </c>
      <c r="L15" s="755">
        <f t="shared" si="0"/>
        <v>0.16104868913857678</v>
      </c>
      <c r="M15" s="157">
        <v>12</v>
      </c>
      <c r="N15" s="758">
        <f>M15/K15</f>
        <v>0.27906976744186046</v>
      </c>
      <c r="P15" s="746">
        <v>2012</v>
      </c>
      <c r="Q15" s="752">
        <v>51</v>
      </c>
      <c r="R15" s="755">
        <f t="shared" si="2"/>
        <v>0.19101123595505617</v>
      </c>
      <c r="S15" s="157">
        <v>8</v>
      </c>
      <c r="T15" s="758">
        <f>S15/Q15</f>
        <v>0.15686274509803921</v>
      </c>
      <c r="V15" s="746">
        <v>2012</v>
      </c>
      <c r="W15" s="752">
        <v>47</v>
      </c>
      <c r="X15" s="755">
        <f t="shared" si="5"/>
        <v>0.15161290322580645</v>
      </c>
      <c r="Y15" s="157">
        <v>5</v>
      </c>
      <c r="Z15" s="758">
        <f>Y15/W15</f>
        <v>0.10638297872340426</v>
      </c>
    </row>
    <row r="16" spans="1:26" ht="26.25" customHeight="1">
      <c r="A16" s="712">
        <v>2007</v>
      </c>
      <c r="B16" s="718">
        <v>41013</v>
      </c>
      <c r="C16" s="709">
        <v>257</v>
      </c>
      <c r="D16" s="709">
        <v>21</v>
      </c>
      <c r="E16" s="709">
        <v>59</v>
      </c>
      <c r="F16" s="709">
        <v>4</v>
      </c>
      <c r="G16" s="701" t="s">
        <v>3670</v>
      </c>
      <c r="H16" s="715">
        <v>20</v>
      </c>
    </row>
    <row r="17" spans="1:8" ht="26.25" customHeight="1">
      <c r="A17" s="712">
        <v>2008</v>
      </c>
      <c r="B17" s="718">
        <v>40997</v>
      </c>
      <c r="C17" s="709">
        <v>246</v>
      </c>
      <c r="D17" s="709">
        <v>22</v>
      </c>
      <c r="E17" s="709">
        <v>66</v>
      </c>
      <c r="F17" s="709"/>
      <c r="G17" s="701" t="s">
        <v>796</v>
      </c>
      <c r="H17" s="715">
        <v>8</v>
      </c>
    </row>
    <row r="18" spans="1:8" ht="26.25" customHeight="1">
      <c r="A18" s="712">
        <v>2009</v>
      </c>
      <c r="B18" s="718">
        <v>41017</v>
      </c>
      <c r="C18" s="709">
        <v>246</v>
      </c>
      <c r="D18" s="709">
        <v>22</v>
      </c>
      <c r="E18" s="709">
        <v>62</v>
      </c>
      <c r="F18" s="709"/>
      <c r="G18" s="701" t="s">
        <v>3670</v>
      </c>
      <c r="H18" s="715">
        <v>19</v>
      </c>
    </row>
    <row r="19" spans="1:8" ht="26.25" customHeight="1">
      <c r="A19" s="712">
        <v>2010</v>
      </c>
      <c r="B19" s="718">
        <v>41009</v>
      </c>
      <c r="C19" s="709">
        <v>266</v>
      </c>
      <c r="D19" s="709">
        <v>22</v>
      </c>
      <c r="E19" s="709">
        <v>64</v>
      </c>
      <c r="F19" s="709">
        <v>1</v>
      </c>
      <c r="G19" s="701" t="s">
        <v>796</v>
      </c>
      <c r="H19" s="715">
        <v>8</v>
      </c>
    </row>
    <row r="20" spans="1:8" ht="26.25" customHeight="1">
      <c r="A20" s="712">
        <v>2011</v>
      </c>
      <c r="B20" s="718">
        <v>41029</v>
      </c>
      <c r="C20" s="709">
        <v>248</v>
      </c>
      <c r="D20" s="709">
        <v>22</v>
      </c>
      <c r="E20" s="709">
        <v>62</v>
      </c>
      <c r="F20" s="709">
        <v>4</v>
      </c>
      <c r="G20" s="701" t="s">
        <v>3670</v>
      </c>
      <c r="H20" s="715">
        <v>22</v>
      </c>
    </row>
    <row r="21" spans="1:8" ht="26.25" customHeight="1">
      <c r="A21" s="712">
        <v>2012</v>
      </c>
      <c r="B21" s="718">
        <v>41013</v>
      </c>
      <c r="C21" s="709">
        <v>267</v>
      </c>
      <c r="D21" s="709">
        <v>21</v>
      </c>
      <c r="E21" s="709">
        <v>61</v>
      </c>
      <c r="F21" s="709">
        <v>1</v>
      </c>
      <c r="G21" s="701" t="s">
        <v>3672</v>
      </c>
      <c r="H21" s="715">
        <v>10</v>
      </c>
    </row>
    <row r="22" spans="1:8" ht="26.25" customHeight="1" thickBot="1">
      <c r="A22" s="713">
        <v>2013</v>
      </c>
      <c r="B22" s="719">
        <v>41005</v>
      </c>
      <c r="C22" s="710"/>
      <c r="D22" s="710"/>
      <c r="E22" s="710"/>
      <c r="F22" s="710"/>
      <c r="G22" s="703"/>
      <c r="H22" s="716"/>
    </row>
  </sheetData>
  <mergeCells count="10">
    <mergeCell ref="V2:Z2"/>
    <mergeCell ref="W3:X3"/>
    <mergeCell ref="Y3:Z3"/>
    <mergeCell ref="A2:H2"/>
    <mergeCell ref="M3:N3"/>
    <mergeCell ref="J2:N2"/>
    <mergeCell ref="P2:T2"/>
    <mergeCell ref="S3:T3"/>
    <mergeCell ref="K3:L3"/>
    <mergeCell ref="Q3:R3"/>
  </mergeCells>
  <conditionalFormatting sqref="C22:E22">
    <cfRule type="colorScale" priority="4">
      <colorScale>
        <cfvo type="min"/>
        <cfvo type="percentile" val="50"/>
        <cfvo type="max"/>
        <color rgb="FFF8696B"/>
        <color rgb="FFFFEB84"/>
        <color rgb="FF63BE7B"/>
      </colorScale>
    </cfRule>
  </conditionalFormatting>
  <conditionalFormatting sqref="C4:C21">
    <cfRule type="colorScale" priority="3">
      <colorScale>
        <cfvo type="min"/>
        <cfvo type="percentile" val="50"/>
        <cfvo type="max"/>
        <color rgb="FFF8696B"/>
        <color rgb="FFFFEB84"/>
        <color rgb="FF63BE7B"/>
      </colorScale>
    </cfRule>
  </conditionalFormatting>
  <conditionalFormatting sqref="D4:D21">
    <cfRule type="colorScale" priority="2">
      <colorScale>
        <cfvo type="min"/>
        <cfvo type="percentile" val="50"/>
        <cfvo type="max"/>
        <color rgb="FFF8696B"/>
        <color rgb="FFFFEB84"/>
        <color rgb="FF63BE7B"/>
      </colorScale>
    </cfRule>
  </conditionalFormatting>
  <conditionalFormatting sqref="E4:E21">
    <cfRule type="colorScale" priority="1">
      <colorScale>
        <cfvo type="min"/>
        <cfvo type="percentile" val="50"/>
        <cfvo type="max"/>
        <color rgb="FFF8696B"/>
        <color rgb="FFFFEB84"/>
        <color rgb="FF63BE7B"/>
      </colorScale>
    </cfRule>
  </conditionalFormatting>
  <printOptions horizontalCentered="1" verticalCentered="1"/>
  <pageMargins left="0" right="0" top="0" bottom="0" header="0" footer="0"/>
  <pageSetup paperSize="9" orientation="portrait" horizontalDpi="360" verticalDpi="360"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110"/>
  <sheetViews>
    <sheetView topLeftCell="A2" workbookViewId="0">
      <selection activeCell="V45" sqref="V45"/>
    </sheetView>
  </sheetViews>
  <sheetFormatPr defaultRowHeight="12"/>
  <cols>
    <col min="1" max="1" width="1.85546875" style="1" customWidth="1"/>
    <col min="2" max="2" width="5" style="1" customWidth="1"/>
    <col min="3" max="3" width="9" style="1" customWidth="1"/>
    <col min="4" max="4" width="13.42578125" style="1" customWidth="1"/>
    <col min="5" max="23" width="6.42578125" style="1" customWidth="1"/>
    <col min="24" max="24" width="7" style="1" customWidth="1"/>
    <col min="25" max="16384" width="9.140625" style="1"/>
  </cols>
  <sheetData>
    <row r="1" spans="1:43" ht="24.75" customHeight="1">
      <c r="A1" s="920" t="s">
        <v>1471</v>
      </c>
      <c r="B1" s="921"/>
      <c r="C1" s="921"/>
      <c r="D1" s="922"/>
      <c r="E1" s="562" t="s">
        <v>633</v>
      </c>
      <c r="F1" s="563"/>
      <c r="G1" s="563"/>
      <c r="H1" s="563"/>
      <c r="I1" s="563"/>
      <c r="J1" s="563"/>
      <c r="K1" s="563"/>
      <c r="L1" s="563"/>
      <c r="M1" s="563"/>
      <c r="N1" s="563"/>
      <c r="O1" s="563"/>
      <c r="P1" s="563"/>
      <c r="Q1" s="563"/>
      <c r="R1" s="563"/>
      <c r="S1" s="563"/>
      <c r="T1" s="563"/>
      <c r="U1" s="563"/>
      <c r="V1" s="563"/>
      <c r="W1" s="563"/>
      <c r="X1" s="563"/>
    </row>
    <row r="2" spans="1:43" ht="16.5" customHeight="1" thickBot="1">
      <c r="A2" s="923"/>
      <c r="B2" s="924"/>
      <c r="C2" s="924"/>
      <c r="D2" s="925"/>
      <c r="E2" s="50">
        <v>1995</v>
      </c>
      <c r="F2" s="50">
        <v>1996</v>
      </c>
      <c r="G2" s="50">
        <v>1997</v>
      </c>
      <c r="H2" s="50">
        <v>1998</v>
      </c>
      <c r="I2" s="50">
        <v>1999</v>
      </c>
      <c r="J2" s="50">
        <v>2000</v>
      </c>
      <c r="K2" s="50">
        <v>2001</v>
      </c>
      <c r="L2" s="50">
        <v>2002</v>
      </c>
      <c r="M2" s="50">
        <v>2003</v>
      </c>
      <c r="N2" s="50">
        <v>2004</v>
      </c>
      <c r="O2" s="50">
        <v>2005</v>
      </c>
      <c r="P2" s="50">
        <v>2006</v>
      </c>
      <c r="Q2" s="50">
        <v>2007</v>
      </c>
      <c r="R2" s="50">
        <v>2008</v>
      </c>
      <c r="S2" s="50">
        <v>2009</v>
      </c>
      <c r="T2" s="50">
        <v>2010</v>
      </c>
      <c r="U2" s="50">
        <v>2011</v>
      </c>
      <c r="V2" s="50">
        <v>2012</v>
      </c>
      <c r="W2" s="50">
        <v>2013</v>
      </c>
      <c r="X2" s="453" t="s">
        <v>663</v>
      </c>
    </row>
    <row r="3" spans="1:43" ht="13.5" customHeight="1">
      <c r="A3" s="926" t="s">
        <v>637</v>
      </c>
      <c r="B3" s="927"/>
      <c r="C3" s="452" t="s">
        <v>926</v>
      </c>
      <c r="D3" s="138" t="s">
        <v>639</v>
      </c>
      <c r="E3" s="132"/>
      <c r="F3" s="51"/>
      <c r="G3" s="51"/>
      <c r="H3" s="51">
        <f>'1998'!F15</f>
        <v>2</v>
      </c>
      <c r="I3" s="51">
        <f>'1999'!F15</f>
        <v>8</v>
      </c>
      <c r="J3" s="51">
        <f>'2000'!F11</f>
        <v>8</v>
      </c>
      <c r="K3" s="53">
        <f>'2001'!F12</f>
        <v>2</v>
      </c>
      <c r="L3" s="53">
        <f>'2002'!F12</f>
        <v>7</v>
      </c>
      <c r="M3" s="653">
        <f>'2003'!F12</f>
        <v>9</v>
      </c>
      <c r="N3" s="361">
        <f>'2004'!F12</f>
        <v>4</v>
      </c>
      <c r="O3" s="361">
        <f>'2005'!F12</f>
        <v>7</v>
      </c>
      <c r="P3" s="361">
        <f>'2006'!F12</f>
        <v>6</v>
      </c>
      <c r="Q3" s="361">
        <f>'2007'!F12</f>
        <v>8</v>
      </c>
      <c r="R3" s="361">
        <f>'2008'!F12</f>
        <v>8</v>
      </c>
      <c r="S3" s="478">
        <f>'2009'!F12</f>
        <v>9</v>
      </c>
      <c r="T3" s="478">
        <f>'2010'!F12</f>
        <v>8</v>
      </c>
      <c r="U3" s="478">
        <f>'2011'!F12</f>
        <v>23</v>
      </c>
      <c r="V3" s="669">
        <f>'2012'!F12</f>
        <v>18</v>
      </c>
      <c r="W3" s="669"/>
      <c r="X3" s="454">
        <f>SUM(E3:W3)</f>
        <v>127</v>
      </c>
    </row>
    <row r="4" spans="1:43" ht="12.75">
      <c r="A4" s="926"/>
      <c r="B4" s="927"/>
      <c r="C4" s="389" t="s">
        <v>927</v>
      </c>
      <c r="D4" s="137" t="s">
        <v>670</v>
      </c>
      <c r="E4" s="133"/>
      <c r="F4" s="52"/>
      <c r="G4" s="52"/>
      <c r="H4" s="52">
        <f>'1998'!L15</f>
        <v>4</v>
      </c>
      <c r="I4" s="52">
        <f>'1999'!L15</f>
        <v>8</v>
      </c>
      <c r="J4" s="358">
        <f>'2000'!L11</f>
        <v>12</v>
      </c>
      <c r="K4" s="54">
        <f>'2001'!L12</f>
        <v>7</v>
      </c>
      <c r="L4" s="54">
        <f>'2002'!L12</f>
        <v>7</v>
      </c>
      <c r="M4" s="439">
        <f>'2003'!L12</f>
        <v>12</v>
      </c>
      <c r="N4" s="358">
        <f>'2004'!L12</f>
        <v>14</v>
      </c>
      <c r="O4" s="358">
        <f>'2005'!L12</f>
        <v>11</v>
      </c>
      <c r="P4" s="358">
        <f>'2006'!L12</f>
        <v>13</v>
      </c>
      <c r="Q4" s="358">
        <f>'2007'!L12</f>
        <v>12</v>
      </c>
      <c r="R4" s="652">
        <f>'2008'!L12</f>
        <v>14</v>
      </c>
      <c r="S4" s="360">
        <f>'2009'!L12</f>
        <v>13</v>
      </c>
      <c r="T4" s="360">
        <f>'2010'!L12</f>
        <v>7</v>
      </c>
      <c r="U4" s="360">
        <f>'2011'!L12</f>
        <v>20</v>
      </c>
      <c r="V4" s="654">
        <f>'2012'!L12</f>
        <v>18</v>
      </c>
      <c r="W4" s="654"/>
      <c r="X4" s="455">
        <f t="shared" ref="X4:X30" si="0">SUM(E4:W4)</f>
        <v>172</v>
      </c>
    </row>
    <row r="5" spans="1:43" ht="13.5" customHeight="1">
      <c r="A5" s="926"/>
      <c r="B5" s="927"/>
      <c r="C5" s="390" t="s">
        <v>794</v>
      </c>
      <c r="D5" s="138" t="s">
        <v>639</v>
      </c>
      <c r="E5" s="132">
        <f>'1995'!F15</f>
        <v>6</v>
      </c>
      <c r="F5" s="51">
        <f>'1996'!F17</f>
        <v>2</v>
      </c>
      <c r="G5" s="51">
        <f>'1997'!F15</f>
        <v>6</v>
      </c>
      <c r="H5" s="51">
        <f>'1998'!F40</f>
        <v>22</v>
      </c>
      <c r="I5" s="51">
        <f>'1999'!F40</f>
        <v>21</v>
      </c>
      <c r="J5" s="657">
        <f>'2000'!F36</f>
        <v>32</v>
      </c>
      <c r="K5" s="53">
        <f>'2001'!F37</f>
        <v>8</v>
      </c>
      <c r="L5" s="53">
        <f>'2002'!F37</f>
        <v>20</v>
      </c>
      <c r="M5" s="51">
        <f>'2003'!F37</f>
        <v>16</v>
      </c>
      <c r="N5" s="361">
        <f>'2004'!F37</f>
        <v>19</v>
      </c>
      <c r="O5" s="361">
        <f>'2005'!F37</f>
        <v>14</v>
      </c>
      <c r="P5" s="361">
        <f>'2006'!F37</f>
        <v>15</v>
      </c>
      <c r="Q5" s="361">
        <f>'2007'!F37</f>
        <v>20</v>
      </c>
      <c r="R5" s="361">
        <f>'2008'!F37</f>
        <v>8</v>
      </c>
      <c r="S5" s="478">
        <f>'2009'!F37</f>
        <v>17</v>
      </c>
      <c r="T5" s="478">
        <f>'2010'!F37</f>
        <v>23</v>
      </c>
      <c r="U5" s="478">
        <f>'2011'!F40</f>
        <v>23</v>
      </c>
      <c r="V5" s="669">
        <f>'2012'!F40</f>
        <v>18</v>
      </c>
      <c r="W5" s="669"/>
      <c r="X5" s="454">
        <f t="shared" si="0"/>
        <v>290</v>
      </c>
    </row>
    <row r="6" spans="1:43" ht="12.75">
      <c r="A6" s="926"/>
      <c r="B6" s="927"/>
      <c r="C6" s="391" t="s">
        <v>1666</v>
      </c>
      <c r="D6" s="137" t="s">
        <v>670</v>
      </c>
      <c r="E6" s="133">
        <f>'1995'!L15</f>
        <v>5</v>
      </c>
      <c r="F6" s="52">
        <f>'1996'!L17</f>
        <v>5</v>
      </c>
      <c r="G6" s="52">
        <f>'1997'!L15</f>
        <v>13</v>
      </c>
      <c r="H6" s="52">
        <f>'1998'!L40</f>
        <v>24</v>
      </c>
      <c r="I6" s="52">
        <f>'1999'!L40</f>
        <v>24</v>
      </c>
      <c r="J6" s="652">
        <f>'2000'!L36</f>
        <v>29</v>
      </c>
      <c r="K6" s="54">
        <f>'2001'!L37</f>
        <v>22</v>
      </c>
      <c r="L6" s="54">
        <f>'2002'!L37</f>
        <v>19</v>
      </c>
      <c r="M6" s="52">
        <f>'2003'!L37</f>
        <v>17</v>
      </c>
      <c r="N6" s="358">
        <f>'2004'!L37</f>
        <v>18</v>
      </c>
      <c r="O6" s="358">
        <f>'2005'!L37</f>
        <v>23</v>
      </c>
      <c r="P6" s="358">
        <f>'2006'!L37</f>
        <v>16</v>
      </c>
      <c r="Q6" s="358">
        <f>'2007'!L37</f>
        <v>22</v>
      </c>
      <c r="R6" s="358">
        <f>'2008'!L37</f>
        <v>16</v>
      </c>
      <c r="S6" s="360">
        <f>'2009'!L37</f>
        <v>29</v>
      </c>
      <c r="T6" s="360">
        <f>'2010'!L37</f>
        <v>28</v>
      </c>
      <c r="U6" s="360">
        <f>'2011'!L40</f>
        <v>31</v>
      </c>
      <c r="V6" s="654">
        <f>'2012'!L40</f>
        <v>19</v>
      </c>
      <c r="W6" s="654"/>
      <c r="X6" s="455">
        <f t="shared" si="0"/>
        <v>360</v>
      </c>
    </row>
    <row r="7" spans="1:43" ht="12.75">
      <c r="A7" s="926"/>
      <c r="B7" s="927"/>
      <c r="C7" s="392" t="s">
        <v>795</v>
      </c>
      <c r="D7" s="139" t="s">
        <v>639</v>
      </c>
      <c r="E7" s="132">
        <f>'1995'!F40</f>
        <v>13</v>
      </c>
      <c r="F7" s="51">
        <f>'1996'!F42</f>
        <v>3</v>
      </c>
      <c r="G7" s="51">
        <f>'1997'!F40</f>
        <v>13</v>
      </c>
      <c r="H7" s="51">
        <f>'1998'!F69</f>
        <v>19</v>
      </c>
      <c r="I7" s="51">
        <f>'1999'!F69</f>
        <v>19</v>
      </c>
      <c r="J7" s="657">
        <f>'2000'!F73</f>
        <v>39</v>
      </c>
      <c r="K7" s="53">
        <f>'2001'!F74</f>
        <v>21</v>
      </c>
      <c r="L7" s="53">
        <f>'2002'!F74</f>
        <v>24</v>
      </c>
      <c r="M7" s="51">
        <f>'2003'!F74</f>
        <v>28</v>
      </c>
      <c r="N7" s="361">
        <f>'2004'!F74</f>
        <v>30</v>
      </c>
      <c r="O7" s="361">
        <f>'2005'!F74</f>
        <v>15</v>
      </c>
      <c r="P7" s="361">
        <f>'2006'!F74</f>
        <v>23</v>
      </c>
      <c r="Q7" s="361">
        <f>'2007'!F74</f>
        <v>20</v>
      </c>
      <c r="R7" s="361">
        <f>'2008'!F74</f>
        <v>15</v>
      </c>
      <c r="S7" s="478">
        <f>'2009'!F74</f>
        <v>18</v>
      </c>
      <c r="T7" s="478">
        <f>'2010'!F74</f>
        <v>13</v>
      </c>
      <c r="U7" s="478">
        <f>'2011'!F77</f>
        <v>31</v>
      </c>
      <c r="V7" s="669">
        <f>'2012'!F77</f>
        <v>22</v>
      </c>
      <c r="W7" s="669"/>
      <c r="X7" s="454">
        <f t="shared" si="0"/>
        <v>366</v>
      </c>
    </row>
    <row r="8" spans="1:43" ht="12.75">
      <c r="A8" s="926"/>
      <c r="B8" s="927"/>
      <c r="C8" s="393" t="s">
        <v>1667</v>
      </c>
      <c r="D8" s="137" t="s">
        <v>670</v>
      </c>
      <c r="E8" s="133">
        <f>'1995'!L40</f>
        <v>9</v>
      </c>
      <c r="F8" s="52">
        <f>'1996'!L42</f>
        <v>5</v>
      </c>
      <c r="G8" s="52">
        <f>'1997'!L40</f>
        <v>16</v>
      </c>
      <c r="H8" s="52">
        <f>'1998'!L69</f>
        <v>25</v>
      </c>
      <c r="I8" s="52">
        <f>'1999'!L69</f>
        <v>29</v>
      </c>
      <c r="J8" s="52">
        <f>'2000'!L73</f>
        <v>25</v>
      </c>
      <c r="K8" s="276">
        <f>'2001'!L74</f>
        <v>33</v>
      </c>
      <c r="L8" s="276">
        <f>'2002'!L74</f>
        <v>22</v>
      </c>
      <c r="M8" s="439">
        <f>'2003'!L74</f>
        <v>23</v>
      </c>
      <c r="N8" s="658">
        <f>'2004'!L74</f>
        <v>36</v>
      </c>
      <c r="O8" s="358">
        <f>'2005'!L74</f>
        <v>20</v>
      </c>
      <c r="P8" s="358">
        <f>'2006'!L74</f>
        <v>29</v>
      </c>
      <c r="Q8" s="358">
        <f>'2007'!L74</f>
        <v>27</v>
      </c>
      <c r="R8" s="358">
        <f>'2008'!L74</f>
        <v>29</v>
      </c>
      <c r="S8" s="360">
        <f>'2009'!L74</f>
        <v>22</v>
      </c>
      <c r="T8" s="360">
        <f>'2010'!L74</f>
        <v>20</v>
      </c>
      <c r="U8" s="360">
        <f>'2011'!L77</f>
        <v>24</v>
      </c>
      <c r="V8" s="654">
        <f>'2012'!L77</f>
        <v>20</v>
      </c>
      <c r="W8" s="654"/>
      <c r="X8" s="455">
        <f t="shared" si="0"/>
        <v>414</v>
      </c>
    </row>
    <row r="9" spans="1:43" ht="12.75">
      <c r="A9" s="926"/>
      <c r="B9" s="927"/>
      <c r="C9" s="394" t="s">
        <v>796</v>
      </c>
      <c r="D9" s="139" t="s">
        <v>639</v>
      </c>
      <c r="E9" s="132">
        <f>'1995'!F65</f>
        <v>11</v>
      </c>
      <c r="F9" s="51">
        <f>'1996'!F67</f>
        <v>7</v>
      </c>
      <c r="G9" s="51">
        <f>'1997'!F65</f>
        <v>12</v>
      </c>
      <c r="H9" s="657">
        <f>'1998'!F99</f>
        <v>36</v>
      </c>
      <c r="I9" s="51">
        <f>'1999'!F104</f>
        <v>28</v>
      </c>
      <c r="J9" s="51">
        <f>'2000'!F118</f>
        <v>15</v>
      </c>
      <c r="K9" s="53">
        <f>'2001'!F119</f>
        <v>19</v>
      </c>
      <c r="L9" s="277">
        <f>'2002'!F119</f>
        <v>21</v>
      </c>
      <c r="M9" s="440">
        <f>'2003'!F119</f>
        <v>29</v>
      </c>
      <c r="N9" s="361">
        <f>'2004'!F119</f>
        <v>29</v>
      </c>
      <c r="O9" s="361">
        <f>'2005'!F119</f>
        <v>32</v>
      </c>
      <c r="P9" s="361">
        <f>'2006'!F119</f>
        <v>20</v>
      </c>
      <c r="Q9" s="361">
        <f>'2007'!F119</f>
        <v>20</v>
      </c>
      <c r="R9" s="361">
        <f>'2008'!F119</f>
        <v>23</v>
      </c>
      <c r="S9" s="478">
        <f>'2009'!F119</f>
        <v>15</v>
      </c>
      <c r="T9" s="478">
        <f>'2010'!F119</f>
        <v>13</v>
      </c>
      <c r="U9" s="478">
        <f>'2011'!F122</f>
        <v>16</v>
      </c>
      <c r="V9" s="669">
        <f>'2012'!F122</f>
        <v>23</v>
      </c>
      <c r="W9" s="669"/>
      <c r="X9" s="454">
        <f t="shared" si="0"/>
        <v>369</v>
      </c>
    </row>
    <row r="10" spans="1:43" ht="12.75">
      <c r="A10" s="926"/>
      <c r="B10" s="927"/>
      <c r="C10" s="395" t="s">
        <v>1668</v>
      </c>
      <c r="D10" s="137" t="s">
        <v>670</v>
      </c>
      <c r="E10" s="133">
        <f>'1995'!L65</f>
        <v>11</v>
      </c>
      <c r="F10" s="52">
        <f>'1996'!L67</f>
        <v>19</v>
      </c>
      <c r="G10" s="52">
        <f>'1997'!L65</f>
        <v>25</v>
      </c>
      <c r="H10" s="52">
        <f>'1998'!L99</f>
        <v>31</v>
      </c>
      <c r="I10" s="52">
        <f>'1999'!L104</f>
        <v>35</v>
      </c>
      <c r="J10" s="52">
        <f>'2000'!L118</f>
        <v>23</v>
      </c>
      <c r="K10" s="360">
        <f>'2001'!L119</f>
        <v>37</v>
      </c>
      <c r="L10" s="276">
        <f>'2002'!L119</f>
        <v>7</v>
      </c>
      <c r="M10" s="658">
        <f>'2003'!L119</f>
        <v>39</v>
      </c>
      <c r="N10" s="358">
        <f>'2004'!L119</f>
        <v>19</v>
      </c>
      <c r="O10" s="358">
        <f>'2005'!L119</f>
        <v>28</v>
      </c>
      <c r="P10" s="358">
        <f>'2006'!L119</f>
        <v>19</v>
      </c>
      <c r="Q10" s="358">
        <f>'2007'!L119</f>
        <v>31</v>
      </c>
      <c r="R10" s="358">
        <f>'2008'!L119</f>
        <v>30</v>
      </c>
      <c r="S10" s="360">
        <f>'2009'!L119</f>
        <v>21</v>
      </c>
      <c r="T10" s="360">
        <f>'2010'!L119</f>
        <v>15</v>
      </c>
      <c r="U10" s="360">
        <f>'2011'!L122</f>
        <v>15</v>
      </c>
      <c r="V10" s="654">
        <f>'2012'!L122</f>
        <v>14</v>
      </c>
      <c r="W10" s="654"/>
      <c r="X10" s="455">
        <f t="shared" si="0"/>
        <v>419</v>
      </c>
    </row>
    <row r="11" spans="1:43" ht="12.75">
      <c r="A11" s="926"/>
      <c r="B11" s="927"/>
      <c r="C11" s="396" t="s">
        <v>797</v>
      </c>
      <c r="D11" s="139" t="s">
        <v>639</v>
      </c>
      <c r="E11" s="132">
        <f>'1995'!F90</f>
        <v>6</v>
      </c>
      <c r="F11" s="51">
        <f>'1996'!F92</f>
        <v>5</v>
      </c>
      <c r="G11" s="51">
        <f>'1997'!F95</f>
        <v>12</v>
      </c>
      <c r="H11" s="361">
        <f>'1998'!F140</f>
        <v>18</v>
      </c>
      <c r="I11" s="51">
        <f>'1999'!F144</f>
        <v>15</v>
      </c>
      <c r="J11" s="51">
        <f>'2000'!F148</f>
        <v>14</v>
      </c>
      <c r="K11" s="53">
        <f>'2001'!F161</f>
        <v>13</v>
      </c>
      <c r="L11" s="478">
        <f>'2002'!F161</f>
        <v>18</v>
      </c>
      <c r="M11" s="51">
        <f>'2003'!F163</f>
        <v>15</v>
      </c>
      <c r="N11" s="361">
        <f>'2004'!F163</f>
        <v>20</v>
      </c>
      <c r="O11" s="361">
        <f>'2005'!F163</f>
        <v>15</v>
      </c>
      <c r="P11" s="361">
        <f>'2006'!F163</f>
        <v>10</v>
      </c>
      <c r="Q11" s="657">
        <f>'2007'!F163</f>
        <v>20</v>
      </c>
      <c r="R11" s="361">
        <f>'2008'!F163</f>
        <v>15</v>
      </c>
      <c r="S11" s="478">
        <f>'2009'!F163</f>
        <v>18</v>
      </c>
      <c r="T11" s="478">
        <f>'2010'!F163</f>
        <v>18</v>
      </c>
      <c r="U11" s="478">
        <f>'2011'!F166</f>
        <v>7</v>
      </c>
      <c r="V11" s="669">
        <f>'2012'!F166</f>
        <v>10</v>
      </c>
      <c r="W11" s="669"/>
      <c r="X11" s="454">
        <f t="shared" si="0"/>
        <v>249</v>
      </c>
    </row>
    <row r="12" spans="1:43" ht="12.75">
      <c r="A12" s="926"/>
      <c r="B12" s="927"/>
      <c r="C12" s="397" t="s">
        <v>1669</v>
      </c>
      <c r="D12" s="137" t="s">
        <v>670</v>
      </c>
      <c r="E12" s="133">
        <f>'1995'!L90</f>
        <v>14</v>
      </c>
      <c r="F12" s="52">
        <f>'1996'!L92</f>
        <v>12</v>
      </c>
      <c r="G12" s="52">
        <f>'1997'!L95</f>
        <v>22</v>
      </c>
      <c r="H12" s="658">
        <f>'1998'!L140</f>
        <v>29</v>
      </c>
      <c r="I12" s="52">
        <f>'1999'!L144</f>
        <v>21</v>
      </c>
      <c r="J12" s="52">
        <f>'2000'!L148</f>
        <v>17</v>
      </c>
      <c r="K12" s="54">
        <f>'2001'!L161</f>
        <v>15</v>
      </c>
      <c r="L12" s="54">
        <f>'2002'!L161</f>
        <v>9</v>
      </c>
      <c r="M12" s="52">
        <f>'2003'!L163</f>
        <v>10</v>
      </c>
      <c r="N12" s="358">
        <f>'2004'!L163</f>
        <v>13</v>
      </c>
      <c r="O12" s="358">
        <f>'2005'!L163</f>
        <v>14</v>
      </c>
      <c r="P12" s="358">
        <f>'2006'!L163</f>
        <v>17</v>
      </c>
      <c r="Q12" s="358">
        <f>'2007'!L163</f>
        <v>11</v>
      </c>
      <c r="R12" s="358">
        <f>'2008'!L163</f>
        <v>6</v>
      </c>
      <c r="S12" s="360">
        <f>'2009'!L163</f>
        <v>23</v>
      </c>
      <c r="T12" s="360">
        <f>'2010'!L163</f>
        <v>23</v>
      </c>
      <c r="U12" s="360">
        <f>'2011'!L166</f>
        <v>11</v>
      </c>
      <c r="V12" s="360">
        <f>'2012'!L166</f>
        <v>13</v>
      </c>
      <c r="W12" s="360"/>
      <c r="X12" s="455">
        <f t="shared" si="0"/>
        <v>280</v>
      </c>
    </row>
    <row r="13" spans="1:43" ht="12.75">
      <c r="A13" s="926"/>
      <c r="B13" s="927"/>
      <c r="C13" s="398" t="s">
        <v>1665</v>
      </c>
      <c r="D13" s="139" t="s">
        <v>1653</v>
      </c>
      <c r="E13" s="132"/>
      <c r="F13" s="51"/>
      <c r="G13" s="51"/>
      <c r="H13" s="51"/>
      <c r="I13" s="51"/>
      <c r="J13" s="361">
        <f>'2000'!F175</f>
        <v>7</v>
      </c>
      <c r="K13" s="53">
        <f>'2001'!F188</f>
        <v>4</v>
      </c>
      <c r="L13" s="53">
        <f>'2002'!F188</f>
        <v>6</v>
      </c>
      <c r="M13" s="51">
        <f>'2003'!F190</f>
        <v>4</v>
      </c>
      <c r="N13" s="361">
        <f>'2004'!F190</f>
        <v>5</v>
      </c>
      <c r="O13" s="361">
        <f>'2005'!F190</f>
        <v>7</v>
      </c>
      <c r="P13" s="361">
        <f>'2006'!F190</f>
        <v>3</v>
      </c>
      <c r="Q13" s="361">
        <f>'2007'!F190</f>
        <v>4</v>
      </c>
      <c r="R13" s="653">
        <f>'2008'!F190</f>
        <v>7</v>
      </c>
      <c r="S13" s="655">
        <f>'2009'!F191</f>
        <v>7</v>
      </c>
      <c r="T13" s="478">
        <f>'2010'!F191</f>
        <v>6</v>
      </c>
      <c r="U13" s="478">
        <f>'2011'!F194</f>
        <v>3</v>
      </c>
      <c r="V13" s="478">
        <f>'2012'!F194</f>
        <v>2</v>
      </c>
      <c r="W13" s="478"/>
      <c r="X13" s="454">
        <f t="shared" si="0"/>
        <v>65</v>
      </c>
      <c r="AQ13" s="1">
        <f>SUM(V3:V12)</f>
        <v>175</v>
      </c>
    </row>
    <row r="14" spans="1:43" ht="12.75">
      <c r="A14" s="926"/>
      <c r="B14" s="927"/>
      <c r="C14" s="399" t="s">
        <v>1670</v>
      </c>
      <c r="D14" s="137" t="s">
        <v>1654</v>
      </c>
      <c r="E14" s="133"/>
      <c r="F14" s="52"/>
      <c r="G14" s="52"/>
      <c r="H14" s="52"/>
      <c r="I14" s="52"/>
      <c r="J14" s="52">
        <f>'2000'!L175</f>
        <v>6</v>
      </c>
      <c r="K14" s="54">
        <f>'2001'!L188</f>
        <v>4</v>
      </c>
      <c r="L14" s="360">
        <f>'2002'!L188</f>
        <v>7</v>
      </c>
      <c r="M14" s="658">
        <f>'2003'!L190</f>
        <v>14</v>
      </c>
      <c r="N14" s="358">
        <f>'2004'!L190</f>
        <v>12</v>
      </c>
      <c r="O14" s="358">
        <f>'2005'!L190</f>
        <v>3</v>
      </c>
      <c r="P14" s="358">
        <f>'2006'!L190</f>
        <v>8</v>
      </c>
      <c r="Q14" s="358">
        <f>'2007'!L190</f>
        <v>11</v>
      </c>
      <c r="R14" s="358">
        <f>'2008'!L190</f>
        <v>8</v>
      </c>
      <c r="S14" s="360">
        <f>'2009'!L191</f>
        <v>8</v>
      </c>
      <c r="T14" s="360">
        <f>'2010'!L191</f>
        <v>10</v>
      </c>
      <c r="U14" s="360">
        <f>'2011'!L194</f>
        <v>3</v>
      </c>
      <c r="V14" s="360">
        <f>'2012'!L194</f>
        <v>8</v>
      </c>
      <c r="W14" s="360"/>
      <c r="X14" s="455">
        <f t="shared" si="0"/>
        <v>102</v>
      </c>
    </row>
    <row r="15" spans="1:43" ht="12.75">
      <c r="A15" s="926"/>
      <c r="B15" s="927"/>
      <c r="C15" s="400" t="s">
        <v>798</v>
      </c>
      <c r="D15" s="139" t="s">
        <v>735</v>
      </c>
      <c r="E15" s="132">
        <f>'1995'!F115</f>
        <v>0</v>
      </c>
      <c r="F15" s="51">
        <f>'1996'!F117</f>
        <v>1</v>
      </c>
      <c r="G15" s="51">
        <f>'1997'!F122</f>
        <v>2</v>
      </c>
      <c r="H15" s="51">
        <f>'1998'!F176</f>
        <v>2</v>
      </c>
      <c r="I15" s="51">
        <f>'1999'!F171</f>
        <v>2</v>
      </c>
      <c r="J15" s="657">
        <f>'2000'!F200</f>
        <v>9</v>
      </c>
      <c r="K15" s="53">
        <f>'2001'!F213</f>
        <v>2</v>
      </c>
      <c r="L15" s="53">
        <f>'2002'!F213</f>
        <v>2</v>
      </c>
      <c r="M15" s="440">
        <f>'2003'!F215</f>
        <v>2</v>
      </c>
      <c r="N15" s="361">
        <f>'2004'!F215</f>
        <v>2</v>
      </c>
      <c r="O15" s="361">
        <f>'2005'!F215</f>
        <v>5</v>
      </c>
      <c r="P15" s="361">
        <f>'2006'!F215</f>
        <v>2</v>
      </c>
      <c r="Q15" s="361">
        <f>'2007'!F215</f>
        <v>2</v>
      </c>
      <c r="R15" s="361">
        <f>'2008'!F215</f>
        <v>7</v>
      </c>
      <c r="S15" s="478">
        <f>'2009'!F216</f>
        <v>1</v>
      </c>
      <c r="T15" s="478">
        <f>'2010'!F216</f>
        <v>4</v>
      </c>
      <c r="U15" s="478">
        <f>'2011'!F219</f>
        <v>4</v>
      </c>
      <c r="V15" s="478">
        <f>'2012'!F219</f>
        <v>5</v>
      </c>
      <c r="W15" s="478"/>
      <c r="X15" s="454">
        <f t="shared" si="0"/>
        <v>54</v>
      </c>
    </row>
    <row r="16" spans="1:43" ht="12.75">
      <c r="A16" s="926"/>
      <c r="B16" s="927"/>
      <c r="C16" s="401" t="s">
        <v>1671</v>
      </c>
      <c r="D16" s="137" t="s">
        <v>736</v>
      </c>
      <c r="E16" s="133">
        <f>'1995'!L115</f>
        <v>1</v>
      </c>
      <c r="F16" s="658">
        <f>'1996'!L117</f>
        <v>10</v>
      </c>
      <c r="G16" s="52">
        <f>'1997'!L122</f>
        <v>5</v>
      </c>
      <c r="H16" s="52">
        <f>'1998'!L176</f>
        <v>8</v>
      </c>
      <c r="I16" s="52">
        <f>'1999'!L171</f>
        <v>3</v>
      </c>
      <c r="J16" s="52">
        <f>'2000'!L200</f>
        <v>3</v>
      </c>
      <c r="K16" s="54">
        <f>'2001'!L213</f>
        <v>2</v>
      </c>
      <c r="L16" s="54">
        <f>'2002'!L213</f>
        <v>4</v>
      </c>
      <c r="M16" s="439">
        <f>'2003'!L215</f>
        <v>1</v>
      </c>
      <c r="N16" s="439">
        <f>'2004'!L215</f>
        <v>6</v>
      </c>
      <c r="O16" s="439">
        <f>'2005'!L215</f>
        <v>4</v>
      </c>
      <c r="P16" s="439">
        <f>'2006'!L215</f>
        <v>3</v>
      </c>
      <c r="Q16" s="439">
        <f>'2007'!L215</f>
        <v>2</v>
      </c>
      <c r="R16" s="439">
        <f>'2008'!L215</f>
        <v>4</v>
      </c>
      <c r="S16" s="360">
        <f>'2009'!L216</f>
        <v>3</v>
      </c>
      <c r="T16" s="360">
        <f>'2010'!L216</f>
        <v>4</v>
      </c>
      <c r="U16" s="360">
        <f>'2011'!L219</f>
        <v>1</v>
      </c>
      <c r="V16" s="360">
        <f>'2012'!L219</f>
        <v>0</v>
      </c>
      <c r="W16" s="360"/>
      <c r="X16" s="455">
        <f t="shared" si="0"/>
        <v>64</v>
      </c>
    </row>
    <row r="17" spans="1:24" ht="13.5" thickBot="1">
      <c r="A17" s="926"/>
      <c r="B17" s="927"/>
      <c r="C17" s="402" t="s">
        <v>799</v>
      </c>
      <c r="D17" s="142" t="s">
        <v>737</v>
      </c>
      <c r="E17" s="134">
        <f>'1995'!F140</f>
        <v>3</v>
      </c>
      <c r="F17" s="55">
        <f>'1996'!F142</f>
        <v>2</v>
      </c>
      <c r="G17" s="55">
        <f>'1997'!F147</f>
        <v>1</v>
      </c>
      <c r="H17" s="55">
        <f>'1998'!F217</f>
        <v>4</v>
      </c>
      <c r="I17" s="55">
        <f>'1999'!F196</f>
        <v>2</v>
      </c>
      <c r="J17" s="55">
        <f>'2000'!F225</f>
        <v>5</v>
      </c>
      <c r="K17" s="56">
        <f>'2001'!F238</f>
        <v>5</v>
      </c>
      <c r="L17" s="479">
        <f>'2002'!F238</f>
        <v>7</v>
      </c>
      <c r="M17" s="441">
        <f>'2003'!F240</f>
        <v>3</v>
      </c>
      <c r="N17" s="441">
        <f>'2004'!F240</f>
        <v>2</v>
      </c>
      <c r="O17" s="441">
        <f>'2005'!F240</f>
        <v>2</v>
      </c>
      <c r="P17" s="441">
        <f>'2006'!F240</f>
        <v>2</v>
      </c>
      <c r="Q17" s="661">
        <f>'2007'!F240</f>
        <v>8</v>
      </c>
      <c r="R17" s="479">
        <f>'2008'!F240</f>
        <v>7</v>
      </c>
      <c r="S17" s="479">
        <f>'2009'!F241</f>
        <v>3</v>
      </c>
      <c r="T17" s="479">
        <f>'2010'!F241</f>
        <v>6</v>
      </c>
      <c r="U17" s="479">
        <f>'2011'!F244</f>
        <v>5</v>
      </c>
      <c r="V17" s="479">
        <f>'2012'!F244</f>
        <v>2</v>
      </c>
      <c r="W17" s="479"/>
      <c r="X17" s="456">
        <f t="shared" si="0"/>
        <v>69</v>
      </c>
    </row>
    <row r="18" spans="1:24" ht="13.5" thickBot="1">
      <c r="A18" s="926"/>
      <c r="B18" s="927"/>
      <c r="C18" s="403" t="s">
        <v>1672</v>
      </c>
      <c r="D18" s="464" t="s">
        <v>738</v>
      </c>
      <c r="E18" s="135">
        <f>'1995'!L140</f>
        <v>8</v>
      </c>
      <c r="F18" s="80">
        <f>'1996'!L142</f>
        <v>7</v>
      </c>
      <c r="G18" s="80">
        <f>'1997'!L147</f>
        <v>16</v>
      </c>
      <c r="H18" s="742">
        <f>'1998'!L217</f>
        <v>23</v>
      </c>
      <c r="I18" s="80">
        <f>'1999'!L196</f>
        <v>17</v>
      </c>
      <c r="J18" s="80">
        <f>'2000'!L225</f>
        <v>15</v>
      </c>
      <c r="K18" s="81">
        <f>'2001'!L238</f>
        <v>11</v>
      </c>
      <c r="L18" s="81">
        <f>'2002'!L238</f>
        <v>13</v>
      </c>
      <c r="M18" s="80">
        <f>'2003'!L240</f>
        <v>13</v>
      </c>
      <c r="N18" s="80">
        <f>'2004'!L240</f>
        <v>5</v>
      </c>
      <c r="O18" s="80">
        <f>'2005'!L240</f>
        <v>11</v>
      </c>
      <c r="P18" s="80">
        <f>'2006'!L240</f>
        <v>7</v>
      </c>
      <c r="Q18" s="80">
        <f>'2007'!L240</f>
        <v>15</v>
      </c>
      <c r="R18" s="80">
        <f>'2008'!L240</f>
        <v>14</v>
      </c>
      <c r="S18" s="575">
        <f>'2009'!L241</f>
        <v>12</v>
      </c>
      <c r="T18" s="575">
        <f>'2010'!L241</f>
        <v>21</v>
      </c>
      <c r="U18" s="575">
        <f>'2011'!L244</f>
        <v>10</v>
      </c>
      <c r="V18" s="575">
        <f>'2012'!L244</f>
        <v>18</v>
      </c>
      <c r="W18" s="575"/>
      <c r="X18" s="457">
        <f t="shared" si="0"/>
        <v>236</v>
      </c>
    </row>
    <row r="19" spans="1:24" ht="15.75" customHeight="1">
      <c r="A19" s="926"/>
      <c r="B19" s="927"/>
      <c r="C19" s="404" t="s">
        <v>1674</v>
      </c>
      <c r="D19" s="138" t="s">
        <v>737</v>
      </c>
      <c r="E19" s="260"/>
      <c r="F19" s="260"/>
      <c r="G19" s="260"/>
      <c r="H19" s="260"/>
      <c r="I19" s="260"/>
      <c r="J19" s="260">
        <f>'2000'!F250</f>
        <v>3</v>
      </c>
      <c r="K19" s="260">
        <f>'2001'!F263</f>
        <v>1</v>
      </c>
      <c r="L19" s="260">
        <f>'2002'!F263</f>
        <v>2</v>
      </c>
      <c r="M19" s="442">
        <f>'2003'!F265</f>
        <v>2</v>
      </c>
      <c r="N19" s="444">
        <f>'2004'!F265</f>
        <v>3</v>
      </c>
      <c r="O19" s="444">
        <f>'2005'!F265</f>
        <v>2</v>
      </c>
      <c r="P19" s="444">
        <f>'2006'!F265</f>
        <v>3</v>
      </c>
      <c r="Q19" s="444">
        <f>'2007'!F265</f>
        <v>1</v>
      </c>
      <c r="R19" s="444">
        <f>'2008'!F265</f>
        <v>5</v>
      </c>
      <c r="S19" s="565">
        <f>'2009'!F266</f>
        <v>3</v>
      </c>
      <c r="T19" s="659">
        <f>'2010'!F267</f>
        <v>9</v>
      </c>
      <c r="U19" s="659">
        <f>'2011'!F270</f>
        <v>4</v>
      </c>
      <c r="V19" s="663">
        <f>'2012'!F270</f>
        <v>14</v>
      </c>
      <c r="W19" s="663"/>
      <c r="X19" s="454">
        <f t="shared" si="0"/>
        <v>52</v>
      </c>
    </row>
    <row r="20" spans="1:24" ht="15.75" customHeight="1">
      <c r="A20" s="926"/>
      <c r="B20" s="927"/>
      <c r="C20" s="405" t="s">
        <v>1673</v>
      </c>
      <c r="D20" s="223" t="s">
        <v>738</v>
      </c>
      <c r="E20" s="52">
        <f>'1995'!F165</f>
        <v>3</v>
      </c>
      <c r="F20" s="52">
        <f>'1996'!F167</f>
        <v>4</v>
      </c>
      <c r="G20" s="52">
        <f>'1997'!F172</f>
        <v>9</v>
      </c>
      <c r="H20" s="52">
        <f>'1998'!F245</f>
        <v>5</v>
      </c>
      <c r="I20" s="52">
        <f>'1999'!F221</f>
        <v>7</v>
      </c>
      <c r="J20" s="358">
        <f>'2000'!L250</f>
        <v>11</v>
      </c>
      <c r="K20" s="52">
        <f>'2001'!L263</f>
        <v>9</v>
      </c>
      <c r="L20" s="52">
        <f>'2002'!L263</f>
        <v>9</v>
      </c>
      <c r="M20" s="52">
        <f>'2003'!L265</f>
        <v>9</v>
      </c>
      <c r="N20" s="358">
        <f>'2004'!L265</f>
        <v>7</v>
      </c>
      <c r="O20" s="358">
        <f>'2005'!L265</f>
        <v>14</v>
      </c>
      <c r="P20" s="439">
        <f>'2006'!L265</f>
        <v>8</v>
      </c>
      <c r="Q20" s="358">
        <f>'2007'!L265</f>
        <v>6</v>
      </c>
      <c r="R20" s="358">
        <f>'2008'!L265</f>
        <v>14</v>
      </c>
      <c r="S20" s="360">
        <f>'2009'!L266</f>
        <v>8</v>
      </c>
      <c r="T20" s="656">
        <f>'2010'!L267</f>
        <v>14</v>
      </c>
      <c r="U20" s="656">
        <f>'2011'!L270</f>
        <v>5</v>
      </c>
      <c r="V20" s="654">
        <f>'2012'!L270</f>
        <v>16</v>
      </c>
      <c r="W20" s="654"/>
      <c r="X20" s="455">
        <f t="shared" si="0"/>
        <v>158</v>
      </c>
    </row>
    <row r="21" spans="1:24" ht="15.75" customHeight="1">
      <c r="A21" s="926"/>
      <c r="B21" s="927"/>
      <c r="C21" s="406" t="s">
        <v>1675</v>
      </c>
      <c r="D21" s="141" t="s">
        <v>738</v>
      </c>
      <c r="E21" s="136">
        <f>'1995'!L165</f>
        <v>2</v>
      </c>
      <c r="F21" s="77">
        <f>'1996'!L167</f>
        <v>4</v>
      </c>
      <c r="G21" s="77">
        <f>'1997'!L172</f>
        <v>6</v>
      </c>
      <c r="H21" s="77">
        <f>'1998'!L245</f>
        <v>7</v>
      </c>
      <c r="I21" s="77">
        <f>'1999'!L221</f>
        <v>4</v>
      </c>
      <c r="J21" s="660">
        <f>'2000'!L275</f>
        <v>9</v>
      </c>
      <c r="K21" s="78">
        <f>'2001'!L288</f>
        <v>7</v>
      </c>
      <c r="L21" s="78">
        <f>'2002'!L288</f>
        <v>8</v>
      </c>
      <c r="M21" s="77">
        <f>'2003'!F290</f>
        <v>6</v>
      </c>
      <c r="N21" s="443">
        <f>'2004'!F290</f>
        <v>8</v>
      </c>
      <c r="O21" s="443">
        <f>'2005'!F290</f>
        <v>5</v>
      </c>
      <c r="P21" s="443">
        <f>'2006'!F290</f>
        <v>8</v>
      </c>
      <c r="Q21" s="443">
        <f>'2007'!F290</f>
        <v>5</v>
      </c>
      <c r="R21" s="443">
        <f>'2008'!F290</f>
        <v>4</v>
      </c>
      <c r="S21" s="564">
        <f>'2009'!F291</f>
        <v>4</v>
      </c>
      <c r="T21" s="564">
        <f>'2010'!F292</f>
        <v>7</v>
      </c>
      <c r="U21" s="564">
        <f>'2011'!F295</f>
        <v>4</v>
      </c>
      <c r="V21" s="664">
        <f>'2012'!F295</f>
        <v>5</v>
      </c>
      <c r="W21" s="664"/>
      <c r="X21" s="458">
        <f t="shared" si="0"/>
        <v>103</v>
      </c>
    </row>
    <row r="22" spans="1:24" ht="15.75" customHeight="1">
      <c r="A22" s="926"/>
      <c r="B22" s="927"/>
      <c r="C22" s="407" t="s">
        <v>2869</v>
      </c>
      <c r="D22" s="142" t="s">
        <v>738</v>
      </c>
      <c r="E22" s="134"/>
      <c r="F22" s="55"/>
      <c r="G22" s="79">
        <f>'1997'!F197</f>
        <v>3</v>
      </c>
      <c r="H22" s="55">
        <f>'1998'!F270</f>
        <v>3</v>
      </c>
      <c r="I22" s="55">
        <f>'1999'!F246</f>
        <v>4</v>
      </c>
      <c r="J22" s="359">
        <f>'2000'!F275</f>
        <v>5</v>
      </c>
      <c r="K22" s="77">
        <f>'2001'!F288</f>
        <v>2</v>
      </c>
      <c r="L22" s="388">
        <f>'2002'!F288</f>
        <v>5</v>
      </c>
      <c r="M22" s="441">
        <f>'2003'!L290</f>
        <v>5</v>
      </c>
      <c r="N22" s="578">
        <f>'2004'!L290</f>
        <v>9</v>
      </c>
      <c r="O22" s="359">
        <f>'2005'!L290</f>
        <v>6</v>
      </c>
      <c r="P22" s="359">
        <f>'2006'!L290</f>
        <v>6</v>
      </c>
      <c r="Q22" s="359">
        <f>'2007'!L290</f>
        <v>8</v>
      </c>
      <c r="R22" s="359">
        <f>'2008'!L290</f>
        <v>6</v>
      </c>
      <c r="S22" s="479">
        <f>'2009'!L291</f>
        <v>6</v>
      </c>
      <c r="T22" s="661">
        <f>'2010'!L292</f>
        <v>13</v>
      </c>
      <c r="U22" s="661">
        <f>'2011'!L295</f>
        <v>4</v>
      </c>
      <c r="V22" s="665">
        <f>'2012'!L295</f>
        <v>15</v>
      </c>
      <c r="W22" s="665"/>
      <c r="X22" s="456">
        <f t="shared" si="0"/>
        <v>100</v>
      </c>
    </row>
    <row r="23" spans="1:24" ht="15.75" customHeight="1">
      <c r="A23" s="926"/>
      <c r="B23" s="927"/>
      <c r="C23" s="407" t="s">
        <v>2868</v>
      </c>
      <c r="D23" s="142" t="s">
        <v>738</v>
      </c>
      <c r="E23" s="134"/>
      <c r="F23" s="55"/>
      <c r="G23" s="79"/>
      <c r="H23" s="55"/>
      <c r="I23" s="55"/>
      <c r="J23" s="359"/>
      <c r="K23" s="77"/>
      <c r="L23" s="388"/>
      <c r="M23" s="441"/>
      <c r="N23" s="359"/>
      <c r="O23" s="359"/>
      <c r="P23" s="359"/>
      <c r="Q23" s="662">
        <f>'2007'!F316</f>
        <v>4</v>
      </c>
      <c r="R23" s="359">
        <f>'2008'!F316</f>
        <v>3</v>
      </c>
      <c r="S23" s="479">
        <f>'2009'!F317</f>
        <v>1</v>
      </c>
      <c r="T23" s="479">
        <f>'2010'!F318</f>
        <v>2</v>
      </c>
      <c r="U23" s="479">
        <f>'2011'!F321</f>
        <v>1</v>
      </c>
      <c r="V23" s="665">
        <f>'2012'!F321</f>
        <v>4</v>
      </c>
      <c r="W23" s="665"/>
      <c r="X23" s="456">
        <f t="shared" si="0"/>
        <v>15</v>
      </c>
    </row>
    <row r="24" spans="1:24" ht="15.75" customHeight="1">
      <c r="A24" s="926"/>
      <c r="B24" s="927"/>
      <c r="C24" s="411" t="s">
        <v>924</v>
      </c>
      <c r="D24" s="409" t="s">
        <v>1120</v>
      </c>
      <c r="E24" s="136"/>
      <c r="F24" s="77"/>
      <c r="G24" s="77"/>
      <c r="H24" s="77"/>
      <c r="I24" s="77"/>
      <c r="J24" s="77"/>
      <c r="K24" s="77"/>
      <c r="L24" s="410">
        <f>'2002'!L314</f>
        <v>1</v>
      </c>
      <c r="M24" s="667">
        <f>'2003'!L316</f>
        <v>5</v>
      </c>
      <c r="N24" s="443">
        <f>'2004'!L316</f>
        <v>2</v>
      </c>
      <c r="O24" s="443">
        <f>'2005'!L316</f>
        <v>3</v>
      </c>
      <c r="P24" s="443">
        <f>'2006'!L316</f>
        <v>0</v>
      </c>
      <c r="Q24" s="443">
        <f>'2007'!L316</f>
        <v>0</v>
      </c>
      <c r="R24" s="443">
        <f>'2008'!L316</f>
        <v>3</v>
      </c>
      <c r="S24" s="666">
        <f>'2009'!L317</f>
        <v>5</v>
      </c>
      <c r="T24" s="564">
        <f>'2010'!L318</f>
        <v>2</v>
      </c>
      <c r="U24" s="564">
        <f>'2011'!L321</f>
        <v>3</v>
      </c>
      <c r="V24" s="664">
        <f>'2012'!L321</f>
        <v>3</v>
      </c>
      <c r="W24" s="664"/>
      <c r="X24" s="458">
        <f t="shared" si="0"/>
        <v>27</v>
      </c>
    </row>
    <row r="25" spans="1:24" ht="15.75" customHeight="1">
      <c r="A25" s="928"/>
      <c r="B25" s="929"/>
      <c r="C25" s="685" t="s">
        <v>361</v>
      </c>
      <c r="D25" s="686" t="s">
        <v>1120</v>
      </c>
      <c r="E25" s="687"/>
      <c r="F25" s="687"/>
      <c r="G25" s="687"/>
      <c r="H25" s="687"/>
      <c r="I25" s="687"/>
      <c r="J25" s="687"/>
      <c r="K25" s="79"/>
      <c r="L25" s="688"/>
      <c r="M25" s="689"/>
      <c r="N25" s="689">
        <f>'2004'!F316</f>
        <v>1</v>
      </c>
      <c r="O25" s="689">
        <f>'2005'!F316</f>
        <v>0</v>
      </c>
      <c r="P25" s="689">
        <f>'2006'!F316</f>
        <v>0</v>
      </c>
      <c r="Q25" s="689">
        <f>'2007'!G316</f>
        <v>0</v>
      </c>
      <c r="R25" s="689">
        <f>'2008'!G316</f>
        <v>0</v>
      </c>
      <c r="S25" s="690">
        <f>'2009'!G317</f>
        <v>0</v>
      </c>
      <c r="T25" s="690">
        <f>'2010'!G318</f>
        <v>0</v>
      </c>
      <c r="U25" s="690">
        <f>'2011'!G321</f>
        <v>0</v>
      </c>
      <c r="V25" s="690">
        <f>'2012'!H321</f>
        <v>0</v>
      </c>
      <c r="W25" s="690"/>
      <c r="X25" s="691">
        <f t="shared" si="0"/>
        <v>1</v>
      </c>
    </row>
    <row r="26" spans="1:24" ht="15.75" customHeight="1">
      <c r="A26" s="930" t="s">
        <v>800</v>
      </c>
      <c r="B26" s="931"/>
      <c r="C26" s="932"/>
      <c r="D26" s="692" t="s">
        <v>3664</v>
      </c>
      <c r="E26" s="132">
        <f>SUM(E3:E12)</f>
        <v>75</v>
      </c>
      <c r="F26" s="132">
        <f t="shared" ref="F26:W26" si="1">SUM(F3:F12)</f>
        <v>58</v>
      </c>
      <c r="G26" s="132">
        <f t="shared" si="1"/>
        <v>119</v>
      </c>
      <c r="H26" s="132">
        <f t="shared" si="1"/>
        <v>210</v>
      </c>
      <c r="I26" s="132">
        <f t="shared" si="1"/>
        <v>208</v>
      </c>
      <c r="J26" s="132">
        <f t="shared" si="1"/>
        <v>214</v>
      </c>
      <c r="K26" s="132">
        <f t="shared" si="1"/>
        <v>177</v>
      </c>
      <c r="L26" s="693">
        <f t="shared" si="1"/>
        <v>154</v>
      </c>
      <c r="M26" s="361">
        <f t="shared" si="1"/>
        <v>198</v>
      </c>
      <c r="N26" s="361">
        <f t="shared" si="1"/>
        <v>202</v>
      </c>
      <c r="O26" s="361">
        <f t="shared" si="1"/>
        <v>179</v>
      </c>
      <c r="P26" s="361">
        <f t="shared" si="1"/>
        <v>168</v>
      </c>
      <c r="Q26" s="361">
        <f t="shared" si="1"/>
        <v>191</v>
      </c>
      <c r="R26" s="361">
        <f t="shared" si="1"/>
        <v>164</v>
      </c>
      <c r="S26" s="478">
        <f t="shared" si="1"/>
        <v>185</v>
      </c>
      <c r="T26" s="478">
        <f t="shared" si="1"/>
        <v>168</v>
      </c>
      <c r="U26" s="478">
        <f t="shared" si="1"/>
        <v>201</v>
      </c>
      <c r="V26" s="478">
        <f t="shared" si="1"/>
        <v>175</v>
      </c>
      <c r="W26" s="478">
        <f t="shared" si="1"/>
        <v>0</v>
      </c>
      <c r="X26" s="454">
        <f t="shared" si="0"/>
        <v>3046</v>
      </c>
    </row>
    <row r="27" spans="1:24" ht="15.75" customHeight="1" thickBot="1">
      <c r="A27" s="930"/>
      <c r="B27" s="931"/>
      <c r="C27" s="932"/>
      <c r="D27" s="694" t="s">
        <v>3665</v>
      </c>
      <c r="E27" s="695">
        <f>SUM(E13:E25)</f>
        <v>17</v>
      </c>
      <c r="F27" s="695">
        <f t="shared" ref="F27:W27" si="2">SUM(F13:F25)</f>
        <v>28</v>
      </c>
      <c r="G27" s="695">
        <f t="shared" si="2"/>
        <v>42</v>
      </c>
      <c r="H27" s="695">
        <f t="shared" si="2"/>
        <v>52</v>
      </c>
      <c r="I27" s="695">
        <f t="shared" si="2"/>
        <v>39</v>
      </c>
      <c r="J27" s="695">
        <f t="shared" si="2"/>
        <v>73</v>
      </c>
      <c r="K27" s="695">
        <f t="shared" si="2"/>
        <v>47</v>
      </c>
      <c r="L27" s="696">
        <f t="shared" si="2"/>
        <v>64</v>
      </c>
      <c r="M27" s="697">
        <f t="shared" si="2"/>
        <v>64</v>
      </c>
      <c r="N27" s="697">
        <f t="shared" si="2"/>
        <v>62</v>
      </c>
      <c r="O27" s="697">
        <f t="shared" si="2"/>
        <v>62</v>
      </c>
      <c r="P27" s="697">
        <f t="shared" si="2"/>
        <v>50</v>
      </c>
      <c r="Q27" s="697">
        <f t="shared" si="2"/>
        <v>66</v>
      </c>
      <c r="R27" s="697">
        <f t="shared" si="2"/>
        <v>82</v>
      </c>
      <c r="S27" s="698">
        <f t="shared" si="2"/>
        <v>61</v>
      </c>
      <c r="T27" s="698">
        <f t="shared" si="2"/>
        <v>98</v>
      </c>
      <c r="U27" s="698">
        <f t="shared" si="2"/>
        <v>47</v>
      </c>
      <c r="V27" s="698">
        <f t="shared" si="2"/>
        <v>92</v>
      </c>
      <c r="W27" s="698">
        <f t="shared" si="2"/>
        <v>0</v>
      </c>
      <c r="X27" s="699">
        <f t="shared" si="0"/>
        <v>1046</v>
      </c>
    </row>
    <row r="28" spans="1:24" ht="12.75" customHeight="1">
      <c r="A28" s="930"/>
      <c r="B28" s="931"/>
      <c r="C28" s="932"/>
      <c r="D28" s="143" t="s">
        <v>737</v>
      </c>
      <c r="E28" s="260">
        <f>SUM(E3,E5,E7,E9,E11,E13,E15,E17,E19)</f>
        <v>39</v>
      </c>
      <c r="F28" s="428">
        <f t="shared" ref="F28:N28" si="3">SUM(F3,F5,F7,F9,F11,F13,F15,F17,F19)</f>
        <v>20</v>
      </c>
      <c r="G28" s="428">
        <f t="shared" si="3"/>
        <v>46</v>
      </c>
      <c r="H28" s="428">
        <f t="shared" si="3"/>
        <v>103</v>
      </c>
      <c r="I28" s="428">
        <f t="shared" si="3"/>
        <v>95</v>
      </c>
      <c r="J28" s="429">
        <f t="shared" si="3"/>
        <v>132</v>
      </c>
      <c r="K28" s="428">
        <f t="shared" si="3"/>
        <v>75</v>
      </c>
      <c r="L28" s="428">
        <f t="shared" si="3"/>
        <v>107</v>
      </c>
      <c r="M28" s="260">
        <f t="shared" si="3"/>
        <v>108</v>
      </c>
      <c r="N28" s="260">
        <f t="shared" si="3"/>
        <v>114</v>
      </c>
      <c r="O28" s="260">
        <f t="shared" ref="O28:V28" si="4">SUM(O3,O5,O7,O9,O11,O13,O15,O17,O19)</f>
        <v>99</v>
      </c>
      <c r="P28" s="260">
        <f t="shared" si="4"/>
        <v>84</v>
      </c>
      <c r="Q28" s="260">
        <f t="shared" si="4"/>
        <v>103</v>
      </c>
      <c r="R28" s="260">
        <f t="shared" si="4"/>
        <v>95</v>
      </c>
      <c r="S28" s="260">
        <f t="shared" si="4"/>
        <v>91</v>
      </c>
      <c r="T28" s="260">
        <f>SUM(T3,T5,T7,T9,T11,T13,T15,T17,T19)</f>
        <v>100</v>
      </c>
      <c r="U28" s="260">
        <f>SUM(U3,U5,U7,U9,U11,U13,U15,U17,U19)</f>
        <v>116</v>
      </c>
      <c r="V28" s="260">
        <f t="shared" si="4"/>
        <v>114</v>
      </c>
      <c r="W28" s="260"/>
      <c r="X28" s="579">
        <f t="shared" si="0"/>
        <v>1641</v>
      </c>
    </row>
    <row r="29" spans="1:24" ht="13.5" customHeight="1">
      <c r="A29" s="930"/>
      <c r="B29" s="931"/>
      <c r="C29" s="932"/>
      <c r="D29" s="140" t="s">
        <v>738</v>
      </c>
      <c r="E29" s="52">
        <f>SUM(E4,E6,E8,E10,E12,E14,E16,E18,E20,E21,E22,E24,E25)</f>
        <v>53</v>
      </c>
      <c r="F29" s="133">
        <f t="shared" ref="F29:N29" si="5">SUM(F4,F6,F8,F10,F12,F14,F16,F18,F20,F21,F22,F24,F25)</f>
        <v>66</v>
      </c>
      <c r="G29" s="133">
        <f t="shared" si="5"/>
        <v>115</v>
      </c>
      <c r="H29" s="577">
        <f t="shared" si="5"/>
        <v>159</v>
      </c>
      <c r="I29" s="133">
        <f t="shared" si="5"/>
        <v>152</v>
      </c>
      <c r="J29" s="133">
        <f t="shared" si="5"/>
        <v>155</v>
      </c>
      <c r="K29" s="133">
        <f t="shared" si="5"/>
        <v>149</v>
      </c>
      <c r="L29" s="133">
        <f t="shared" si="5"/>
        <v>111</v>
      </c>
      <c r="M29" s="52">
        <f t="shared" si="5"/>
        <v>154</v>
      </c>
      <c r="N29" s="52">
        <f t="shared" si="5"/>
        <v>150</v>
      </c>
      <c r="O29" s="52">
        <f>SUM(O4,O6,O8,O10,O12,O14,O16,O18,O20,O21,O22,O24,O25)</f>
        <v>142</v>
      </c>
      <c r="P29" s="52">
        <f>SUM(P4,P6,P8,P10,P12,P14,P16,P18,P20,P21,P22,P24,P25)</f>
        <v>134</v>
      </c>
      <c r="Q29" s="52">
        <f t="shared" ref="Q29:V29" si="6">SUM(Q4,Q6,Q8,Q10,Q12,Q14,Q16,Q18,Q20,Q21,Q22,Q23,Q24,Q25)</f>
        <v>154</v>
      </c>
      <c r="R29" s="52">
        <f t="shared" si="6"/>
        <v>151</v>
      </c>
      <c r="S29" s="52">
        <f t="shared" si="6"/>
        <v>155</v>
      </c>
      <c r="T29" s="576">
        <f t="shared" si="6"/>
        <v>166</v>
      </c>
      <c r="U29" s="576">
        <f t="shared" si="6"/>
        <v>132</v>
      </c>
      <c r="V29" s="652">
        <f t="shared" si="6"/>
        <v>153</v>
      </c>
      <c r="W29" s="652"/>
      <c r="X29" s="580">
        <f t="shared" si="0"/>
        <v>2451</v>
      </c>
    </row>
    <row r="30" spans="1:24" ht="18" customHeight="1" thickBot="1">
      <c r="A30" s="933"/>
      <c r="B30" s="934"/>
      <c r="C30" s="935"/>
      <c r="D30" s="459"/>
      <c r="E30" s="460">
        <f t="shared" ref="E30:O30" si="7">SUM(E28:E29)</f>
        <v>92</v>
      </c>
      <c r="F30" s="460">
        <f t="shared" si="7"/>
        <v>86</v>
      </c>
      <c r="G30" s="460">
        <f t="shared" si="7"/>
        <v>161</v>
      </c>
      <c r="H30" s="460">
        <f t="shared" si="7"/>
        <v>262</v>
      </c>
      <c r="I30" s="460">
        <f t="shared" si="7"/>
        <v>247</v>
      </c>
      <c r="J30" s="461">
        <f t="shared" si="7"/>
        <v>287</v>
      </c>
      <c r="K30" s="460">
        <f t="shared" si="7"/>
        <v>224</v>
      </c>
      <c r="L30" s="460">
        <f t="shared" si="7"/>
        <v>218</v>
      </c>
      <c r="M30" s="462">
        <f t="shared" si="7"/>
        <v>262</v>
      </c>
      <c r="N30" s="462">
        <f t="shared" si="7"/>
        <v>264</v>
      </c>
      <c r="O30" s="462">
        <f t="shared" si="7"/>
        <v>241</v>
      </c>
      <c r="P30" s="462">
        <f t="shared" ref="P30:V30" si="8">SUM(P28:P29)</f>
        <v>218</v>
      </c>
      <c r="Q30" s="462">
        <f t="shared" si="8"/>
        <v>257</v>
      </c>
      <c r="R30" s="462">
        <f t="shared" si="8"/>
        <v>246</v>
      </c>
      <c r="S30" s="462">
        <f t="shared" si="8"/>
        <v>246</v>
      </c>
      <c r="T30" s="462">
        <f t="shared" si="8"/>
        <v>266</v>
      </c>
      <c r="U30" s="462">
        <f>SUM(U28:U29)</f>
        <v>248</v>
      </c>
      <c r="V30" s="462">
        <f t="shared" si="8"/>
        <v>267</v>
      </c>
      <c r="W30" s="462"/>
      <c r="X30" s="463">
        <f t="shared" si="0"/>
        <v>4092</v>
      </c>
    </row>
    <row r="31" spans="1:24" ht="48" customHeight="1" thickBot="1">
      <c r="A31" s="913" t="s">
        <v>3860</v>
      </c>
      <c r="B31" s="913"/>
      <c r="C31" s="913"/>
      <c r="D31" s="913"/>
      <c r="E31" s="913"/>
      <c r="F31" s="913"/>
      <c r="G31" s="913"/>
      <c r="H31" s="913"/>
      <c r="I31" s="913"/>
      <c r="J31" s="913"/>
      <c r="K31" s="913"/>
      <c r="L31" s="913"/>
      <c r="M31" s="913"/>
      <c r="N31" s="913"/>
      <c r="O31" s="913"/>
      <c r="P31" s="913"/>
      <c r="Q31" s="913"/>
      <c r="R31" s="913"/>
      <c r="S31" s="913"/>
      <c r="T31" s="913"/>
      <c r="U31" s="913"/>
    </row>
    <row r="32" spans="1:24" ht="12" customHeight="1" thickTop="1">
      <c r="A32" s="909" t="s">
        <v>973</v>
      </c>
      <c r="B32" s="910"/>
      <c r="C32" s="910"/>
      <c r="D32" s="915">
        <f>COUNTA(B34:C109,G34:H109,L34:M109,Q34:R109,U34:V109)</f>
        <v>103</v>
      </c>
      <c r="E32" s="82"/>
      <c r="F32" s="914" t="s">
        <v>612</v>
      </c>
      <c r="G32" s="914"/>
      <c r="H32" s="385">
        <f>SUM(S95,S65,N62,N77,N95,N98,I95,I98,D74,D65,D41,N41,W35)</f>
        <v>635</v>
      </c>
      <c r="I32" s="284">
        <f>H32/W32</f>
        <v>0.1590681362725451</v>
      </c>
      <c r="J32" s="907" t="s">
        <v>614</v>
      </c>
      <c r="K32" s="907"/>
      <c r="L32" s="384">
        <f>SUM(D34:D109,I34:I109,N34:N109,S34:S109,W34:W109)-O32-H32</f>
        <v>3308</v>
      </c>
      <c r="M32" s="284">
        <f>L32/W32</f>
        <v>0.82865731462925851</v>
      </c>
      <c r="N32" s="551" t="s">
        <v>613</v>
      </c>
      <c r="O32" s="283">
        <f>SUM(N38,N50,N56,S44,S47,S56,S62,D83,D92,I89,N92,I107)</f>
        <v>88</v>
      </c>
      <c r="P32" s="383">
        <f>O32/W32</f>
        <v>2.2044088176352707E-2</v>
      </c>
      <c r="Q32" s="646"/>
      <c r="R32" s="646"/>
      <c r="S32" s="646"/>
      <c r="T32" s="944" t="s">
        <v>972</v>
      </c>
      <c r="U32" s="945"/>
      <c r="V32" s="945"/>
      <c r="W32" s="940">
        <f>SUM(D35:D103,I35:I103,N35:N105,N92,S35:S103,W35:W103)</f>
        <v>3992</v>
      </c>
      <c r="X32" s="941"/>
    </row>
    <row r="33" spans="1:24" ht="9.75" customHeight="1" thickBot="1">
      <c r="A33" s="911"/>
      <c r="B33" s="912"/>
      <c r="C33" s="912"/>
      <c r="D33" s="916"/>
      <c r="E33" s="82"/>
      <c r="F33" s="82"/>
      <c r="G33" s="82"/>
      <c r="H33" s="82"/>
      <c r="I33" s="82"/>
      <c r="J33" s="82"/>
      <c r="K33" s="82"/>
      <c r="L33" s="82"/>
      <c r="M33" s="82"/>
      <c r="N33" s="82"/>
      <c r="O33" s="82"/>
      <c r="P33" s="82"/>
      <c r="Q33" s="646"/>
      <c r="R33" s="646"/>
      <c r="S33" s="646"/>
      <c r="T33" s="946"/>
      <c r="U33" s="947"/>
      <c r="V33" s="947"/>
      <c r="W33" s="942"/>
      <c r="X33" s="943"/>
    </row>
    <row r="34" spans="1:24" ht="8.25" customHeight="1" thickTop="1">
      <c r="A34" s="229"/>
      <c r="B34" s="83"/>
      <c r="C34" s="83"/>
      <c r="D34" s="83"/>
      <c r="E34" s="83"/>
      <c r="F34" s="83"/>
      <c r="G34" s="83"/>
      <c r="H34" s="83"/>
      <c r="I34" s="83"/>
      <c r="J34" s="83"/>
      <c r="K34" s="83"/>
      <c r="L34" s="83"/>
      <c r="M34" s="83"/>
      <c r="N34" s="83"/>
      <c r="O34" s="83"/>
      <c r="P34" s="83"/>
      <c r="Q34" s="83"/>
      <c r="R34" s="83"/>
      <c r="S34" s="83"/>
      <c r="T34" s="83"/>
      <c r="U34" s="83"/>
      <c r="V34" s="83"/>
      <c r="W34" s="83"/>
      <c r="X34" s="84"/>
    </row>
    <row r="35" spans="1:24" ht="8.25" customHeight="1">
      <c r="A35" s="86"/>
      <c r="B35" s="904" t="s">
        <v>770</v>
      </c>
      <c r="C35" s="904"/>
      <c r="D35" s="902">
        <f>COUNTIF('1995'!$A$9:$L$294,"Frýdek-Místek")+COUNTIF('1996'!$A$11:$L$296,"Frýdek-Místek")+COUNTIF('1997'!$A$9:$L$294,"Frýdek-Místek")+COUNTIF('1998'!$A$9:$L$294,"Frýdek-Místek")+COUNTIF('1999'!$A$9:$L$318,"Frýdek-Místek")+COUNTIF('2000'!$A$8:$L$322,"Frýdek-Místek")+COUNTIF('2001'!$A$8:$L$335,"Frýdek-Místek")+COUNTIF('2002'!$A$8:$L$335,"Frýdek-Místek")+COUNTIF('2003'!$A$8:$L$337,"Frýdek-Místek")+COUNTIF('2004'!$A$8:$L$337,"Frýdek-Místek")+COUNTIF('2005'!$A$8:$L$337,"Frýdek-Místek")+COUNTIF('2006'!$A$8:$L$324,"Frýdek-Místek")+COUNTIF('2007'!$A$8:$L$324,"Frýdek-Místek")+COUNTIF('2008'!$A$8:$L$324,"Frýdek-Místek")+COUNTIF('2009'!$A$8:$L$324,"Frýdek-Místek")+COUNTIF('2010'!$A$8:$L$324,"Frýdek-Místek")+COUNTIF('2011'!$A$8:$L$324,"Frýdek-Místek")+COUNTIF('2012'!$A$8:$L$324,"Frýdek-Místek")</f>
        <v>948</v>
      </c>
      <c r="E35" s="906">
        <f>D35/$W$32</f>
        <v>0.23747494989979959</v>
      </c>
      <c r="F35" s="49"/>
      <c r="G35" s="904" t="s">
        <v>902</v>
      </c>
      <c r="H35" s="904"/>
      <c r="I35" s="902">
        <f>COUNTIF('1995'!$A$9:$L$294,"Frýdlant")+COUNTIF('1996'!$A$11:$L$296,"Frýdlant")+COUNTIF('1997'!$A$9:$L$294,"Frýdlant")+COUNTIF('1998'!$A$9:$L$294,"Frýdlant")+COUNTIF('1999'!$A$9:$L$318,"Frýdlant")+COUNTIF('2000'!$A$8:$L$322,"Frýdlant")+COUNTIF('2001'!$A$8:$L$335,"Frýdlant")+COUNTIF('2002'!$A$8:$L$335,"Frýdlant")+COUNTIF('2003'!$A$8:$L$337,"Frýdlant")+COUNTIF('2004'!$A$8:$L$337,"Frýdlant")+COUNTIF('2005'!$A$8:$L$337,"Frýdlant")+COUNTIF('2006'!$A$8:$L$324,"Frýdlant")+COUNTIF('2007'!$A$8:$L$324,"Frýdlant")+COUNTIF('2008'!$A$8:$L$324,"Frýdlant")+COUNTIF('2009'!$A$8:$L$324,"Frýdlant")+COUNTIF('2010'!$A$8:$L$324,"Frýdlant")+COUNTIF('2011'!$A$8:$L$324,"Frýdlant")+COUNTIF('2012'!$A$8:$L$324,"Frýdlant")</f>
        <v>14</v>
      </c>
      <c r="J35" s="906">
        <f>I35/$W$32</f>
        <v>3.5070140280561123E-3</v>
      </c>
      <c r="K35" s="49"/>
      <c r="L35" s="904" t="s">
        <v>968</v>
      </c>
      <c r="M35" s="904"/>
      <c r="N35" s="902">
        <f>COUNTIF('1995'!$A$9:$L$294,"Baška")+COUNTIF('1996'!$A$11:$L$296,"Baška")+COUNTIF('1997'!$A$9:$L$294,"Baška")+COUNTIF('1998'!$A$9:$L$294,"Baška")+COUNTIF('1999'!$A$9:$L$318,"Baška")+COUNTIF('2000'!$A$8:$L$322,"Baška")+COUNTIF('2001'!$A$8:$L$335,"Baška")+COUNTIF('2002'!$A$8:$L$335,"Baška")+COUNTIF('2003'!$A$8:$L$337,"Baška")+COUNTIF('2004'!$A$8:$L$337,"Baška")+COUNTIF('2005'!$A$8:$L$337,"Baška")+COUNTIF('2006'!$A$8:$L$324,"Baška")+COUNTIF('2007'!$A$8:$L$324,"Baška")+COUNTIF('2008'!$A$8:$L$324,"Baška")+COUNTIF('2009'!$A$8:$L$324,"Baška")+COUNTIF('2010'!$A$8:$L$324,"Baška")+COUNTIF('2011'!$A$8:$L$324,"Baška")+COUNTIF('2012'!$A$8:$L$324,"Baška")</f>
        <v>3</v>
      </c>
      <c r="O35" s="906">
        <f>N35/$W$32</f>
        <v>7.5150300601202404E-4</v>
      </c>
      <c r="P35" s="49"/>
      <c r="Q35" s="904" t="s">
        <v>625</v>
      </c>
      <c r="R35" s="904"/>
      <c r="S35" s="902">
        <f>COUNTIF('1995'!$A$9:$L$294,"Mniší")+COUNTIF('1996'!$A$11:$L$296,"Mniší")+COUNTIF('1997'!$A$9:$L$294,"Mniší")+COUNTIF('1998'!$A$9:$L$294,"Mniší")+COUNTIF('1999'!$A$9:$L$318,"Mniší")+COUNTIF('2000'!$A$8:$L$322,"Mniší")+COUNTIF('2001'!$A$8:$L$335,"Mniší")+COUNTIF('2002'!$A$8:$L$335,"Mniší")+COUNTIF('2003'!$A$8:$L$337,"Mniší")+COUNTIF('2004'!$A$8:$L$337,"Mniší")+COUNTIF('2005'!$A$8:$L$337,"Mniší")+COUNTIF('2006'!$A$8:$L$324,"Mniší")+COUNTIF('2007'!$A$8:$L$324,"Mniší")+COUNTIF('2008'!$A$8:$L$324,"Mniší")+COUNTIF('2009'!$A$8:$L$324,"Mniší")+COUNTIF('2010'!$A$8:$L$324,"Mniší")+COUNTIF('2011'!$A$8:$L$324,"Mniší")+COUNTIF('2012'!$A$8:$L$324,"Mniší")</f>
        <v>1</v>
      </c>
      <c r="T35" s="906">
        <f>S35/$W$32</f>
        <v>2.50501002004008E-4</v>
      </c>
      <c r="U35" s="905" t="s">
        <v>3571</v>
      </c>
      <c r="V35" s="905"/>
      <c r="W35" s="902">
        <f>COUNTIF('1995'!$A$9:$L$294,"Drogomyśl")+COUNTIF('1996'!$A$11:$L$296,"Drogomyśl")+COUNTIF('1997'!$A$9:$L$294,"Drogomyśl")+COUNTIF('1998'!$A$9:$L$294,"Drogomyśl")+COUNTIF('1999'!$A$9:$L$318,"Drogomyśl")+COUNTIF('2000'!$A$8:$L$322,"Drogomyśl")+COUNTIF('2001'!$A$8:$L$335,"Drogomyśl")+COUNTIF('2002'!$A$8:$L$335,"Drogomyśl")+COUNTIF('2003'!$A$8:$L$337,"Drogomyśl")+COUNTIF('2004'!$A$8:$L$337,"Drogomyśl")+COUNTIF('2005'!$A$8:$L$337,"Drogomyśl")+COUNTIF('2006'!$A$8:$L$324,"Drogomyśl")+COUNTIF('2007'!$A$8:$L$324,"Drogomyśl")+COUNTIF('2008'!$A$8:$L$324,"Drogomyśl")+COUNTIF('2009'!$A$8:$L$324,"Drogomyśl")+COUNTIF('2010'!$A$8:$L$324,"Drogomyśl")+COUNTIF('2011'!$A$8:$L$324,"Drogomyśl")+COUNTIF('2012'!$A$8:$L$324,"Drogomyśl")</f>
        <v>1</v>
      </c>
      <c r="X35" s="939">
        <f>W35/$W$32</f>
        <v>2.50501002004008E-4</v>
      </c>
    </row>
    <row r="36" spans="1:24" ht="8.25" customHeight="1">
      <c r="A36" s="86"/>
      <c r="B36" s="904"/>
      <c r="C36" s="904"/>
      <c r="D36" s="902"/>
      <c r="E36" s="906"/>
      <c r="F36" s="49"/>
      <c r="G36" s="904"/>
      <c r="H36" s="904"/>
      <c r="I36" s="902"/>
      <c r="J36" s="906"/>
      <c r="K36" s="49"/>
      <c r="L36" s="904"/>
      <c r="M36" s="904"/>
      <c r="N36" s="902"/>
      <c r="O36" s="906"/>
      <c r="P36" s="49"/>
      <c r="Q36" s="904"/>
      <c r="R36" s="904"/>
      <c r="S36" s="902"/>
      <c r="T36" s="906"/>
      <c r="U36" s="905"/>
      <c r="V36" s="905"/>
      <c r="W36" s="902"/>
      <c r="X36" s="939"/>
    </row>
    <row r="37" spans="1:24" ht="4.5" customHeight="1">
      <c r="A37" s="86"/>
      <c r="B37" s="49"/>
      <c r="C37" s="49"/>
      <c r="D37" s="49"/>
      <c r="E37" s="87"/>
      <c r="F37" s="49"/>
      <c r="G37" s="85"/>
      <c r="H37" s="85"/>
      <c r="I37" s="587"/>
      <c r="J37" s="586"/>
      <c r="K37" s="49"/>
      <c r="L37" s="49"/>
      <c r="M37" s="49"/>
      <c r="N37" s="587"/>
      <c r="O37" s="586"/>
      <c r="P37" s="49"/>
      <c r="Q37" s="49"/>
      <c r="R37" s="49"/>
      <c r="S37" s="49"/>
      <c r="T37" s="87"/>
      <c r="U37" s="744"/>
      <c r="V37" s="49"/>
      <c r="W37" s="49"/>
      <c r="X37" s="88"/>
    </row>
    <row r="38" spans="1:24" ht="8.25" customHeight="1">
      <c r="A38" s="86"/>
      <c r="B38" s="936" t="s">
        <v>647</v>
      </c>
      <c r="C38" s="936"/>
      <c r="D38" s="902">
        <f>COUNTIF('1995'!$A$9:$L$294,"Hrádek")+COUNTIF('1996'!$A$11:$L$296,"Hrádek")+COUNTIF('1997'!$A$9:$L$294,"Hrádek")+COUNTIF('1998'!$A$9:$L$294,"Hrádek")+COUNTIF('1999'!$A$9:$L$318,"Hrádek")+COUNTIF('2000'!$A$8:$L$322,"Hrádek")+COUNTIF('2001'!$A$8:$L$335,"Hrádek")+COUNTIF('2002'!$A$8:$L$335,"Hrádek")+COUNTIF('2003'!$A$8:$L$337,"Hrádek")+COUNTIF('2004'!$A$8:$L$337,"Hrádek")+COUNTIF('2005'!$A$8:$L$337,"Hrádek")+COUNTIF('2006'!$A$8:$L$324,"Hrádek")+COUNTIF('2007'!$A$8:$L$324,"Hrádek")+COUNTIF('2008'!$A$8:$L$324,"Hrádek")+COUNTIF('2009'!$A$8:$L$324,"Hrádek")+COUNTIF('2010'!$A$8:$L$324,"Hrádek")+COUNTIF('2011'!$A$8:$L$324,"Hrádek")+COUNTIF('2012'!$A$8:$L$324,"Hrádek")</f>
        <v>819</v>
      </c>
      <c r="E38" s="906">
        <f>D38/$W$32</f>
        <v>0.20516032064128256</v>
      </c>
      <c r="F38" s="49"/>
      <c r="G38" s="904" t="s">
        <v>952</v>
      </c>
      <c r="H38" s="904"/>
      <c r="I38" s="902">
        <f>COUNTIF('1995'!$A$9:$L$294,"Vratimov")+COUNTIF('1996'!$A$11:$L$296,"Vratimov")+COUNTIF('1997'!$A$9:$L$294,"Vratimov")+COUNTIF('1998'!$A$9:$L$294,"Vratimov")+COUNTIF('1999'!$A$9:$L$318,"Vratimov")+COUNTIF('2000'!$A$8:$L$322,"Vratimov")+COUNTIF('2001'!$A$8:$L$335,"Vratimov")+COUNTIF('2002'!$A$8:$L$335,"Vratimov")+COUNTIF('2003'!$A$8:$L$337,"Vratimov")+COUNTIF('2004'!$A$8:$L$337,"Vratimov")+COUNTIF('2005'!$A$8:$L$337,"Vratimov")+COUNTIF('2006'!$A$8:$L$324,"Vratimov")+COUNTIF('2007'!$A$8:$L$324,"Vratimov")+COUNTIF('2008'!$A$8:$L$324,"Vratimov")+COUNTIF('2009'!$A$8:$L$324,"Vratimov")+COUNTIF('2010'!$A$8:$L$324,"Vratimov")+COUNTIF('2011'!$A$8:$L$324,"Vratimov")+COUNTIF('2012'!$A$8:$L$324,"Vratimov")</f>
        <v>14</v>
      </c>
      <c r="J38" s="906">
        <f>I38/$W$32</f>
        <v>3.5070140280561123E-3</v>
      </c>
      <c r="K38" s="49"/>
      <c r="L38" s="908" t="s">
        <v>2983</v>
      </c>
      <c r="M38" s="908"/>
      <c r="N38" s="902">
        <f>COUNTIF('1995'!$A$9:$L$294,"Skalité")+COUNTIF('1996'!$A$11:$L$296,"Skalité")+COUNTIF('1997'!$A$9:$L$294,"Skalité")+COUNTIF('1998'!$A$9:$L$294,"Skalité")+COUNTIF('1999'!$A$9:$L$318,"Skalité")+COUNTIF('2000'!$A$8:$L$322,"Skalité")+COUNTIF('2001'!$A$8:$L$335,"Skalité")+COUNTIF('2002'!$A$8:$L$335,"Skalité")+COUNTIF('2003'!$A$8:$L$337,"Skalité")+COUNTIF('2004'!$A$8:$L$337,"Skalité")+COUNTIF('2005'!$A$8:$L$337,"Skalité")+COUNTIF('2006'!$A$8:$L$324,"Skalité")+COUNTIF('2007'!$A$8:$L$324,"Skalité")+COUNTIF('2008'!$A$8:$L$324,"Skalité")+COUNTIF('2009'!$A$8:$L$324,"Skalité")+COUNTIF('2010'!$A$8:$L$324,"Skalité")+COUNTIF('2011'!$A$8:$L$324,"Skalité")+COUNTIF('2012'!$A$8:$L$324,"Skalité")</f>
        <v>3</v>
      </c>
      <c r="O38" s="906">
        <f>N38/$W$32</f>
        <v>7.5150300601202404E-4</v>
      </c>
      <c r="P38" s="49"/>
      <c r="Q38" s="904" t="s">
        <v>537</v>
      </c>
      <c r="R38" s="904"/>
      <c r="S38" s="902">
        <f>COUNTIF('1995'!$A$9:$L$294,"Trojanovice")+COUNTIF('1996'!$A$11:$L$296,"Trojanovice")+COUNTIF('1997'!$A$9:$L$294,"Trojanovice")+COUNTIF('1998'!$A$9:$L$294,"Trojanovice")+COUNTIF('1999'!$A$9:$L$318,"Trojanovice")+COUNTIF('2000'!$A$8:$L$322,"Trojanovice")+COUNTIF('2001'!$A$8:$L$335,"Trojanovice")+COUNTIF('2002'!$A$8:$L$335,"Trojanovice")+COUNTIF('2003'!$A$8:$L$337,"Trojanovice")+COUNTIF('2004'!$A$8:$L$337,"Trojanovice")+COUNTIF('2005'!$A$8:$L$337,"Trojanovice")+COUNTIF('2006'!$A$8:$L$324,"Trojanovice")+COUNTIF('2007'!$A$8:$L$324,"Trojanovice")+COUNTIF('2008'!$A$8:$L$324,"Trojanovice")+COUNTIF('2009'!$A$8:$L$324,"Trojanovice")+COUNTIF('2010'!$A$8:$L$324,"Trojanovice")+COUNTIF('2011'!$A$8:$L$324,"Trojanovice")+COUNTIF('2012'!$A$8:$L$324,"Trojanovice")</f>
        <v>1</v>
      </c>
      <c r="T38" s="906">
        <f>S38/$W$32</f>
        <v>2.50501002004008E-4</v>
      </c>
      <c r="U38" s="904" t="s">
        <v>3795</v>
      </c>
      <c r="V38" s="904"/>
      <c r="W38" s="902">
        <f>COUNTIF('1995'!$A$9:$L$294,"Javorník")+COUNTIF('1996'!$A$11:$L$296,"Javorník")+COUNTIF('1997'!$A$9:$L$294,"Javorník")+COUNTIF('1998'!$A$9:$L$294,"Javorník")+COUNTIF('1999'!$A$9:$L$318,"Javorník")+COUNTIF('2000'!$A$8:$L$322,"Javorník")+COUNTIF('2001'!$A$8:$L$335,"Javorník")+COUNTIF('2002'!$A$8:$L$335,"Javorník")+COUNTIF('2003'!$A$8:$L$337,"Javorník")+COUNTIF('2004'!$A$8:$L$337,"Javorník")+COUNTIF('2005'!$A$8:$L$337,"Javorník")+COUNTIF('2006'!$A$8:$L$324,"Javorník")+COUNTIF('2007'!$A$8:$L$324,"Javorník")+COUNTIF('2008'!$A$8:$L$324,"Javorník")+COUNTIF('2009'!$A$8:$L$324,"Javorník")+COUNTIF('2010'!$A$8:$L$324,"Javorník")+COUNTIF('2011'!$A$8:$L$324,"Javorník")+COUNTIF('2012'!$A$8:$L$324,"Javorník")</f>
        <v>1</v>
      </c>
      <c r="X38" s="939">
        <f>W38/$W$32</f>
        <v>2.50501002004008E-4</v>
      </c>
    </row>
    <row r="39" spans="1:24" ht="8.25" customHeight="1">
      <c r="A39" s="86"/>
      <c r="B39" s="936"/>
      <c r="C39" s="936"/>
      <c r="D39" s="902"/>
      <c r="E39" s="906"/>
      <c r="F39" s="49"/>
      <c r="G39" s="904"/>
      <c r="H39" s="904"/>
      <c r="I39" s="902"/>
      <c r="J39" s="906"/>
      <c r="K39" s="49"/>
      <c r="L39" s="908"/>
      <c r="M39" s="908"/>
      <c r="N39" s="902"/>
      <c r="O39" s="906"/>
      <c r="P39" s="49"/>
      <c r="Q39" s="904"/>
      <c r="R39" s="904"/>
      <c r="S39" s="902"/>
      <c r="T39" s="906"/>
      <c r="U39" s="904"/>
      <c r="V39" s="904"/>
      <c r="W39" s="902"/>
      <c r="X39" s="939"/>
    </row>
    <row r="40" spans="1:24" ht="5.25" customHeight="1">
      <c r="A40" s="86"/>
      <c r="B40" s="49"/>
      <c r="C40" s="49"/>
      <c r="D40" s="49"/>
      <c r="E40" s="87"/>
      <c r="F40" s="49"/>
      <c r="G40" s="49"/>
      <c r="H40" s="49"/>
      <c r="I40" s="49"/>
      <c r="J40" s="49"/>
      <c r="K40" s="49"/>
      <c r="L40" s="49"/>
      <c r="M40" s="49"/>
      <c r="N40" s="49"/>
      <c r="O40" s="87"/>
      <c r="P40" s="49"/>
      <c r="Q40" s="49"/>
      <c r="R40" s="87"/>
      <c r="S40" s="49"/>
      <c r="T40" s="87"/>
      <c r="U40" s="481"/>
      <c r="V40" s="647"/>
      <c r="W40" s="481"/>
      <c r="X40" s="648"/>
    </row>
    <row r="41" spans="1:24" ht="8.25" customHeight="1">
      <c r="A41" s="86"/>
      <c r="B41" s="905" t="s">
        <v>948</v>
      </c>
      <c r="C41" s="905"/>
      <c r="D41" s="902">
        <f>COUNTIF('1995'!$A$9:$L$294,"Istebna")+COUNTIF('1996'!$A$11:$L$296,"Istebna")+COUNTIF('1997'!$A$9:$L$294,"Istebna")+COUNTIF('1998'!$A$9:$L$294,"Istebna")+COUNTIF('1999'!$A$9:$L$318,"Istebna")+COUNTIF('2000'!$A$8:$L$322,"Istebna")+COUNTIF('2001'!$A$8:$L$335,"Istebna")+COUNTIF('2002'!$A$8:$L$335,"Istebna")+COUNTIF('2003'!$A$8:$L$337,"Istebna")+COUNTIF('2004'!$A$8:$L$337,"Istebna")+COUNTIF('2005'!$A$8:$L$337,"Istebna")+COUNTIF('2006'!$A$8:$L$324,"Istebna")+COUNTIF('2007'!$A$8:$L$324,"Istebna")+COUNTIF('2008'!$A$8:$L$324,"Istebna")+COUNTIF('2009'!$A$8:$L$324,"Istebna")+COUNTIF('2010'!$A$8:$L$324,"Istebna")+COUNTIF('2011'!$A$8:$L$324,"Istebna")+COUNTIF('2012'!$A$8:$L$324,"Istebna")</f>
        <v>486</v>
      </c>
      <c r="E41" s="906">
        <f>D41/$W$32</f>
        <v>0.12174348697394789</v>
      </c>
      <c r="F41" s="49"/>
      <c r="G41" s="904" t="s">
        <v>2392</v>
      </c>
      <c r="H41" s="904"/>
      <c r="I41" s="902">
        <f>COUNTIF('1995'!$A$9:$L$294,"Guty")+COUNTIF('1996'!$A$11:$L$296,"Guty")+COUNTIF('1997'!$A$9:$L$294,"Guty")+COUNTIF('1998'!$A$9:$L$294,"Guty")+COUNTIF('1999'!$A$9:$L$318,"Guty")+COUNTIF('2000'!$A$8:$L$322,"Guty")+COUNTIF('2001'!$A$8:$L$335,"Guty")+COUNTIF('2002'!$A$8:$L$335,"Guty")+COUNTIF('2003'!$A$8:$L$337,"Guty")+COUNTIF('2004'!$A$8:$L$337,"Guty")+COUNTIF('2005'!$A$8:$L$337,"Guty")+COUNTIF('2006'!$A$8:$L$324,"Guty")+COUNTIF('2007'!$A$8:$L$324,"Guty")+COUNTIF('2008'!$A$8:$L$324,"Guty")+COUNTIF('2009'!$A$8:$L$324,"Guty")+COUNTIF('2010'!$A$8:$L$324,"Guty")+COUNTIF('2011'!$A$8:$L$324,"Guty")+COUNTIF('2012'!$A$8:$L$324,"Guty")</f>
        <v>13</v>
      </c>
      <c r="J41" s="906">
        <f>I41/$W$32</f>
        <v>3.256513026052104E-3</v>
      </c>
      <c r="K41" s="49"/>
      <c r="L41" s="905" t="s">
        <v>3287</v>
      </c>
      <c r="M41" s="905"/>
      <c r="N41" s="902">
        <f>COUNTIF('1995'!$A$9:$L$294,"Goleszów")+COUNTIF('1996'!$A$11:$L$296,"Goleszów")+COUNTIF('1997'!$A$9:$L$294,"Goleszów")+COUNTIF('1998'!$A$9:$L$294,"Goleszów")+COUNTIF('1999'!$A$9:$L$318,"Goleszów")+COUNTIF('2000'!$A$8:$L$322,"Goleszów")+COUNTIF('2001'!$A$8:$L$335,"Goleszów")+COUNTIF('2002'!$A$8:$L$335,"Goleszów")+COUNTIF('2003'!$A$8:$L$337,"Goleszów")+COUNTIF('2004'!$A$8:$L$337,"Goleszów")+COUNTIF('2005'!$A$8:$L$337,"Goleszów")+COUNTIF('2006'!$A$8:$L$324,"Goleszów")+COUNTIF('2007'!$A$8:$L$324,"Goleszów")+COUNTIF('2008'!$A$8:$L$324,"Goleszów")+COUNTIF('2009'!$A$8:$L$324,"Goleszów")+COUNTIF('2010'!$A$8:$L$324,"Goleszów")+COUNTIF('2011'!$A$8:$L$324,"Goleszów")+COUNTIF('2012'!$A$8:$L$324,"Goleszów")</f>
        <v>3</v>
      </c>
      <c r="O41" s="906">
        <f>N41/$W$32</f>
        <v>7.5150300601202404E-4</v>
      </c>
      <c r="P41" s="49"/>
      <c r="Q41" s="904" t="s">
        <v>3657</v>
      </c>
      <c r="R41" s="904"/>
      <c r="S41" s="902">
        <f>COUNTIF('1995'!$A$9:$L$294,"Stará ves")+COUNTIF('1996'!$A$11:$L$296,"Stará ves")+COUNTIF('1997'!$A$9:$L$294,"Stará ves")+COUNTIF('1998'!$A$9:$L$294,"Stará ves")+COUNTIF('1999'!$A$9:$L$318,"Stará ves")+COUNTIF('2000'!$A$8:$L$322,"Stará ves")+COUNTIF('2001'!$A$8:$L$335,"Stará ves")+COUNTIF('2002'!$A$8:$L$335,"Stará ves")+COUNTIF('2003'!$A$8:$L$337,"Stará ves")+COUNTIF('2004'!$A$8:$L$337,"Stará ves")+COUNTIF('2005'!$A$8:$L$337,"Stará ves")+COUNTIF('2006'!$A$8:$L$324,"Stará ves")+COUNTIF('2007'!$A$8:$L$324,"Stará ves")+COUNTIF('2008'!$A$8:$L$324,"Stará ves")+COUNTIF('2009'!$A$8:$L$324,"Stará ves")+COUNTIF('2010'!$A$8:$L$324,"Stará ves")+COUNTIF('2011'!$A$8:$L$324,"Stará ves")+COUNTIF('2012'!$A$8:$L$324,"Stará ves")</f>
        <v>1</v>
      </c>
      <c r="T41" s="906">
        <f>S41/$W$32</f>
        <v>2.50501002004008E-4</v>
      </c>
      <c r="U41" s="904" t="s">
        <v>3827</v>
      </c>
      <c r="V41" s="904"/>
      <c r="W41" s="902">
        <f>COUNTIF('1995'!$A$9:$L$294,"Bílovec")+COUNTIF('1996'!$A$11:$L$296,"Bílovec")+COUNTIF('1997'!$A$9:$L$294,"Bílovec")+COUNTIF('1998'!$A$9:$L$294,"Bílovec")+COUNTIF('1999'!$A$9:$L$318,"Bílovec")+COUNTIF('2000'!$A$8:$L$322,"Bílovec")+COUNTIF('2001'!$A$8:$L$335,"Bílovec")+COUNTIF('2002'!$A$8:$L$335,"Bílovec")+COUNTIF('2003'!$A$8:$L$337,"Bílovec")+COUNTIF('2004'!$A$8:$L$337,"Bílovec")+COUNTIF('2005'!$A$8:$L$337,"Bílovec")+COUNTIF('2006'!$A$8:$L$324,"Bílovec")+COUNTIF('2007'!$A$8:$L$324,"Bílovec")+COUNTIF('2008'!$A$8:$L$324,"Bílovec")+COUNTIF('2009'!$A$8:$L$324,"Bílovec")+COUNTIF('2010'!$A$8:$L$324,"Bílovec")+COUNTIF('2011'!$A$8:$L$324,"Bílovec")+COUNTIF('2012'!$A$8:$L$324,"Bílovec")</f>
        <v>1</v>
      </c>
      <c r="X41" s="939">
        <f>W41/$W$32</f>
        <v>2.50501002004008E-4</v>
      </c>
    </row>
    <row r="42" spans="1:24" ht="8.25" customHeight="1">
      <c r="A42" s="86"/>
      <c r="B42" s="905"/>
      <c r="C42" s="905"/>
      <c r="D42" s="902"/>
      <c r="E42" s="906"/>
      <c r="F42" s="49"/>
      <c r="G42" s="904"/>
      <c r="H42" s="904"/>
      <c r="I42" s="902"/>
      <c r="J42" s="906"/>
      <c r="K42" s="49"/>
      <c r="L42" s="905"/>
      <c r="M42" s="905"/>
      <c r="N42" s="902"/>
      <c r="O42" s="906"/>
      <c r="P42" s="49"/>
      <c r="Q42" s="904"/>
      <c r="R42" s="904"/>
      <c r="S42" s="902"/>
      <c r="T42" s="906"/>
      <c r="U42" s="904"/>
      <c r="V42" s="904"/>
      <c r="W42" s="902"/>
      <c r="X42" s="939"/>
    </row>
    <row r="43" spans="1:24" ht="5.25" customHeight="1">
      <c r="A43" s="86"/>
      <c r="B43" s="49"/>
      <c r="C43" s="49"/>
      <c r="D43" s="49"/>
      <c r="E43" s="87"/>
      <c r="F43" s="49"/>
      <c r="G43" s="85"/>
      <c r="H43" s="85"/>
      <c r="I43" s="587"/>
      <c r="J43" s="586"/>
      <c r="K43" s="49"/>
      <c r="L43" s="49"/>
      <c r="M43" s="49"/>
      <c r="N43" s="49"/>
      <c r="O43" s="87"/>
      <c r="P43" s="49"/>
      <c r="Q43" s="49"/>
      <c r="R43" s="49"/>
      <c r="S43" s="49"/>
      <c r="T43" s="87"/>
      <c r="U43" s="481"/>
      <c r="V43" s="481"/>
      <c r="W43" s="481"/>
      <c r="X43" s="648"/>
    </row>
    <row r="44" spans="1:24" ht="8.25" customHeight="1">
      <c r="A44" s="86"/>
      <c r="B44" s="903" t="s">
        <v>679</v>
      </c>
      <c r="C44" s="903"/>
      <c r="D44" s="902">
        <f>COUNTIF('1995'!$A$9:$L$294,"Třinec")+COUNTIF('1996'!$A$11:$L$296,"Třinec")+COUNTIF('1997'!$A$9:$L$294,"Třinec")+COUNTIF('1998'!$A$9:$L$294,"Třinec")+COUNTIF('1999'!$A$9:$L$318,"Třinec")+COUNTIF('2000'!$A$8:$L$322,"Třinec")+COUNTIF('2001'!$A$8:$L$335,"Třinec")+COUNTIF('2002'!$A$8:$L$335,"Třinec")+COUNTIF('2003'!$A$8:$L$337,"Třinec")+COUNTIF('2004'!$A$8:$L$337,"Třinec")+COUNTIF('2005'!$A$8:$L$337,"Třinec")+COUNTIF('2006'!$A$8:$L$324,"Třinec")+COUNTIF('2007'!$A$8:$L$324,"Třinec")+COUNTIF('2008'!$A$8:$L$324,"Třinec")+COUNTIF('2009'!$A$8:$L$324,"Třinec")+COUNTIF('2010'!$A$8:$L$324,"Třinec")+COUNTIF('2011'!$A$8:$L$324,"Třinec")+COUNTIF('2012'!$A$8:$L$324,"Třinec")</f>
        <v>215</v>
      </c>
      <c r="E44" s="906">
        <f>D44/$W$32</f>
        <v>5.3857715430861722E-2</v>
      </c>
      <c r="F44" s="49"/>
      <c r="G44" s="903" t="s">
        <v>961</v>
      </c>
      <c r="H44" s="903"/>
      <c r="I44" s="902">
        <f>COUNTIF('1995'!$A$9:$L$294,"Oldřichovice")+COUNTIF('1996'!$A$11:$L$296,"Oldřichovice")+COUNTIF('1997'!$A$9:$L$294,"Oldřichovice")+COUNTIF('1998'!$A$9:$L$294,"Oldřichovice")+COUNTIF('1999'!$A$9:$L$318,"Oldřichovice")+COUNTIF('2000'!$A$8:$L$322,"Oldřichovice")+COUNTIF('2001'!$A$8:$L$335,"Oldřichovice")+COUNTIF('2002'!$A$8:$L$335,"Oldřichovice")+COUNTIF('2003'!$A$8:$L$337,"Oldřichovice")+COUNTIF('2004'!$A$8:$L$337,"Oldřichovice")+COUNTIF('2005'!$A$8:$L$337,"Oldřichovice")+COUNTIF('2006'!$A$8:$L$324,"Oldřichovice")+COUNTIF('2007'!$A$8:$L$324,"Oldřichovice")+COUNTIF('2008'!$A$8:$L$324,"Oldřichovice")+COUNTIF('2009'!$A$8:$L$324,"Oldřichovice")+COUNTIF('2010'!$A$8:$L$324,"Oldřichovice")+COUNTIF('2011'!$A$8:$L$324,"Oldřichovice")+COUNTIF('2012'!$A$8:$L$324,"Oldřichovice")</f>
        <v>13</v>
      </c>
      <c r="J44" s="906">
        <f>I44/$W$32</f>
        <v>3.256513026052104E-3</v>
      </c>
      <c r="K44" s="49"/>
      <c r="L44" s="904" t="s">
        <v>958</v>
      </c>
      <c r="M44" s="904"/>
      <c r="N44" s="902">
        <f>COUNTIF('1995'!$A$9:$L$294,"Janovice")+COUNTIF('1996'!$A$11:$L$296,"Janovice")+COUNTIF('1997'!$A$9:$L$294,"Janovice")+COUNTIF('1998'!$A$9:$L$294,"Janovice")+COUNTIF('1999'!$A$9:$L$318,"Janovice")+COUNTIF('2000'!$A$8:$L$322,"Janovice")+COUNTIF('2001'!$A$8:$L$335,"Janovice")+COUNTIF('2002'!$A$8:$L$335,"Janovice")+COUNTIF('2003'!$A$8:$L$337,"Janovice")+COUNTIF('2004'!$A$8:$L$337,"Janovice")+COUNTIF('2005'!$A$8:$L$337,"Janovice")+COUNTIF('2006'!$A$8:$L$324,"Janovice")+COUNTIF('2007'!$A$8:$L$324,"Janovice")+COUNTIF('2008'!$A$8:$L$324,"Janovice")+COUNTIF('2009'!$A$8:$L$324,"Janovice")+COUNTIF('2010'!$A$8:$L$324,"Janovice")+COUNTIF('2011'!$A$8:$L$324,"Janovice")+COUNTIF('2012'!$A$8:$L$324,"Janovice")</f>
        <v>2</v>
      </c>
      <c r="O44" s="906">
        <f>N44/$W$32</f>
        <v>5.0100200400801599E-4</v>
      </c>
      <c r="P44" s="49"/>
      <c r="Q44" s="908" t="s">
        <v>911</v>
      </c>
      <c r="R44" s="908"/>
      <c r="S44" s="902">
        <f>COUNTIF('1995'!$A$9:$L$294,"Čierne")+COUNTIF('1996'!$A$11:$L$296,"Čierne")+COUNTIF('1997'!$A$9:$L$294,"Čierne")+COUNTIF('1998'!$A$9:$L$294,"Čierne")+COUNTIF('1999'!$A$9:$L$318,"Čierne")+COUNTIF('2000'!$A$8:$L$322,"Čierne")+COUNTIF('2001'!$A$8:$L$335,"Čierne")+COUNTIF('2002'!$A$8:$L$335,"Čierne")+COUNTIF('2003'!$A$8:$L$337,"Čierne")+COUNTIF('2004'!$A$8:$L$337,"Čierne")+COUNTIF('2005'!$A$8:$L$337,"Čierne")+COUNTIF('2006'!$A$8:$L$324,"Čierne")+COUNTIF('2007'!$A$8:$L$324,"Čierne")+COUNTIF('2008'!$A$8:$L$324,"Čierne")+COUNTIF('2009'!$A$8:$L$324,"Čierne")+COUNTIF('2010'!$A$8:$L$324,"Čierne")+COUNTIF('2011'!$A$8:$L$324,"Čierne")+COUNTIF('2012'!$A$8:$L$324,"Čierne")</f>
        <v>1</v>
      </c>
      <c r="T44" s="906">
        <f>S44/$W$32</f>
        <v>2.50501002004008E-4</v>
      </c>
      <c r="U44" s="481"/>
      <c r="V44" s="481"/>
      <c r="W44" s="481"/>
      <c r="X44" s="570"/>
    </row>
    <row r="45" spans="1:24" ht="8.25" customHeight="1">
      <c r="A45" s="86"/>
      <c r="B45" s="903"/>
      <c r="C45" s="903"/>
      <c r="D45" s="902"/>
      <c r="E45" s="906"/>
      <c r="F45" s="49"/>
      <c r="G45" s="903"/>
      <c r="H45" s="903"/>
      <c r="I45" s="902"/>
      <c r="J45" s="906"/>
      <c r="K45" s="49"/>
      <c r="L45" s="904"/>
      <c r="M45" s="904"/>
      <c r="N45" s="902"/>
      <c r="O45" s="906"/>
      <c r="P45" s="49"/>
      <c r="Q45" s="908"/>
      <c r="R45" s="908"/>
      <c r="S45" s="902"/>
      <c r="T45" s="906"/>
      <c r="U45" s="481"/>
      <c r="V45" s="481"/>
      <c r="W45" s="481"/>
      <c r="X45" s="570"/>
    </row>
    <row r="46" spans="1:24" ht="5.25" customHeight="1">
      <c r="A46" s="86"/>
      <c r="B46" s="49"/>
      <c r="C46" s="49"/>
      <c r="D46" s="49"/>
      <c r="E46" s="87"/>
      <c r="F46" s="85"/>
      <c r="G46" s="49"/>
      <c r="H46" s="49"/>
      <c r="I46" s="49"/>
      <c r="J46" s="49"/>
      <c r="K46" s="117"/>
      <c r="L46" s="85"/>
      <c r="M46" s="85"/>
      <c r="N46" s="587"/>
      <c r="O46" s="586"/>
      <c r="P46" s="49"/>
      <c r="Q46" s="587"/>
      <c r="R46" s="89"/>
      <c r="S46" s="49"/>
      <c r="T46" s="87"/>
      <c r="U46" s="722"/>
      <c r="V46" s="581"/>
      <c r="W46" s="481"/>
      <c r="X46" s="648"/>
    </row>
    <row r="47" spans="1:24" ht="8.25" customHeight="1">
      <c r="A47" s="86"/>
      <c r="B47" s="903" t="s">
        <v>675</v>
      </c>
      <c r="C47" s="903"/>
      <c r="D47" s="902">
        <f>COUNTIF('1995'!$A$9:$L$294,"Bystřice")+COUNTIF('1996'!$A$11:$L$296,"Bystřice")+COUNTIF('1997'!$A$9:$L$294,"Bystřice")+COUNTIF('1998'!$A$9:$L$294,"Bystřice")+COUNTIF('1999'!$A$9:$L$318,"Bystřice")+COUNTIF('2000'!$A$8:$L$322,"Bystřice")+COUNTIF('2001'!$A$8:$L$335,"Bystřice")+COUNTIF('2002'!$A$8:$L$335,"Bystřice")+COUNTIF('2003'!$A$8:$L$337,"Bystřice")+COUNTIF('2004'!$A$8:$L$337,"Bystřice")+COUNTIF('2005'!$A$8:$L$337,"Bystřice")+COUNTIF('2006'!$A$8:$L$324,"Bystřice")+COUNTIF('2007'!$A$8:$L$324,"Bystřice")+COUNTIF('2008'!$A$8:$L$324,"Bystřice")+COUNTIF('2009'!$A$8:$L$324,"Bystřice")+COUNTIF('2010'!$A$8:$L$324,"Bystřice")+COUNTIF('2011'!$A$8:$L$324,"Bystřice")+COUNTIF('2012'!$A$8:$L$324,"Bystřice")</f>
        <v>210</v>
      </c>
      <c r="E47" s="906">
        <f>D47/$W$32</f>
        <v>5.260521042084168E-2</v>
      </c>
      <c r="F47" s="85"/>
      <c r="G47" s="904" t="s">
        <v>953</v>
      </c>
      <c r="H47" s="904"/>
      <c r="I47" s="902">
        <f>COUNTIF('1995'!$A$9:$L$294,"Záblatí")+COUNTIF('1996'!$A$11:$L$296,"Záblatí")+COUNTIF('1997'!$A$9:$L$294,"Záblatí")+COUNTIF('1998'!$A$9:$L$294,"Záblatí")+COUNTIF('1999'!$A$9:$L$318,"Záblatí")+COUNTIF('2000'!$A$8:$L$322,"Záblatí")+COUNTIF('2001'!$A$8:$L$335,"Záblatí")+COUNTIF('2002'!$A$8:$L$335,"Záblatí")+COUNTIF('2003'!$A$8:$L$337,"Záblatí")+COUNTIF('2004'!$A$8:$L$337,"Záblatí")+COUNTIF('2005'!$A$8:$L$337,"Záblatí")+COUNTIF('2006'!$A$8:$L$324,"Záblatí")+COUNTIF('2007'!$A$8:$L$324,"Záblatí")+COUNTIF('2008'!$A$8:$L$324,"Záblatí")+COUNTIF('2009'!$A$8:$L$324,"Záblatí")+COUNTIF('2010'!$A$8:$L$324,"Záblatí")+COUNTIF('2011'!$A$8:$L$324,"Záblatí")+COUNTIF('2012'!$A$8:$L$324,"Záblatí")</f>
        <v>10</v>
      </c>
      <c r="J47" s="906">
        <f>I47/$W$32</f>
        <v>2.5050100200400801E-3</v>
      </c>
      <c r="K47" s="49"/>
      <c r="L47" s="904" t="s">
        <v>2178</v>
      </c>
      <c r="M47" s="904"/>
      <c r="N47" s="902">
        <f>COUNTIF('1995'!$A$9:$L$294,"Kolín")+COUNTIF('1996'!$A$11:$L$296,"Kolín")+COUNTIF('1997'!$A$9:$L$294,"Kolín")+COUNTIF('1998'!$A$9:$L$294,"Kolín")+COUNTIF('1999'!$A$9:$L$318,"Kolín")+COUNTIF('2000'!$A$8:$L$322,"Kolín")+COUNTIF('2001'!$A$8:$L$335,"Kolín")+COUNTIF('2002'!$A$8:$L$335,"Kolín")+COUNTIF('2003'!$A$8:$L$337,"Kolín")+COUNTIF('2004'!$A$8:$L$337,"Kolín")+COUNTIF('2005'!$A$8:$L$337,"Kolín")+COUNTIF('2006'!$A$8:$L$324,"Kolín")+COUNTIF('2007'!$A$8:$L$324,"Kolín")+COUNTIF('2008'!$A$8:$L$324,"Kolín")+COUNTIF('2009'!$A$8:$L$324,"Kolín")+COUNTIF('2010'!$A$8:$L$324,"Kolín")+COUNTIF('2011'!$A$8:$L$324,"Kolín")+COUNTIF('2012'!$A$8:$L$324,"Kolín")</f>
        <v>2</v>
      </c>
      <c r="O47" s="906">
        <f>N47/$W$32</f>
        <v>5.0100200400801599E-4</v>
      </c>
      <c r="P47" s="49"/>
      <c r="Q47" s="919" t="s">
        <v>3288</v>
      </c>
      <c r="R47" s="919"/>
      <c r="S47" s="902">
        <f>COUNTIF('1995'!$A$9:$L$294,"Kysucké n. Mesto")+COUNTIF('1996'!$A$11:$L$296,"Kysucké n. Mesto")+COUNTIF('1997'!$A$9:$L$294,"Kysucké n. Mesto")+COUNTIF('1998'!$A$9:$L$294,"Kysucké n. Mesto")+COUNTIF('1999'!$A$9:$L$318,"Kysucké n. Mesto")+COUNTIF('2000'!$A$8:$L$322,"Kysucké n. Mesto")+COUNTIF('2001'!$A$8:$L$335,"Kysucké n. Mesto")+COUNTIF('2002'!$A$8:$L$335,"Kysucké n. Mesto")+COUNTIF('2003'!$A$8:$L$337,"Kysucké n. Mesto")+COUNTIF('2004'!$A$8:$L$337,"Kysucké n. Mesto")+COUNTIF('2005'!$A$8:$L$337,"Kysucké n. Mesto")+COUNTIF('2006'!$A$8:$L$324,"Kysucké n. Mesto")+COUNTIF('2007'!$A$8:$L$324,"Kysucké n. Mesto")+COUNTIF('2008'!$A$8:$L$324,"Kysucké n. Mesto")+COUNTIF('2009'!$A$8:$L$324,"Kysucké n. Mesto")+COUNTIF('2010'!$A$8:$L$324,"Kysucké n. Mesto")+COUNTIF('2011'!$A$8:$L$324,"Kysucké n. Mesto")+COUNTIF('2012'!$A$8:$L$324,"Kysucké n. Mesto")</f>
        <v>1</v>
      </c>
      <c r="T47" s="906">
        <f>S47/$W$32</f>
        <v>2.50501002004008E-4</v>
      </c>
      <c r="U47" s="481"/>
      <c r="V47" s="481"/>
      <c r="W47" s="481"/>
      <c r="X47" s="570"/>
    </row>
    <row r="48" spans="1:24" ht="8.25" customHeight="1">
      <c r="A48" s="86"/>
      <c r="B48" s="903"/>
      <c r="C48" s="903"/>
      <c r="D48" s="902"/>
      <c r="E48" s="906"/>
      <c r="F48" s="49"/>
      <c r="G48" s="904"/>
      <c r="H48" s="904"/>
      <c r="I48" s="902"/>
      <c r="J48" s="906"/>
      <c r="K48" s="49"/>
      <c r="L48" s="904"/>
      <c r="M48" s="904"/>
      <c r="N48" s="902"/>
      <c r="O48" s="906"/>
      <c r="P48" s="49"/>
      <c r="Q48" s="919"/>
      <c r="R48" s="919"/>
      <c r="S48" s="902"/>
      <c r="T48" s="906"/>
      <c r="U48" s="481"/>
      <c r="V48" s="481"/>
      <c r="W48" s="481"/>
      <c r="X48" s="570"/>
    </row>
    <row r="49" spans="1:24" ht="5.25" customHeight="1">
      <c r="A49" s="86"/>
      <c r="B49" s="569"/>
      <c r="C49" s="49"/>
      <c r="D49" s="49"/>
      <c r="E49" s="85"/>
      <c r="F49" s="49"/>
      <c r="G49" s="49"/>
      <c r="H49" s="49"/>
      <c r="I49" s="49"/>
      <c r="J49" s="87"/>
      <c r="K49" s="49"/>
      <c r="L49" s="85"/>
      <c r="M49" s="85"/>
      <c r="N49" s="587"/>
      <c r="O49" s="586"/>
      <c r="P49" s="49"/>
      <c r="Q49" s="587"/>
      <c r="R49" s="89"/>
      <c r="S49" s="49"/>
      <c r="T49" s="87"/>
      <c r="U49" s="587"/>
      <c r="V49" s="581"/>
      <c r="W49" s="481"/>
      <c r="X49" s="648"/>
    </row>
    <row r="50" spans="1:24" ht="8.25" customHeight="1">
      <c r="A50" s="86"/>
      <c r="B50" s="903" t="s">
        <v>687</v>
      </c>
      <c r="C50" s="903"/>
      <c r="D50" s="902">
        <f>COUNTIF('1995'!$A$9:$L$294,"Jablunkov")+COUNTIF('1996'!$A$11:$L$296,"Jablunkov")+COUNTIF('1997'!$A$9:$L$294,"Jablunkov")+COUNTIF('1998'!$A$9:$L$294,"Jablunkov")+COUNTIF('1999'!$A$9:$L$318,"Jablunkov")+COUNTIF('2000'!$A$8:$L$322,"Jablunkov")+COUNTIF('2001'!$A$8:$L$335,"Jablunkov")+COUNTIF('2002'!$A$8:$L$335,"Jablunkov")+COUNTIF('2003'!$A$8:$L$337,"Jablunkov")+COUNTIF('2004'!$A$8:$L$337,"Jablunkov")+COUNTIF('2005'!$A$8:$L$337,"Jablunkov")+COUNTIF('2006'!$A$8:$L$324,"Jablunkov")+COUNTIF('2007'!$A$8:$L$324,"Jablunkov")+COUNTIF('2008'!$A$8:$L$324,"Jablunkov")+COUNTIF('2009'!$A$8:$L$324,"Jablunkov")+COUNTIF('2010'!$A$8:$L$324,"Jablunkov")+COUNTIF('2011'!$A$8:$L$324,"Jablunkov")+COUNTIF('2012'!$A$8:$L$324,"Jablunkov")</f>
        <v>174</v>
      </c>
      <c r="E50" s="906">
        <f>D50/$W$32</f>
        <v>4.3587174348697397E-2</v>
      </c>
      <c r="F50" s="49"/>
      <c r="G50" s="904" t="s">
        <v>959</v>
      </c>
      <c r="H50" s="904"/>
      <c r="I50" s="902">
        <f>COUNTIF('1995'!$A$9:$L$294,"Brno")+COUNTIF('1996'!$A$11:$L$296,"Brno")+COUNTIF('1997'!$A$9:$L$294,"Brno")+COUNTIF('1998'!$A$9:$L$294,"Brno")+COUNTIF('1999'!$A$9:$L$318,"Brno")+COUNTIF('2000'!$A$8:$L$322,"Brno")+COUNTIF('2001'!$A$8:$L$335,"Brno")+COUNTIF('2002'!$A$8:$L$335,"Brno")+COUNTIF('2003'!$A$8:$L$337,"Brno")+COUNTIF('2004'!$A$8:$L$337,"Brno")+COUNTIF('2005'!$A$8:$L$337,"Brno")+COUNTIF('2006'!$A$8:$L$324,"Brno")+COUNTIF('2007'!$A$8:$L$324,"Brno")+COUNTIF('2008'!$A$8:$L$324,"Brno")+COUNTIF('2009'!$A$8:$L$324,"Brno")+COUNTIF('2010'!$A$8:$L$324,"Brno")+COUNTIF('2011'!$A$8:$L$324,"Brno")+COUNTIF('2012'!$A$8:$L$324,"Brno")</f>
        <v>10</v>
      </c>
      <c r="J50" s="906">
        <f>I50/$W$32</f>
        <v>2.5050100200400801E-3</v>
      </c>
      <c r="K50" s="49"/>
      <c r="L50" s="908" t="s">
        <v>2227</v>
      </c>
      <c r="M50" s="908"/>
      <c r="N50" s="902">
        <f>COUNTIF('1995'!$A$9:$L$294,"Rájec")+COUNTIF('1996'!$A$11:$L$296,"Rájec")+COUNTIF('1997'!$A$9:$L$294,"Rájec")+COUNTIF('1998'!$A$9:$L$294,"Rájec")+COUNTIF('1999'!$A$9:$L$318,"Rájec")+COUNTIF('2000'!$A$8:$L$322,"Rájec")+COUNTIF('2001'!$A$8:$L$335,"Rájec")+COUNTIF('2002'!$A$8:$L$335,"Rájec")+COUNTIF('2003'!$A$8:$L$337,"Rájec")+COUNTIF('2004'!$A$8:$L$337,"Rájec")+COUNTIF('2005'!$A$8:$L$337,"Rájec")+COUNTIF('2006'!$A$8:$L$324,"Rájec")+COUNTIF('2007'!$A$8:$L$324,"Rájec")+COUNTIF('2008'!$A$8:$L$324,"Rájec")+COUNTIF('2009'!$A$8:$L$324,"Rájec")+COUNTIF('2010'!$A$8:$L$324,"Rájec")+COUNTIF('2011'!$A$8:$L$324,"Rájec")+COUNTIF('2012'!$A$8:$L$324,"Rájec")</f>
        <v>2</v>
      </c>
      <c r="O50" s="906">
        <f>N50/$W$32</f>
        <v>5.0100200400801599E-4</v>
      </c>
      <c r="P50" s="49"/>
      <c r="Q50" s="904" t="s">
        <v>768</v>
      </c>
      <c r="R50" s="904"/>
      <c r="S50" s="902">
        <f>COUNTIF('1995'!$A$9:$L$294,"Jilemnice")+COUNTIF('1996'!$A$11:$L$296,"Jilemnice")+COUNTIF('1997'!$A$9:$L$294,"Jilemnice")+COUNTIF('1998'!$A$9:$L$294,"Jilemnice")+COUNTIF('1999'!$A$9:$L$318,"Jilemnice")+COUNTIF('2000'!$A$8:$L$322,"Jilemnice")+COUNTIF('2001'!$A$8:$L$335,"Jilemnice")+COUNTIF('2002'!$A$8:$L$335,"Jilemnice")+COUNTIF('2003'!$A$8:$L$337,"Jilemnice")+COUNTIF('2004'!$A$8:$L$337,"Jilemnice")+COUNTIF('2005'!$A$8:$L$337,"Jilemnice")+COUNTIF('2006'!$A$8:$L$324,"Jilemnice")+COUNTIF('2007'!$A$8:$L$324,"Jilemnice")+COUNTIF('2008'!$A$8:$L$324,"Jilemnice")+COUNTIF('2009'!$A$8:$L$324,"Jilemnice")+COUNTIF('2010'!$A$8:$L$324,"Jilemnice")+COUNTIF('2011'!$A$8:$L$324,"Jilemnice")+COUNTIF('2012'!$A$8:$L$324,"Jilemnice")</f>
        <v>1</v>
      </c>
      <c r="T50" s="906">
        <f>S50/$W$32</f>
        <v>2.50501002004008E-4</v>
      </c>
      <c r="U50" s="481"/>
      <c r="V50" s="481"/>
      <c r="W50" s="481"/>
      <c r="X50" s="570"/>
    </row>
    <row r="51" spans="1:24" ht="8.25" customHeight="1">
      <c r="A51" s="86"/>
      <c r="B51" s="903"/>
      <c r="C51" s="903"/>
      <c r="D51" s="902"/>
      <c r="E51" s="906"/>
      <c r="F51" s="49"/>
      <c r="G51" s="904"/>
      <c r="H51" s="904"/>
      <c r="I51" s="902"/>
      <c r="J51" s="906"/>
      <c r="K51" s="49"/>
      <c r="L51" s="908"/>
      <c r="M51" s="908"/>
      <c r="N51" s="902"/>
      <c r="O51" s="906"/>
      <c r="P51" s="49"/>
      <c r="Q51" s="904"/>
      <c r="R51" s="904"/>
      <c r="S51" s="902"/>
      <c r="T51" s="906"/>
      <c r="U51" s="481"/>
      <c r="V51" s="481"/>
      <c r="W51" s="481"/>
      <c r="X51" s="570"/>
    </row>
    <row r="52" spans="1:24" ht="5.25" customHeight="1">
      <c r="A52" s="86"/>
      <c r="B52" s="49"/>
      <c r="C52" s="49"/>
      <c r="D52" s="49"/>
      <c r="E52" s="87"/>
      <c r="F52" s="49"/>
      <c r="G52" s="49"/>
      <c r="H52" s="87"/>
      <c r="I52" s="49"/>
      <c r="J52" s="87"/>
      <c r="K52" s="49"/>
      <c r="L52" s="85"/>
      <c r="M52" s="85"/>
      <c r="N52" s="587"/>
      <c r="O52" s="586"/>
      <c r="P52" s="49"/>
      <c r="Q52" s="49"/>
      <c r="R52" s="49"/>
      <c r="S52" s="49"/>
      <c r="T52" s="49"/>
      <c r="U52" s="481"/>
      <c r="V52" s="481"/>
      <c r="W52" s="481"/>
      <c r="X52" s="570"/>
    </row>
    <row r="53" spans="1:24" ht="8.25" customHeight="1">
      <c r="A53" s="86"/>
      <c r="B53" s="903" t="s">
        <v>695</v>
      </c>
      <c r="C53" s="903"/>
      <c r="D53" s="902">
        <f>COUNTIF('1995'!$A$9:$L$294,"Mosty u Jabl.")+COUNTIF('1996'!$A$11:$L$296,"Mosty u Jabl.")+COUNTIF('1997'!$A$9:$L$294,"Mosty u Jabl.")+COUNTIF('1998'!$A$9:$L$294,"Mosty u Jabl.")+COUNTIF('1999'!$A$9:$L$318,"Mosty u Jabl.")+COUNTIF('2000'!$A$8:$L$322,"Mosty u Jabl.")+COUNTIF('2001'!$A$8:$L$335,"Mosty u Jabl.")+COUNTIF('2002'!$A$8:$L$335,"Mosty u Jabl.")+COUNTIF('2003'!$A$8:$L$337,"Mosty u Jabl.")+COUNTIF('2004'!$A$8:$L$337,"Mosty u Jabl.")+COUNTIF('2005'!$A$8:$L$337,"Mosty u Jabl.")+COUNTIF('2006'!$A$8:$L$324,"Mosty u Jabl.")+COUNTIF('2007'!$A$8:$L$324,"Mosty u Jabl.")+COUNTIF('2008'!$A$8:$L$324,"Mosty u Jabl.")+COUNTIF('2009'!$A$8:$L$324,"Mosty u Jabl.")+COUNTIF('2010'!$A$8:$L$324,"Mosty u Jabl.")+COUNTIF('2011'!$A$8:$L$324,"Mosty u Jabl.")+COUNTIF('2012'!$A$8:$L$324,"Mosty u Jabl.")</f>
        <v>122</v>
      </c>
      <c r="E53" s="906">
        <f>D53/$W$32</f>
        <v>3.0561122244488977E-2</v>
      </c>
      <c r="F53" s="49"/>
      <c r="G53" s="903" t="s">
        <v>2502</v>
      </c>
      <c r="H53" s="903"/>
      <c r="I53" s="902">
        <f>COUNTIF('1995'!$A$9:$L$294,"Písek")+COUNTIF('1996'!$A$11:$L$296,"Písek")+COUNTIF('1997'!$A$9:$L$294,"Písek")+COUNTIF('1998'!$A$9:$L$294,"Písek")+COUNTIF('1999'!$A$9:$L$318,"Písek")+COUNTIF('2000'!$A$8:$L$322,"Písek")+COUNTIF('2001'!$A$8:$L$335,"Písek")+COUNTIF('2002'!$A$8:$L$335,"Písek")+COUNTIF('2003'!$A$8:$L$337,"Písek")+COUNTIF('2004'!$A$8:$L$337,"Písek")+COUNTIF('2005'!$A$8:$L$337,"Písek")+COUNTIF('2006'!$A$8:$L$324,"Písek")+COUNTIF('2007'!$A$8:$L$324,"Písek")+COUNTIF('2008'!$A$8:$L$324,"Písek")+COUNTIF('2009'!$A$8:$L$324,"Písek")+COUNTIF('2010'!$A$8:$L$324,"Písek")+COUNTIF('2011'!$A$8:$L$324,"Písek")+COUNTIF('2012'!$A$8:$L$324,"Písek")</f>
        <v>9</v>
      </c>
      <c r="J53" s="906">
        <f>I53/$W$32</f>
        <v>2.2545090180360722E-3</v>
      </c>
      <c r="K53" s="49"/>
      <c r="L53" s="904" t="s">
        <v>1322</v>
      </c>
      <c r="M53" s="904"/>
      <c r="N53" s="902">
        <f>COUNTIF('1995'!$A$9:$L$294,"Paskov")+COUNTIF('1996'!$A$11:$L$296,"Paskov")+COUNTIF('1997'!$A$9:$L$294,"Paskov")+COUNTIF('1998'!$A$9:$L$294,"Paskov")+COUNTIF('1999'!$A$9:$L$318,"Paskov")+COUNTIF('2000'!$A$8:$L$322,"Paskov")+COUNTIF('2001'!$A$8:$L$335,"Paskov")+COUNTIF('2002'!$A$8:$L$335,"Paskov")+COUNTIF('2003'!$A$8:$L$337,"Paskov")+COUNTIF('2004'!$A$8:$L$337,"Paskov")+COUNTIF('2005'!$A$8:$L$337,"Paskov")+COUNTIF('2006'!$A$8:$L$324,"Paskov")+COUNTIF('2007'!$A$8:$L$324,"Paskov")+COUNTIF('2008'!$A$8:$L$324,"Paskov")+COUNTIF('2009'!$A$8:$L$324,"Paskov")+COUNTIF('2010'!$A$8:$L$324,"Paskov")+COUNTIF('2011'!$A$8:$L$324,"Paskov")+COUNTIF('2012'!$A$8:$L$324,"Paskov")</f>
        <v>2</v>
      </c>
      <c r="O53" s="906">
        <f>N53/$W$32</f>
        <v>5.0100200400801599E-4</v>
      </c>
      <c r="P53" s="49"/>
      <c r="Q53" s="904" t="s">
        <v>960</v>
      </c>
      <c r="R53" s="904"/>
      <c r="S53" s="902">
        <f>COUNTIF('1995'!$A$9:$L$294,"Kozlovice")+COUNTIF('1996'!$A$11:$L$296,"Kozlovice")+COUNTIF('1997'!$A$9:$L$294,"Kozlovice")+COUNTIF('1998'!$A$9:$L$294,"Kozlovice")+COUNTIF('1999'!$A$9:$L$318,"Kozlovice")+COUNTIF('2000'!$A$8:$L$322,"Kozlovice")+COUNTIF('2001'!$A$8:$L$335,"Kozlovice")+COUNTIF('2002'!$A$8:$L$335,"Kozlovice")+COUNTIF('2003'!$A$8:$L$337,"Kozlovice")+COUNTIF('2004'!$A$8:$L$337,"Kozlovice")+COUNTIF('2005'!$A$8:$L$337,"Kozlovice")+COUNTIF('2006'!$A$8:$L$324,"Kozlovice")+COUNTIF('2007'!$A$8:$L$324,"Kozlovice")+COUNTIF('2008'!$A$8:$L$324,"Kozlovice")+COUNTIF('2009'!$A$8:$L$324,"Kozlovice")+COUNTIF('2010'!$A$8:$L$324,"Kozlovice")+COUNTIF('2011'!$A$8:$L$324,"Kozlovice")+COUNTIF('2012'!$A$8:$L$324,"Kozlovice")</f>
        <v>1</v>
      </c>
      <c r="T53" s="906">
        <f>S53/$W$32</f>
        <v>2.50501002004008E-4</v>
      </c>
      <c r="U53" s="938"/>
      <c r="V53" s="938"/>
      <c r="W53" s="902"/>
      <c r="X53" s="939"/>
    </row>
    <row r="54" spans="1:24" ht="8.25" customHeight="1">
      <c r="A54" s="86"/>
      <c r="B54" s="903"/>
      <c r="C54" s="903"/>
      <c r="D54" s="902"/>
      <c r="E54" s="906"/>
      <c r="F54" s="49"/>
      <c r="G54" s="903"/>
      <c r="H54" s="903"/>
      <c r="I54" s="902"/>
      <c r="J54" s="906"/>
      <c r="K54" s="49"/>
      <c r="L54" s="904"/>
      <c r="M54" s="904"/>
      <c r="N54" s="902"/>
      <c r="O54" s="906"/>
      <c r="P54" s="49"/>
      <c r="Q54" s="904"/>
      <c r="R54" s="904"/>
      <c r="S54" s="902"/>
      <c r="T54" s="906"/>
      <c r="U54" s="938"/>
      <c r="V54" s="938"/>
      <c r="W54" s="902"/>
      <c r="X54" s="939"/>
    </row>
    <row r="55" spans="1:24" ht="5.25" customHeight="1">
      <c r="A55" s="86"/>
      <c r="B55" s="49"/>
      <c r="C55" s="49"/>
      <c r="D55" s="49"/>
      <c r="E55" s="87"/>
      <c r="F55" s="49"/>
      <c r="G55" s="49"/>
      <c r="H55" s="49"/>
      <c r="I55" s="49"/>
      <c r="J55" s="49"/>
      <c r="K55" s="49"/>
      <c r="L55" s="85"/>
      <c r="M55" s="85"/>
      <c r="N55" s="587"/>
      <c r="O55" s="586"/>
      <c r="P55" s="49"/>
      <c r="Q55" s="587"/>
      <c r="R55" s="89"/>
      <c r="S55" s="49"/>
      <c r="T55" s="87"/>
      <c r="U55" s="587"/>
      <c r="V55" s="581"/>
      <c r="W55" s="481"/>
      <c r="X55" s="648"/>
    </row>
    <row r="56" spans="1:24" ht="8.25" customHeight="1">
      <c r="A56" s="86"/>
      <c r="B56" s="904" t="s">
        <v>900</v>
      </c>
      <c r="C56" s="904"/>
      <c r="D56" s="902">
        <f>COUNTIF('1995'!$A$9:$L$294,"Ostrava")+COUNTIF('1996'!$A$11:$L$296,"Ostrava")+COUNTIF('1997'!$A$9:$L$294,"Ostrava")+COUNTIF('1998'!$A$9:$L$294,"Ostrava")+COUNTIF('1999'!$A$9:$L$318,"Ostrava")+COUNTIF('2000'!$A$8:$L$322,"Ostrava")+COUNTIF('2001'!$A$8:$L$335,"Ostrava")+COUNTIF('2002'!$A$8:$L$335,"Ostrava")+COUNTIF('2003'!$A$8:$L$337,"Ostrava")+COUNTIF('2004'!$A$8:$L$337,"Ostrava")+COUNTIF('2005'!$A$8:$L$337,"Ostrava")+COUNTIF('2006'!$A$8:$L$324,"Ostrava")+COUNTIF('2007'!$A$8:$L$324,"Ostrava")+COUNTIF('2008'!$A$8:$L$324,"Ostrava")+COUNTIF('2009'!$A$8:$L$324,"Ostrava")+COUNTIF('2010'!$A$8:$L$324,"Ostrava")+COUNTIF('2011'!$A$8:$L$324,"Ostrava")+COUNTIF('2012'!$A$8:$L$324,"Ostrava")</f>
        <v>78</v>
      </c>
      <c r="E56" s="906">
        <f>D56/$W$32</f>
        <v>1.9539078156312624E-2</v>
      </c>
      <c r="F56" s="49"/>
      <c r="G56" s="904" t="s">
        <v>951</v>
      </c>
      <c r="H56" s="904"/>
      <c r="I56" s="902">
        <f>COUNTIF('1995'!$A$9:$L$294,"Frenštát p. R.")+COUNTIF('1996'!$A$11:$L$296,"Frenštát p. R.")+COUNTIF('1997'!$A$9:$L$294,"Frenštát p. R.")+COUNTIF('1998'!$A$9:$L$294,"Frenštát p. R.")+COUNTIF('1999'!$A$9:$L$318,"Frenštát p. R.")+COUNTIF('2000'!$A$8:$L$322,"Frenštát p. R.")+COUNTIF('2001'!$A$8:$L$335,"Frenštát p. R.")+COUNTIF('2002'!$A$8:$L$335,"Frenštát p. R.")+COUNTIF('2003'!$A$8:$L$337,"Frenštát p. R.")+COUNTIF('2004'!$A$8:$L$337,"Frenštát p. R.")+COUNTIF('2005'!$A$8:$L$337,"Frenštát p. R.")+COUNTIF('2006'!$A$8:$L$324,"Frenštát p. R.")+COUNTIF('2007'!$A$8:$L$324,"Frenštát p. R.")+COUNTIF('2008'!$A$8:$L$324,"Frenštát p. R.")+COUNTIF('2009'!$A$8:$L$324,"Frenštát p. R.")+COUNTIF('2010'!$A$8:$L$324,"Frenštát p. R.")+COUNTIF('2011'!$A$8:$L$324,"Frenštát p. R.")+COUNTIF('2012'!$A$8:$L$324,"Frenštát p. R.")</f>
        <v>8</v>
      </c>
      <c r="J56" s="906">
        <f>I56/$W$32</f>
        <v>2.004008016032064E-3</v>
      </c>
      <c r="K56" s="49"/>
      <c r="L56" s="908" t="s">
        <v>631</v>
      </c>
      <c r="M56" s="908"/>
      <c r="N56" s="902">
        <f>COUNTIF('1995'!$A$9:$L$294,"Zákopčie")+COUNTIF('1996'!$A$11:$L$296,"Zákopčie")+COUNTIF('1997'!$A$9:$L$294,"Zákopčie")+COUNTIF('1998'!$A$9:$L$294,"Zákopčie")+COUNTIF('1999'!$A$9:$L$318,"Zákopčie")+COUNTIF('2000'!$A$8:$L$322,"Zákopčie")+COUNTIF('2001'!$A$8:$L$335,"Zákopčie")+COUNTIF('2002'!$A$8:$L$335,"Zákopčie")+COUNTIF('2003'!$A$8:$L$337,"Zákopčie")+COUNTIF('2004'!$A$8:$L$337,"Zákopčie")+COUNTIF('2005'!$A$8:$L$337,"Zákopčie")+COUNTIF('2006'!$A$8:$L$324,"Zákopčie")+COUNTIF('2007'!$A$8:$L$324,"Zákopčie")+COUNTIF('2008'!$A$8:$L$324,"Zákopčie")+COUNTIF('2009'!$A$8:$L$324,"Zákopčie")+COUNTIF('2010'!$A$8:$L$324,"Zákopčie")+COUNTIF('2011'!$A$8:$L$324,"Zákopčie")+COUNTIF('2012'!$A$8:$L$324,"Zákopčie")</f>
        <v>2</v>
      </c>
      <c r="O56" s="906">
        <f>N56/$W$32</f>
        <v>5.0100200400801599E-4</v>
      </c>
      <c r="P56" s="49"/>
      <c r="Q56" s="908" t="s">
        <v>967</v>
      </c>
      <c r="R56" s="908"/>
      <c r="S56" s="902">
        <f>COUNTIF('1995'!$A$9:$L$294,"Bardejov")+COUNTIF('1996'!$A$11:$L$296,"Bardejov")+COUNTIF('1997'!$A$9:$L$294,"Bardejov")+COUNTIF('1998'!$A$9:$L$294,"Bardejov")+COUNTIF('1999'!$A$9:$L$318,"Bardejov")+COUNTIF('2000'!$A$8:$L$322,"Bardejov")+COUNTIF('2001'!$A$8:$L$335,"Bardejov")+COUNTIF('2002'!$A$8:$L$335,"Bardejov")+COUNTIF('2003'!$A$8:$L$337,"Bardejov")+COUNTIF('2004'!$A$8:$L$337,"Bardejov")+COUNTIF('2005'!$A$8:$L$337,"Bardejov")+COUNTIF('2006'!$A$8:$L$324,"Bardejov")+COUNTIF('2007'!$A$8:$L$324,"Bardejov")+COUNTIF('2008'!$A$8:$L$324,"Bardejov")+COUNTIF('2009'!$A$8:$L$324,"Bardejov")+COUNTIF('2010'!$A$8:$L$324,"Bardejov")+COUNTIF('2011'!$A$8:$L$324,"Bardejov")+COUNTIF('2012'!$A$8:$L$324,"Bardejov")</f>
        <v>1</v>
      </c>
      <c r="T56" s="906">
        <f>S56/$W$32</f>
        <v>2.50501002004008E-4</v>
      </c>
      <c r="U56" s="938"/>
      <c r="V56" s="938"/>
      <c r="W56" s="902"/>
      <c r="X56" s="939"/>
    </row>
    <row r="57" spans="1:24" ht="8.25" customHeight="1">
      <c r="A57" s="86"/>
      <c r="B57" s="904"/>
      <c r="C57" s="904"/>
      <c r="D57" s="902"/>
      <c r="E57" s="906"/>
      <c r="F57" s="49"/>
      <c r="G57" s="904"/>
      <c r="H57" s="904"/>
      <c r="I57" s="902"/>
      <c r="J57" s="906"/>
      <c r="K57" s="49"/>
      <c r="L57" s="908"/>
      <c r="M57" s="908"/>
      <c r="N57" s="902"/>
      <c r="O57" s="906"/>
      <c r="P57" s="49"/>
      <c r="Q57" s="908"/>
      <c r="R57" s="908"/>
      <c r="S57" s="902"/>
      <c r="T57" s="906"/>
      <c r="U57" s="938"/>
      <c r="V57" s="938"/>
      <c r="W57" s="902"/>
      <c r="X57" s="939"/>
    </row>
    <row r="58" spans="1:24" ht="5.25" customHeight="1">
      <c r="A58" s="86"/>
      <c r="B58" s="49"/>
      <c r="C58" s="49"/>
      <c r="D58" s="49"/>
      <c r="E58" s="87"/>
      <c r="F58" s="49"/>
      <c r="G58" s="587"/>
      <c r="H58" s="89"/>
      <c r="I58" s="49"/>
      <c r="J58" s="87"/>
      <c r="K58" s="49"/>
      <c r="L58" s="49"/>
      <c r="M58" s="49"/>
      <c r="N58" s="49"/>
      <c r="O58" s="49"/>
      <c r="P58" s="49"/>
      <c r="Q58" s="587"/>
      <c r="R58" s="89"/>
      <c r="S58" s="49"/>
      <c r="T58" s="87"/>
      <c r="U58" s="587"/>
      <c r="V58" s="581"/>
      <c r="W58" s="481"/>
      <c r="X58" s="648"/>
    </row>
    <row r="59" spans="1:24" ht="8.25" customHeight="1">
      <c r="A59" s="86"/>
      <c r="B59" s="903" t="s">
        <v>681</v>
      </c>
      <c r="C59" s="903"/>
      <c r="D59" s="902">
        <f>COUNTIF('1995'!$A$9:$L$294,"Nýdek")+COUNTIF('1996'!$A$11:$L$296,"Nýdek")+COUNTIF('1997'!$A$9:$L$294,"Nýdek")+COUNTIF('1998'!$A$9:$L$294,"Nýdek")+COUNTIF('1999'!$A$9:$L$318,"Nýdek")+COUNTIF('2000'!$A$8:$L$322,"Nýdek")+COUNTIF('2001'!$A$8:$L$335,"Nýdek")+COUNTIF('2002'!$A$8:$L$335,"Nýdek")+COUNTIF('2003'!$A$8:$L$337,"Nýdek")+COUNTIF('2004'!$A$8:$L$337,"Nýdek")+COUNTIF('2005'!$A$8:$L$337,"Nýdek")+COUNTIF('2006'!$A$8:$L$324,"Nýdek")+COUNTIF('2007'!$A$8:$L$324,"Nýdek")+COUNTIF('2008'!$A$8:$L$324,"Nýdek")+COUNTIF('2009'!$A$8:$L$324,"Nýdek")+COUNTIF('2010'!$A$8:$L$324,"Nýdek")+COUNTIF('2011'!$A$8:$L$324,"Nýdek")+COUNTIF('2012'!$A$8:$L$324,"Nýdek")</f>
        <v>72</v>
      </c>
      <c r="E59" s="906">
        <f>D59/$W$32</f>
        <v>1.8036072144288578E-2</v>
      </c>
      <c r="F59" s="49"/>
      <c r="G59" s="904" t="s">
        <v>2677</v>
      </c>
      <c r="H59" s="904"/>
      <c r="I59" s="902">
        <f>COUNTIF('1995'!$A$9:$L$294,"Olešná")+COUNTIF('1996'!$A$11:$L$296,"Olešná")+COUNTIF('1997'!$A$9:$L$294,"Olešná")+COUNTIF('1998'!$A$9:$L$294,"Olešná")+COUNTIF('1999'!$A$9:$L$318,"Olešná")+COUNTIF('2000'!$A$8:$L$322,"Olešná")+COUNTIF('2001'!$A$8:$L$335,"Olešná")+COUNTIF('2002'!$A$8:$L$335,"Olešná")+COUNTIF('2003'!$A$8:$L$337,"Olešná")+COUNTIF('2004'!$A$8:$L$337,"Olešná")+COUNTIF('2005'!$A$8:$L$337,"Olešná")+COUNTIF('2006'!$A$8:$L$324,"Olešná")+COUNTIF('2007'!$A$8:$L$324,"Olešná")+COUNTIF('2008'!$A$8:$L$324,"Olešná")+COUNTIF('2009'!$A$8:$L$324,"Olešná")+COUNTIF('2010'!$A$8:$L$324,"Olešná")+COUNTIF('2011'!$A$8:$L$324,"Olešná")+COUNTIF('2012'!$A$8:$L$324,"Olešná")</f>
        <v>7</v>
      </c>
      <c r="J59" s="906">
        <f>I59/$W$32</f>
        <v>1.7535070140280561E-3</v>
      </c>
      <c r="K59" s="49"/>
      <c r="L59" s="904" t="s">
        <v>1652</v>
      </c>
      <c r="M59" s="904"/>
      <c r="N59" s="902">
        <f>COUNTIF('1995'!$A$9:$L$294,"Staříč")+COUNTIF('1996'!$A$11:$L$296,"Staříč")+COUNTIF('1997'!$A$9:$L$294,"Staříč")+COUNTIF('1998'!$A$9:$L$294,"Staříč")+COUNTIF('1999'!$A$9:$L$318,"Staříč")+COUNTIF('2000'!$A$8:$L$322,"Staříč")+COUNTIF('2001'!$A$8:$L$335,"Staříč")+COUNTIF('2002'!$A$8:$L$335,"Staříč")+COUNTIF('2003'!$A$8:$L$337,"Staříč")+COUNTIF('2004'!$A$8:$L$337,"Staříč")+COUNTIF('2005'!$A$8:$L$337,"Staříč")+COUNTIF('2006'!$A$8:$L$324,"Staříč")+COUNTIF('2007'!$A$8:$L$324,"Staříč")+COUNTIF('2008'!$A$8:$L$324,"Staříč")+COUNTIF('2009'!$A$8:$L$324,"Staříč")+COUNTIF('2010'!$A$8:$L$324,"Staříč")+COUNTIF('2011'!$A$8:$L$324,"Staříč")+COUNTIF('2012'!$A$8:$L$324,"Staříč")</f>
        <v>2</v>
      </c>
      <c r="O59" s="906">
        <f>N59/$W$32</f>
        <v>5.0100200400801599E-4</v>
      </c>
      <c r="P59" s="49"/>
      <c r="Q59" s="904" t="s">
        <v>1615</v>
      </c>
      <c r="R59" s="904"/>
      <c r="S59" s="902">
        <f>COUNTIF('1995'!$A$9:$L$294,"Bludovice")+COUNTIF('1996'!$A$11:$L$296,"Bludovice")+COUNTIF('1997'!$A$9:$L$294,"Bludovice")+COUNTIF('1998'!$A$9:$L$294,"Bludovice")+COUNTIF('1999'!$A$9:$L$318,"Bludovice")+COUNTIF('2000'!$A$8:$L$322,"Bludovice")+COUNTIF('2001'!$A$8:$L$335,"Bludovice")+COUNTIF('2002'!$A$8:$L$335,"Bludovice")+COUNTIF('2003'!$A$8:$L$337,"Bludovice")+COUNTIF('2004'!$A$8:$L$337,"Bludovice")+COUNTIF('2005'!$A$8:$L$337,"Bludovice")+COUNTIF('2006'!$A$8:$L$324,"Bludovice")+COUNTIF('2007'!$A$8:$L$324,"Bludovice")+COUNTIF('2008'!$A$8:$L$324,"Bludovice")+COUNTIF('2009'!$A$8:$L$324,"Bludovice")+COUNTIF('2010'!$A$8:$L$324,"Bludovice")+COUNTIF('2011'!$A$8:$L$324,"Bludovice")+COUNTIF('2012'!$A$8:$L$324,"Bludovice")</f>
        <v>1</v>
      </c>
      <c r="T59" s="906">
        <f>S59/$W$32</f>
        <v>2.50501002004008E-4</v>
      </c>
      <c r="U59" s="938"/>
      <c r="V59" s="938"/>
      <c r="W59" s="902"/>
      <c r="X59" s="939"/>
    </row>
    <row r="60" spans="1:24" ht="8.25" customHeight="1">
      <c r="A60" s="86"/>
      <c r="B60" s="903"/>
      <c r="C60" s="903"/>
      <c r="D60" s="902"/>
      <c r="E60" s="906"/>
      <c r="F60" s="49"/>
      <c r="G60" s="904"/>
      <c r="H60" s="904"/>
      <c r="I60" s="902"/>
      <c r="J60" s="906"/>
      <c r="K60" s="49"/>
      <c r="L60" s="904"/>
      <c r="M60" s="904"/>
      <c r="N60" s="902"/>
      <c r="O60" s="906"/>
      <c r="P60" s="49"/>
      <c r="Q60" s="904"/>
      <c r="R60" s="904"/>
      <c r="S60" s="902"/>
      <c r="T60" s="906"/>
      <c r="U60" s="938"/>
      <c r="V60" s="938"/>
      <c r="W60" s="902"/>
      <c r="X60" s="939"/>
    </row>
    <row r="61" spans="1:24" ht="5.25" customHeight="1">
      <c r="A61" s="86"/>
      <c r="B61" s="49"/>
      <c r="C61" s="49"/>
      <c r="D61" s="49"/>
      <c r="E61" s="87"/>
      <c r="F61" s="49"/>
      <c r="G61" s="49"/>
      <c r="H61" s="49"/>
      <c r="I61" s="49"/>
      <c r="J61" s="49"/>
      <c r="K61" s="49"/>
      <c r="L61" s="49"/>
      <c r="M61" s="49"/>
      <c r="N61" s="49"/>
      <c r="O61" s="87"/>
      <c r="P61" s="49"/>
      <c r="Q61" s="49"/>
      <c r="R61" s="49"/>
      <c r="S61" s="49"/>
      <c r="T61" s="49"/>
      <c r="U61" s="481"/>
      <c r="V61" s="481"/>
      <c r="W61" s="481"/>
      <c r="X61" s="570"/>
    </row>
    <row r="62" spans="1:24" ht="8.25" customHeight="1">
      <c r="A62" s="86"/>
      <c r="B62" s="904" t="s">
        <v>684</v>
      </c>
      <c r="C62" s="904"/>
      <c r="D62" s="902">
        <f>COUNTIF('1995'!$A$9:$L$294,"Český Těšín")+COUNTIF('1996'!$A$11:$L$296,"Český Těšín")+COUNTIF('1997'!$A$9:$L$294,"Český Těšín")+COUNTIF('1998'!$A$9:$L$294,"Český Těšín")+COUNTIF('1999'!$A$9:$L$318,"Český Těšín")+COUNTIF('2000'!$A$8:$L$322,"Český Těšín")+COUNTIF('2001'!$A$8:$L$335,"Český Těšín")+COUNTIF('2002'!$A$8:$L$335,"Český Těšín")+COUNTIF('2003'!$A$8:$L$337,"Český Těšín")+COUNTIF('2004'!$A$8:$L$337,"Český Těšín")+COUNTIF('2005'!$A$8:$L$337,"Český Těšín")+COUNTIF('2006'!$A$8:$L$324,"Český Těšín")+COUNTIF('2007'!$A$8:$L$324,"Český Těšín")+COUNTIF('2008'!$A$8:$L$324,"Český Těšín")+COUNTIF('2009'!$A$8:$L$324,"Český Těšín")+COUNTIF('2010'!$A$8:$L$324,"Český Těšín")+COUNTIF('2011'!$A$8:$L$324,"Český Těšín")+COUNTIF('2012'!$A$8:$L$324,"Český Těšín")</f>
        <v>70</v>
      </c>
      <c r="E62" s="906">
        <f>D62/$W$32</f>
        <v>1.7535070140280561E-2</v>
      </c>
      <c r="F62" s="49"/>
      <c r="G62" s="903" t="s">
        <v>630</v>
      </c>
      <c r="H62" s="903"/>
      <c r="I62" s="902">
        <f>COUNTIF('1995'!$A$9:$L$294,"Hnojník")+COUNTIF('1996'!$A$11:$L$296,"Hnojník")+COUNTIF('1997'!$A$9:$L$294,"Hnojník")+COUNTIF('1998'!$A$9:$L$294,"Hnojník")+COUNTIF('1999'!$A$9:$L$318,"Hnojník")+COUNTIF('2000'!$A$8:$L$322,"Hnojník")+COUNTIF('2001'!$A$8:$L$335,"Hnojník")+COUNTIF('2002'!$A$8:$L$335,"Hnojník")+COUNTIF('2003'!$A$8:$L$337,"Hnojník")+COUNTIF('2004'!$A$8:$L$337,"Hnojník")+COUNTIF('2005'!$A$8:$L$337,"Hnojník")+COUNTIF('2006'!$A$8:$L$324,"Hnojník")+COUNTIF('2007'!$A$8:$L$324,"Hnojník")+COUNTIF('2008'!$A$8:$L$324,"Hnojník")+COUNTIF('2009'!$A$8:$L$324,"Hnojník")+COUNTIF('2010'!$A$8:$L$324,"Hnojník")+COUNTIF('2011'!$A$8:$L$324,"Hnojník")+COUNTIF('2012'!$A$8:$L$324,"Hnojník")</f>
        <v>7</v>
      </c>
      <c r="J62" s="906">
        <f>I62/$W$32</f>
        <v>1.7535070140280561E-3</v>
      </c>
      <c r="K62" s="49"/>
      <c r="L62" s="905" t="s">
        <v>2870</v>
      </c>
      <c r="M62" s="905"/>
      <c r="N62" s="902">
        <f>COUNTIF('1995'!$A$9:$L$294,"Bažanowice")+COUNTIF('1996'!$A$11:$L$296,"Bažanowice")+COUNTIF('1997'!$A$9:$L$294,"Bažanowice")+COUNTIF('1998'!$A$9:$L$294,"Bažanowice")+COUNTIF('1999'!$A$9:$L$318,"Bažanowice")+COUNTIF('2000'!$A$8:$L$322,"Bažanowice")+COUNTIF('2001'!$A$8:$L$335,"Bažanowice")+COUNTIF('2002'!$A$8:$L$335,"Bažanowice")+COUNTIF('2003'!$A$8:$L$337,"Bažanowice")+COUNTIF('2004'!$A$8:$L$337,"Bažanowice")+COUNTIF('2005'!$A$8:$L$337,"Bažanowice")+COUNTIF('2006'!$A$8:$L$324,"Bažanowice")+COUNTIF('2007'!$A$8:$L$324,"Bažanowice")+COUNTIF('2008'!$A$8:$L$324,"Bažanowice")+COUNTIF('2009'!$A$8:$L$324,"Bažanowice")+COUNTIF('2010'!$A$8:$L$324,"Bažanowice")+COUNTIF('2011'!$A$8:$L$324,"Bažanowice")+COUNTIF('2012'!$A$8:$L$324,"Bažanowice")</f>
        <v>2</v>
      </c>
      <c r="O62" s="906">
        <f>N62/$W$32</f>
        <v>5.0100200400801599E-4</v>
      </c>
      <c r="P62" s="49"/>
      <c r="Q62" s="937" t="s">
        <v>1629</v>
      </c>
      <c r="R62" s="937"/>
      <c r="S62" s="902">
        <f>COUNTIF('1995'!$A$9:$L$294,"Vysoká nad Kys.")+COUNTIF('1996'!$A$11:$L$296,"Vysoká nad Kys.")+COUNTIF('1997'!$A$9:$L$294,"Vysoká nad Kys.")+COUNTIF('1998'!$A$9:$L$294,"Vysoká nad Kys.")+COUNTIF('1999'!$A$9:$L$318,"Vysoká nad Kys.")+COUNTIF('2000'!$A$8:$L$322,"Vysoká nad Kys.")+COUNTIF('2001'!$A$8:$L$335,"Vysoká nad Kys.")+COUNTIF('2002'!$A$8:$L$335,"Vysoká nad Kys.")+COUNTIF('2003'!$A$8:$L$337,"Vysoká nad Kys.")+COUNTIF('2004'!$A$8:$L$337,"Vysoká nad Kys.")+COUNTIF('2005'!$A$8:$L$337,"Vysoká nad Kys.")+COUNTIF('2006'!$A$8:$L$324,"Vysoká nad Kys.")+COUNTIF('2007'!$A$8:$L$324,"Vysoká nad Kys.")+COUNTIF('2008'!$A$8:$L$324,"Vysoká nad Kys.")+COUNTIF('2009'!$A$8:$L$324,"Vysoká nad Kys.")+COUNTIF('2010'!$A$8:$L$324,"Vysoká nad Kys.")+COUNTIF('2011'!$A$8:$L$324,"Vysoká nad Kys.")+COUNTIF('2012'!$A$8:$L$324,"Vysoká nad Kys.")</f>
        <v>1</v>
      </c>
      <c r="T62" s="906">
        <f>S62/$W$32</f>
        <v>2.50501002004008E-4</v>
      </c>
      <c r="U62" s="938"/>
      <c r="V62" s="938"/>
      <c r="W62" s="902"/>
      <c r="X62" s="939"/>
    </row>
    <row r="63" spans="1:24" ht="8.25" customHeight="1">
      <c r="A63" s="86"/>
      <c r="B63" s="904"/>
      <c r="C63" s="904"/>
      <c r="D63" s="902"/>
      <c r="E63" s="906"/>
      <c r="F63" s="49"/>
      <c r="G63" s="903"/>
      <c r="H63" s="903"/>
      <c r="I63" s="902"/>
      <c r="J63" s="906"/>
      <c r="K63" s="49"/>
      <c r="L63" s="905"/>
      <c r="M63" s="905"/>
      <c r="N63" s="902"/>
      <c r="O63" s="906"/>
      <c r="P63" s="49"/>
      <c r="Q63" s="937"/>
      <c r="R63" s="937"/>
      <c r="S63" s="902"/>
      <c r="T63" s="906"/>
      <c r="U63" s="938"/>
      <c r="V63" s="938"/>
      <c r="W63" s="902"/>
      <c r="X63" s="939"/>
    </row>
    <row r="64" spans="1:24" ht="5.25" customHeight="1">
      <c r="A64" s="86"/>
      <c r="B64" s="49"/>
      <c r="C64" s="49"/>
      <c r="D64" s="49"/>
      <c r="E64" s="87"/>
      <c r="F64" s="49"/>
      <c r="G64" s="587"/>
      <c r="H64" s="89"/>
      <c r="I64" s="49"/>
      <c r="J64" s="87"/>
      <c r="K64" s="49"/>
      <c r="L64" s="49"/>
      <c r="M64" s="49"/>
      <c r="N64" s="49"/>
      <c r="O64" s="87"/>
      <c r="P64" s="49"/>
      <c r="Q64" s="49"/>
      <c r="R64" s="49"/>
      <c r="S64" s="49"/>
      <c r="T64" s="49"/>
      <c r="U64" s="481"/>
      <c r="V64" s="481"/>
      <c r="W64" s="481"/>
      <c r="X64" s="570"/>
    </row>
    <row r="65" spans="1:24" ht="8.25" customHeight="1">
      <c r="A65" s="86"/>
      <c r="B65" s="905" t="s">
        <v>949</v>
      </c>
      <c r="C65" s="905"/>
      <c r="D65" s="902">
        <f>COUNTIF('1995'!$A$9:$L$294,"Jaworzynka")+COUNTIF('1996'!$A$11:$L$296,"Jaworzynka")+COUNTIF('1997'!$A$9:$L$294,"Jaworzynka")+COUNTIF('1998'!$A$9:$L$294,"Jaworzynka")+COUNTIF('1999'!$A$9:$L$318,"Jaworzynka")+COUNTIF('2000'!$A$8:$L$322,"Jaworzynka")+COUNTIF('2001'!$A$8:$L$335,"Jaworzynka")+COUNTIF('2002'!$A$8:$L$335,"Jaworzynka")+COUNTIF('2003'!$A$8:$L$337,"Jaworzynka")+COUNTIF('2004'!$A$8:$L$337,"Jaworzynka")+COUNTIF('2005'!$A$8:$L$337,"Jaworzynka")+COUNTIF('2006'!$A$8:$L$324,"Jaworzynka")+COUNTIF('2007'!$A$8:$L$324,"Jaworzynka")+COUNTIF('2008'!$A$8:$L$324,"Jaworzynka")+COUNTIF('2009'!$A$8:$L$324,"Jaworzynka")+COUNTIF('2010'!$A$8:$L$324,"Jaworzynka")+COUNTIF('2011'!$A$8:$L$324,"Jaworzynka")+COUNTIF('2012'!$A$8:$L$324,"Jaworzynka")</f>
        <v>70</v>
      </c>
      <c r="E65" s="906">
        <f>D65/$W$32</f>
        <v>1.7535070140280561E-2</v>
      </c>
      <c r="F65" s="49"/>
      <c r="G65" s="903" t="s">
        <v>1505</v>
      </c>
      <c r="H65" s="903"/>
      <c r="I65" s="902">
        <f>COUNTIF('1995'!$A$9:$L$294,"Dolní Lomná")+COUNTIF('1996'!$A$11:$L$296,"Dolní Lomná")+COUNTIF('1997'!$A$9:$L$294,"Dolní Lomná")+COUNTIF('1998'!$A$9:$L$294,"Dolní Lomná")+COUNTIF('1999'!$A$9:$L$318,"Dolní Lomná")+COUNTIF('2000'!$A$8:$L$322,"Dolní Lomná")+COUNTIF('2001'!$A$8:$L$335,"Dolní Lomná")+COUNTIF('2002'!$A$8:$L$335,"Dolní Lomná")+COUNTIF('2003'!$A$8:$L$337,"Dolní Lomná")+COUNTIF('2004'!$A$8:$L$337,"Dolní Lomná")+COUNTIF('2005'!$A$8:$L$337,"Dolní Lomná")+COUNTIF('2006'!$A$8:$L$324,"Dolní Lomná")+COUNTIF('2007'!$A$8:$L$324,"Dolní Lomná")+COUNTIF('2008'!$A$8:$L$324,"Dolní Lomná")+COUNTIF('2009'!$A$8:$L$324,"Dolní Lomná")+COUNTIF('2010'!$A$8:$L$324,"Dolní Lomná")+COUNTIF('2011'!$A$8:$L$324,"Dolní Lomná")+COUNTIF('2012'!$A$8:$L$324,"Dolní Lomná")</f>
        <v>7</v>
      </c>
      <c r="J65" s="906">
        <f>I65/$W$32</f>
        <v>1.7535070140280561E-3</v>
      </c>
      <c r="K65" s="49"/>
      <c r="L65" s="904" t="s">
        <v>966</v>
      </c>
      <c r="M65" s="904"/>
      <c r="N65" s="902">
        <f>COUNTIF('1995'!$A$9:$L$294,"Zlín")+COUNTIF('1996'!$A$11:$L$296,"Zlín")+COUNTIF('1997'!$A$9:$L$294,"Zlín")+COUNTIF('1998'!$A$9:$L$294,"Zlín")+COUNTIF('1999'!$A$9:$L$318,"Zlín")+COUNTIF('2000'!$A$8:$L$322,"Zlín")+COUNTIF('2001'!$A$8:$L$335,"Zlín")+COUNTIF('2002'!$A$8:$L$335,"Zlín")+COUNTIF('2003'!$A$8:$L$337,"Zlín")+COUNTIF('2004'!$A$8:$L$337,"Zlín")+COUNTIF('2005'!$A$8:$L$337,"Zlín")+COUNTIF('2006'!$A$8:$L$324,"Zlín")+COUNTIF('2007'!$A$8:$L$324,"Zlín")+COUNTIF('2008'!$A$8:$L$324,"Zlín")+COUNTIF('2009'!$A$8:$L$324,"Zlín")+COUNTIF('2010'!$A$8:$L$324,"Zlín")+COUNTIF('2011'!$A$8:$L$324,"Zlín")+COUNTIF('2012'!$A$8:$L$324,"Zlín")</f>
        <v>2</v>
      </c>
      <c r="O65" s="906">
        <f>N65/$W$32</f>
        <v>5.0100200400801599E-4</v>
      </c>
      <c r="P65" s="49"/>
      <c r="Q65" s="905" t="s">
        <v>2344</v>
      </c>
      <c r="R65" s="905"/>
      <c r="S65" s="902">
        <f>COUNTIF('1995'!$A$9:$L$294,"Rudzie")+COUNTIF('1996'!$A$11:$L$296,"Rudzie")+COUNTIF('1997'!$A$9:$L$294,"Rudzie")+COUNTIF('1998'!$A$9:$L$294,"Rudzie")+COUNTIF('1999'!$A$9:$L$318,"Rudzie")+COUNTIF('2000'!$A$8:$L$322,"Rudzie")+COUNTIF('2001'!$A$8:$L$335,"Rudzie")+COUNTIF('2002'!$A$8:$L$335,"Rudzie")+COUNTIF('2003'!$A$8:$L$337,"Rudzie")+COUNTIF('2004'!$A$8:$L$337,"Rudzie")+COUNTIF('2005'!$A$8:$L$337,"Rudzie")+COUNTIF('2006'!$A$8:$L$324,"Rudzie")+COUNTIF('2007'!$A$8:$L$324,"Rudzie")+COUNTIF('2008'!$A$8:$L$324,"Rudzie")+COUNTIF('2009'!$A$8:$L$324,"Rudzie")+COUNTIF('2010'!$A$8:$L$324,"Rudzie")+COUNTIF('2011'!$A$8:$L$324,"Rudzie")+COUNTIF('2012'!$A$8:$L$324,"Rudzie")</f>
        <v>1</v>
      </c>
      <c r="T65" s="906">
        <f>S65/$W$32</f>
        <v>2.50501002004008E-4</v>
      </c>
      <c r="U65" s="938"/>
      <c r="V65" s="938"/>
      <c r="W65" s="902"/>
      <c r="X65" s="939"/>
    </row>
    <row r="66" spans="1:24" ht="8.25" customHeight="1">
      <c r="A66" s="86"/>
      <c r="B66" s="905"/>
      <c r="C66" s="905"/>
      <c r="D66" s="902"/>
      <c r="E66" s="906"/>
      <c r="F66" s="49"/>
      <c r="G66" s="903"/>
      <c r="H66" s="903"/>
      <c r="I66" s="902"/>
      <c r="J66" s="906"/>
      <c r="K66" s="49"/>
      <c r="L66" s="904"/>
      <c r="M66" s="904"/>
      <c r="N66" s="902"/>
      <c r="O66" s="906"/>
      <c r="P66" s="49"/>
      <c r="Q66" s="905"/>
      <c r="R66" s="905"/>
      <c r="S66" s="902"/>
      <c r="T66" s="906"/>
      <c r="U66" s="938"/>
      <c r="V66" s="938"/>
      <c r="W66" s="902"/>
      <c r="X66" s="939"/>
    </row>
    <row r="67" spans="1:24" ht="5.25" customHeight="1">
      <c r="A67" s="86"/>
      <c r="B67" s="49"/>
      <c r="C67" s="49"/>
      <c r="D67" s="49"/>
      <c r="E67" s="87"/>
      <c r="F67" s="49"/>
      <c r="G67" s="587"/>
      <c r="H67" s="89"/>
      <c r="I67" s="49"/>
      <c r="J67" s="87"/>
      <c r="K67" s="49"/>
      <c r="L67" s="49"/>
      <c r="M67" s="49"/>
      <c r="N67" s="49"/>
      <c r="O67" s="49"/>
      <c r="P67" s="49"/>
      <c r="Q67" s="49"/>
      <c r="R67" s="49"/>
      <c r="S67" s="49"/>
      <c r="T67" s="49"/>
      <c r="U67" s="481"/>
      <c r="V67" s="481"/>
      <c r="W67" s="481"/>
      <c r="X67" s="570"/>
    </row>
    <row r="68" spans="1:24" ht="8.25" customHeight="1">
      <c r="A68" s="86"/>
      <c r="B68" s="904" t="s">
        <v>965</v>
      </c>
      <c r="C68" s="904"/>
      <c r="D68" s="902">
        <f>COUNTIF('1995'!$A$9:$L$294,"Havířov")+COUNTIF('1996'!$A$11:$L$296,"Havířov")+COUNTIF('1997'!$A$9:$L$294,"Havířov")+COUNTIF('1998'!$A$9:$L$294,"Havířov")+COUNTIF('1999'!$A$9:$L$318,"Havířov")+COUNTIF('2000'!$A$8:$L$322,"Havířov")+COUNTIF('2001'!$A$8:$L$335,"Havířov")+COUNTIF('2002'!$A$8:$L$335,"Havířov")+COUNTIF('2003'!$A$8:$L$337,"Havířov")+COUNTIF('2004'!$A$8:$L$337,"Havířov")+COUNTIF('2005'!$A$8:$L$337,"Havířov")+COUNTIF('2006'!$A$8:$L$324,"Havířov")+COUNTIF('2007'!$A$8:$L$324,"Havířov")+COUNTIF('2008'!$A$8:$L$324,"Havířov")+COUNTIF('2009'!$A$8:$L$324,"Havířov")+COUNTIF('2010'!$A$8:$L$324,"Havířov")+COUNTIF('2011'!$A$8:$L$324,"Havířov")+COUNTIF('2012'!$A$8:$L$324,"Havířov")</f>
        <v>61</v>
      </c>
      <c r="E68" s="906">
        <f>D68/$W$32</f>
        <v>1.5280561122244489E-2</v>
      </c>
      <c r="F68" s="49"/>
      <c r="G68" s="903" t="s">
        <v>833</v>
      </c>
      <c r="H68" s="903"/>
      <c r="I68" s="902">
        <f>COUNTIF('1995'!$A$9:$L$294,"Milíkov")+COUNTIF('1996'!$A$11:$L$296,"Milíkov")+COUNTIF('1997'!$A$9:$L$294,"Milíkov")+COUNTIF('1998'!$A$9:$L$294,"Milíkov")+COUNTIF('1999'!$A$9:$L$318,"Milíkov")+COUNTIF('2000'!$A$8:$L$322,"Milíkov")+COUNTIF('2001'!$A$8:$L$335,"Milíkov")+COUNTIF('2002'!$A$8:$L$335,"Milíkov")+COUNTIF('2003'!$A$8:$L$337,"Milíkov")+COUNTIF('2004'!$A$8:$L$337,"Milíkov")+COUNTIF('2005'!$A$8:$L$337,"Milíkov")+COUNTIF('2006'!$A$8:$L$324,"Milíkov")+COUNTIF('2007'!$A$8:$L$324,"Milíkov")+COUNTIF('2008'!$A$8:$L$324,"Milíkov")+COUNTIF('2009'!$A$8:$L$324,"Milíkov")+COUNTIF('2010'!$A$8:$L$324,"Milíkov")+COUNTIF('2011'!$A$8:$L$324,"Milíkov")+COUNTIF('2012'!$A$8:$L$324,"Milíkov")</f>
        <v>6</v>
      </c>
      <c r="J68" s="906">
        <f>I68/$W$32</f>
        <v>1.5030060120240481E-3</v>
      </c>
      <c r="K68" s="49"/>
      <c r="L68" s="904" t="s">
        <v>313</v>
      </c>
      <c r="M68" s="904"/>
      <c r="N68" s="902">
        <f>COUNTIF('1995'!$A$9:$L$294,"Bohumín")+COUNTIF('1996'!$A$11:$L$296,"Bohumín")+COUNTIF('1997'!$A$9:$L$294,"Bohumín")+COUNTIF('1998'!$A$9:$L$294,"Bohumín")+COUNTIF('1999'!$A$9:$L$318,"Bohumín")+COUNTIF('2000'!$A$8:$L$322,"Bohumín")+COUNTIF('2001'!$A$8:$L$335,"Bohumín")+COUNTIF('2002'!$A$8:$L$335,"Bohumín")+COUNTIF('2003'!$A$8:$L$337,"Bohumín")+COUNTIF('2004'!$A$8:$L$337,"Bohumín")+COUNTIF('2005'!$A$8:$L$337,"Bohumín")+COUNTIF('2006'!$A$8:$L$324,"Bohumín")+COUNTIF('2007'!$A$8:$L$324,"Bohumín")+COUNTIF('2008'!$A$8:$L$324,"Bohumín")+COUNTIF('2009'!$A$8:$L$324,"Bohumín")+COUNTIF('2010'!$A$8:$L$324,"Bohumín")+COUNTIF('2011'!$A$8:$L$324,"Bohumín")+COUNTIF('2012'!$A$8:$L$324,"Bohumín")</f>
        <v>2</v>
      </c>
      <c r="O68" s="906">
        <f>N68/$W$32</f>
        <v>5.0100200400801599E-4</v>
      </c>
      <c r="P68" s="49"/>
      <c r="Q68" s="904" t="s">
        <v>2943</v>
      </c>
      <c r="R68" s="904"/>
      <c r="S68" s="902">
        <f>COUNTIF('1995'!$A$9:$L$294,"Palkovice")+COUNTIF('1996'!$A$11:$L$296,"Palkovice")+COUNTIF('1997'!$A$9:$L$294,"Palkovice")+COUNTIF('1998'!$A$9:$L$294,"Palkovice")+COUNTIF('1999'!$A$9:$L$318,"Palkovice")+COUNTIF('2000'!$A$8:$L$322,"Palkovice")+COUNTIF('2001'!$A$8:$L$335,"Palkovice")+COUNTIF('2002'!$A$8:$L$335,"Palkovice")+COUNTIF('2003'!$A$8:$L$337,"Palkovice")+COUNTIF('2004'!$A$8:$L$337,"Palkovice")+COUNTIF('2005'!$A$8:$L$337,"Palkovice")+COUNTIF('2006'!$A$8:$L$324,"Palkovice")+COUNTIF('2007'!$A$8:$L$324,"Palkovice")+COUNTIF('2008'!$A$8:$L$324,"Palkovice")+COUNTIF('2009'!$A$8:$L$324,"Palkovice")+COUNTIF('2010'!$A$8:$L$324,"Palkovice")+COUNTIF('2011'!$A$8:$L$324,"Palkovice")+COUNTIF('2012'!$A$8:$L$324,"Palkovice")</f>
        <v>1</v>
      </c>
      <c r="T68" s="906">
        <f>S68/$W$32</f>
        <v>2.50501002004008E-4</v>
      </c>
      <c r="U68" s="938"/>
      <c r="V68" s="938"/>
      <c r="W68" s="902"/>
      <c r="X68" s="939"/>
    </row>
    <row r="69" spans="1:24" ht="8.25" customHeight="1">
      <c r="A69" s="86"/>
      <c r="B69" s="904"/>
      <c r="C69" s="904"/>
      <c r="D69" s="902"/>
      <c r="E69" s="906"/>
      <c r="F69" s="49"/>
      <c r="G69" s="903"/>
      <c r="H69" s="903"/>
      <c r="I69" s="902"/>
      <c r="J69" s="906"/>
      <c r="K69" s="49"/>
      <c r="L69" s="904"/>
      <c r="M69" s="904"/>
      <c r="N69" s="902"/>
      <c r="O69" s="906"/>
      <c r="P69" s="49"/>
      <c r="Q69" s="904"/>
      <c r="R69" s="904"/>
      <c r="S69" s="902"/>
      <c r="T69" s="906"/>
      <c r="U69" s="938"/>
      <c r="V69" s="938"/>
      <c r="W69" s="902"/>
      <c r="X69" s="939"/>
    </row>
    <row r="70" spans="1:24" ht="6" customHeight="1">
      <c r="A70" s="86"/>
      <c r="B70" s="49"/>
      <c r="C70" s="49"/>
      <c r="D70" s="49"/>
      <c r="E70" s="87"/>
      <c r="F70" s="49"/>
      <c r="G70" s="49"/>
      <c r="H70" s="49"/>
      <c r="I70" s="49"/>
      <c r="J70" s="49"/>
      <c r="K70" s="49"/>
      <c r="L70" s="49"/>
      <c r="M70" s="49"/>
      <c r="N70" s="49"/>
      <c r="O70" s="49"/>
      <c r="P70" s="49"/>
      <c r="Q70" s="85"/>
      <c r="R70" s="85"/>
      <c r="S70" s="587"/>
      <c r="T70" s="589"/>
      <c r="U70" s="480"/>
      <c r="V70" s="480"/>
      <c r="W70" s="587"/>
      <c r="X70" s="588"/>
    </row>
    <row r="71" spans="1:24" ht="8.25" customHeight="1">
      <c r="A71" s="86"/>
      <c r="B71" s="904" t="s">
        <v>747</v>
      </c>
      <c r="C71" s="904"/>
      <c r="D71" s="902">
        <f>COUNTIF('1995'!$A$9:$L$294,"Karviná")+COUNTIF('1996'!$A$11:$L$296,"Karviná")+COUNTIF('1997'!$A$9:$L$294,"Karviná")+COUNTIF('1998'!$A$9:$L$294,"Karviná")+COUNTIF('1999'!$A$9:$L$318,"Karviná")+COUNTIF('2000'!$A$8:$L$322,"Karviná")+COUNTIF('2001'!$A$8:$L$335,"Karviná")+COUNTIF('2002'!$A$8:$L$335,"Karviná")+COUNTIF('2003'!$A$8:$L$337,"Karviná")+COUNTIF('2004'!$A$8:$L$337,"Karviná")+COUNTIF('2005'!$A$8:$L$337,"Karviná")+COUNTIF('2006'!$A$8:$L$324,"Karviná")+COUNTIF('2007'!$A$8:$L$324,"Karviná")+COUNTIF('2008'!$A$8:$L$324,"Karviná")+COUNTIF('2009'!$A$8:$L$324,"Karviná")+COUNTIF('2010'!$A$8:$L$324,"Karviná")+COUNTIF('2011'!$A$8:$L$324,"Karviná")+COUNTIF('2012'!$A$8:$L$324,"Karviná")</f>
        <v>58</v>
      </c>
      <c r="E71" s="906">
        <f>D71/$W$32</f>
        <v>1.4529058116232466E-2</v>
      </c>
      <c r="F71" s="49"/>
      <c r="G71" s="903" t="s">
        <v>1869</v>
      </c>
      <c r="H71" s="903"/>
      <c r="I71" s="902">
        <f>COUNTIF('1995'!$A$9:$L$294,"Střítež")+COUNTIF('1996'!$A$11:$L$296,"Střítež")+COUNTIF('1997'!$A$9:$L$294,"Střítež")+COUNTIF('1998'!$A$9:$L$294,"Střítež")+COUNTIF('1999'!$A$9:$L$318,"Střítež")+COUNTIF('2000'!$A$8:$L$322,"Střítež")+COUNTIF('2001'!$A$8:$L$335,"Střítež")+COUNTIF('2002'!$A$8:$L$335,"Střítež")+COUNTIF('2003'!$A$8:$L$337,"Střítež")+COUNTIF('2004'!$A$8:$L$337,"Střítež")+COUNTIF('2005'!$A$8:$L$337,"Střítež")+COUNTIF('2006'!$A$8:$L$324,"Střítež")+COUNTIF('2007'!$A$8:$L$324,"Střítež")+COUNTIF('2008'!$A$8:$L$324,"Střítež")+COUNTIF('2009'!$A$8:$L$324,"Střítež")+COUNTIF('2010'!$A$8:$L$324,"Střítež")+COUNTIF('2011'!$A$8:$L$324,"Střítež")+COUNTIF('2012'!$A$8:$L$324,"Střítež")</f>
        <v>5</v>
      </c>
      <c r="J71" s="906">
        <f>I71/$W$32</f>
        <v>1.25250501002004E-3</v>
      </c>
      <c r="K71" s="49"/>
      <c r="L71" s="904" t="s">
        <v>591</v>
      </c>
      <c r="M71" s="904"/>
      <c r="N71" s="902">
        <f>COUNTIF('1995'!$A$9:$L$294,"Kravaře")+COUNTIF('1996'!$A$11:$L$296,"Kravaře")+COUNTIF('1997'!$A$9:$L$294,"Kravaře")+COUNTIF('1998'!$A$9:$L$294,"Kravaře")+COUNTIF('1999'!$A$9:$L$318,"Kravaře")+COUNTIF('2000'!$A$8:$L$322,"Kravaře")+COUNTIF('2001'!$A$8:$L$335,"Kravaře")+COUNTIF('2002'!$A$8:$L$335,"Kravaře")+COUNTIF('2003'!$A$8:$L$337,"Kravaře")+COUNTIF('2004'!$A$8:$L$337,"Kravaře")+COUNTIF('2005'!$A$8:$L$337,"Kravaře")+COUNTIF('2006'!$A$8:$L$324,"Kravaře")+COUNTIF('2007'!$A$8:$L$324,"Kravaře")+COUNTIF('2008'!$A$8:$L$324,"Kravaře")+COUNTIF('2009'!$A$8:$L$324,"Kravaře")+COUNTIF('2010'!$A$8:$L$324,"Kravaře")+COUNTIF('2011'!$A$8:$L$324,"Kravaře")+COUNTIF('2012'!$A$8:$L$324,"Kravaře")</f>
        <v>2</v>
      </c>
      <c r="O71" s="906">
        <f>N71/$W$32</f>
        <v>5.0100200400801599E-4</v>
      </c>
      <c r="P71" s="49"/>
      <c r="Q71" s="917" t="s">
        <v>1640</v>
      </c>
      <c r="R71" s="917"/>
      <c r="S71" s="902">
        <f>COUNTIF('1995'!$A$9:$L$294,"Mariánské Lázně")+COUNTIF('1996'!$A$11:$L$296,"Mariánské Lázně")+COUNTIF('1997'!$A$9:$L$294,"Mariánské Lázně")+COUNTIF('1998'!$A$9:$L$294,"Mariánské Lázně")+COUNTIF('1999'!$A$9:$L$318,"Mariánské Lázně")+COUNTIF('2000'!$A$8:$L$322,"Mariánské Lázně")+COUNTIF('2001'!$A$8:$L$335,"Mariánské Lázně")+COUNTIF('2002'!$A$8:$L$335,"Mariánské Lázně")+COUNTIF('2003'!$A$8:$L$337,"Mariánské Lázně")+COUNTIF('2004'!$A$8:$L$337,"Mariánské Lázně")+COUNTIF('2005'!$A$8:$L$337,"Mariánské Lázně")+COUNTIF('2006'!$A$8:$L$324,"Mariánské Lázně")+COUNTIF('2007'!$A$8:$L$324,"Mariánské Lázně")+COUNTIF('2008'!$A$8:$L$324,"Mariánské Lázně")+COUNTIF('2009'!$A$8:$L$324,"Mariánské Lázně")+COUNTIF('2010'!$A$8:$L$324,"Mariánské Lázně")+COUNTIF('2011'!$A$8:$L$324,"Mariánské Lázně")+COUNTIF('2012'!$A$8:$L$324,"Mariánské Lázně")</f>
        <v>1</v>
      </c>
      <c r="T71" s="906">
        <f>S71/$W$32</f>
        <v>2.50501002004008E-4</v>
      </c>
      <c r="U71" s="938"/>
      <c r="V71" s="938"/>
      <c r="W71" s="902"/>
      <c r="X71" s="939"/>
    </row>
    <row r="72" spans="1:24" ht="8.25" customHeight="1">
      <c r="A72" s="86"/>
      <c r="B72" s="904"/>
      <c r="C72" s="904"/>
      <c r="D72" s="902"/>
      <c r="E72" s="906"/>
      <c r="F72" s="49"/>
      <c r="G72" s="903"/>
      <c r="H72" s="903"/>
      <c r="I72" s="902"/>
      <c r="J72" s="906"/>
      <c r="K72" s="49"/>
      <c r="L72" s="904"/>
      <c r="M72" s="904"/>
      <c r="N72" s="902"/>
      <c r="O72" s="906"/>
      <c r="P72" s="49"/>
      <c r="Q72" s="917"/>
      <c r="R72" s="917"/>
      <c r="S72" s="902"/>
      <c r="T72" s="906"/>
      <c r="U72" s="938"/>
      <c r="V72" s="938"/>
      <c r="W72" s="902"/>
      <c r="X72" s="939"/>
    </row>
    <row r="73" spans="1:24" ht="5.25" customHeight="1">
      <c r="A73" s="86"/>
      <c r="B73" s="49"/>
      <c r="C73" s="49"/>
      <c r="D73" s="49"/>
      <c r="E73" s="49"/>
      <c r="F73" s="49"/>
      <c r="G73" s="49"/>
      <c r="H73" s="49"/>
      <c r="I73" s="49"/>
      <c r="J73" s="49"/>
      <c r="K73" s="49"/>
      <c r="L73" s="49"/>
      <c r="M73" s="49"/>
      <c r="N73" s="49"/>
      <c r="O73" s="49"/>
      <c r="P73" s="49"/>
      <c r="Q73" s="49"/>
      <c r="R73" s="49"/>
      <c r="S73" s="49"/>
      <c r="T73" s="49"/>
      <c r="U73" s="481"/>
      <c r="V73" s="481"/>
      <c r="W73" s="481"/>
      <c r="X73" s="570"/>
    </row>
    <row r="74" spans="1:24" ht="8.25" customHeight="1">
      <c r="A74" s="86"/>
      <c r="B74" s="905" t="s">
        <v>950</v>
      </c>
      <c r="C74" s="905"/>
      <c r="D74" s="902">
        <f>COUNTIF('1995'!$A$9:$L$294,"Koniakow")+COUNTIF('1996'!$A$11:$L$296,"Koniakow")+COUNTIF('1997'!$A$9:$L$294,"Koniakow")+COUNTIF('1998'!$A$9:$L$294,"Koniakow")+COUNTIF('1999'!$A$9:$L$318,"Koniakow")+COUNTIF('2000'!$A$8:$L$322,"Koniakow")+COUNTIF('2001'!$A$8:$L$335,"Koniakow")+COUNTIF('2002'!$A$8:$L$335,"Koniakow")+COUNTIF('2003'!$A$8:$L$337,"Koniakow")+COUNTIF('2004'!$A$8:$L$337,"Koniakow")+COUNTIF('2005'!$A$8:$L$337,"Koniakow")+COUNTIF('2006'!$A$8:$L$324,"Koniakow")+COUNTIF('2007'!$A$8:$L$324,"Koniakow")+COUNTIF('2008'!$A$8:$L$324,"Koniakow")+COUNTIF('2009'!$A$8:$L$324,"Koniakow")+COUNTIF('2010'!$A$8:$L$324,"Koniakow")+COUNTIF('2011'!$A$8:$L$324,"Koniakow")+COUNTIF('2012'!$A$8:$L$324,"Koniakow")</f>
        <v>57</v>
      </c>
      <c r="E74" s="906">
        <f>D74/$W$32</f>
        <v>1.4278557114228457E-2</v>
      </c>
      <c r="F74" s="49"/>
      <c r="G74" s="904" t="s">
        <v>1627</v>
      </c>
      <c r="H74" s="904"/>
      <c r="I74" s="902">
        <f>COUNTIF('1995'!$A$9:$L$294,"Kroměříž")+COUNTIF('1996'!$A$11:$L$296,"Kroměříž")+COUNTIF('1997'!$A$9:$L$294,"Kroměříž")+COUNTIF('1998'!$A$9:$L$294,"Kroměříž")+COUNTIF('1999'!$A$9:$L$318,"Kroměříž")+COUNTIF('2000'!$A$8:$L$322,"Kroměříž")+COUNTIF('2001'!$A$8:$L$335,"Kroměříž")+COUNTIF('2002'!$A$8:$L$335,"Kroměříž")+COUNTIF('2003'!$A$8:$L$337,"Kroměříž")+COUNTIF('2004'!$A$8:$L$337,"Kroměříž")+COUNTIF('2005'!$A$8:$L$337,"Kroměříž")+COUNTIF('2006'!$A$8:$L$324,"Kroměříž")+COUNTIF('2007'!$A$8:$L$324,"Kroměříž")+COUNTIF('2008'!$A$8:$L$324,"Kroměříž")+COUNTIF('2009'!$A$8:$L$324,"Kroměříž")+COUNTIF('2010'!$A$8:$L$324,"Kroměříž")+COUNTIF('2011'!$A$8:$L$324,"Kroměříž")+COUNTIF('2012'!$A$8:$L$324,"Kroměříž")</f>
        <v>5</v>
      </c>
      <c r="J74" s="906">
        <f>I74/$W$32</f>
        <v>1.25250501002004E-3</v>
      </c>
      <c r="K74" s="49"/>
      <c r="L74" s="904" t="s">
        <v>3395</v>
      </c>
      <c r="M74" s="904"/>
      <c r="N74" s="902">
        <f>COUNTIF('1995'!$A$9:$L$294,"Opava")+COUNTIF('1996'!$A$11:$L$296,"Opava")+COUNTIF('1997'!$A$9:$L$294,"Opava")+COUNTIF('1998'!$A$9:$L$294,"Opava")+COUNTIF('1999'!$A$9:$L$318,"Opava")+COUNTIF('2000'!$A$8:$L$322,"Opava")+COUNTIF('2001'!$A$8:$L$335,"Opava")+COUNTIF('2002'!$A$8:$L$335,"Opava")+COUNTIF('2003'!$A$8:$L$337,"Opava")+COUNTIF('2004'!$A$8:$L$337,"Opava")+COUNTIF('2005'!$A$8:$L$337,"Opava")+COUNTIF('2006'!$A$8:$L$324,"Opava")+COUNTIF('2007'!$A$8:$L$324,"Opava")+COUNTIF('2008'!$A$8:$L$324,"Opava")+COUNTIF('2009'!$A$8:$L$324,"Opava")+COUNTIF('2010'!$A$8:$L$324,"Opava")+COUNTIF('2011'!$A$8:$L$324,"Opava")+COUNTIF('2012'!$A$8:$L$324,"Opava")</f>
        <v>2</v>
      </c>
      <c r="O74" s="906">
        <f>N74/$W$32</f>
        <v>5.0100200400801599E-4</v>
      </c>
      <c r="P74" s="49"/>
      <c r="Q74" s="904" t="s">
        <v>2679</v>
      </c>
      <c r="R74" s="904"/>
      <c r="S74" s="902">
        <f>COUNTIF('1995'!$A$9:$L$294,"Praha")+COUNTIF('1996'!$A$11:$L$296,"Praha")+COUNTIF('1997'!$A$9:$L$294,"Praha")+COUNTIF('1998'!$A$9:$L$294,"Praha")+COUNTIF('1999'!$A$9:$L$318,"Praha")+COUNTIF('2000'!$A$8:$L$322,"Praha")+COUNTIF('2001'!$A$8:$L$335,"Praha")+COUNTIF('2002'!$A$8:$L$335,"Praha")+COUNTIF('2003'!$A$8:$L$337,"Praha")+COUNTIF('2004'!$A$8:$L$337,"Praha")+COUNTIF('2005'!$A$8:$L$337,"Praha")+COUNTIF('2006'!$A$8:$L$324,"Praha")+COUNTIF('2007'!$A$8:$L$324,"Praha")+COUNTIF('2008'!$A$8:$L$324,"Praha")+COUNTIF('2009'!$A$8:$L$324,"Praha")+COUNTIF('2010'!$A$8:$L$324,"Praha")+COUNTIF('2011'!$A$8:$L$324,"Praha")+COUNTIF('2012'!$A$8:$L$324,"Praha")</f>
        <v>1</v>
      </c>
      <c r="T74" s="906">
        <f>S74/$W$32</f>
        <v>2.50501002004008E-4</v>
      </c>
      <c r="U74" s="938"/>
      <c r="V74" s="938"/>
      <c r="W74" s="902"/>
      <c r="X74" s="939"/>
    </row>
    <row r="75" spans="1:24" ht="8.25" customHeight="1">
      <c r="A75" s="86"/>
      <c r="B75" s="905"/>
      <c r="C75" s="905"/>
      <c r="D75" s="902"/>
      <c r="E75" s="906"/>
      <c r="F75" s="49"/>
      <c r="G75" s="904"/>
      <c r="H75" s="904"/>
      <c r="I75" s="902"/>
      <c r="J75" s="906"/>
      <c r="K75" s="49"/>
      <c r="L75" s="904"/>
      <c r="M75" s="904"/>
      <c r="N75" s="902"/>
      <c r="O75" s="906"/>
      <c r="P75" s="49"/>
      <c r="Q75" s="904"/>
      <c r="R75" s="904"/>
      <c r="S75" s="902"/>
      <c r="T75" s="906"/>
      <c r="U75" s="938"/>
      <c r="V75" s="938"/>
      <c r="W75" s="902"/>
      <c r="X75" s="939"/>
    </row>
    <row r="76" spans="1:24" ht="5.25" customHeight="1">
      <c r="A76" s="86"/>
      <c r="B76" s="49"/>
      <c r="C76" s="49"/>
      <c r="D76" s="49"/>
      <c r="E76" s="49"/>
      <c r="F76" s="49"/>
      <c r="G76" s="49"/>
      <c r="H76" s="49"/>
      <c r="I76" s="49"/>
      <c r="J76" s="49"/>
      <c r="K76" s="49"/>
      <c r="L76" s="49"/>
      <c r="M76" s="49"/>
      <c r="N76" s="49"/>
      <c r="O76" s="49"/>
      <c r="P76" s="49"/>
      <c r="Q76" s="49"/>
      <c r="R76" s="49"/>
      <c r="S76" s="49"/>
      <c r="T76" s="49"/>
      <c r="U76" s="481"/>
      <c r="V76" s="481"/>
      <c r="W76" s="481"/>
      <c r="X76" s="570"/>
    </row>
    <row r="77" spans="1:24" ht="8.25" customHeight="1">
      <c r="A77" s="86"/>
      <c r="B77" s="903" t="s">
        <v>1704</v>
      </c>
      <c r="C77" s="903"/>
      <c r="D77" s="902">
        <f>COUNTIF('1995'!$A$9:$L$294,"Písečná")+COUNTIF('1996'!$A$11:$L$296,"Písečná")+COUNTIF('1997'!$A$9:$L$294,"Písečná")+COUNTIF('1998'!$A$9:$L$294,"Písečná")+COUNTIF('1999'!$A$9:$L$318,"Písečná")+COUNTIF('2000'!$A$8:$L$322,"Písečná")+COUNTIF('2001'!$A$8:$L$335,"Písečná")+COUNTIF('2002'!$A$8:$L$335,"Písečná")+COUNTIF('2003'!$A$8:$L$337,"Písečná")+COUNTIF('2004'!$A$8:$L$337,"Písečná")+COUNTIF('2005'!$A$8:$L$337,"Písečná")+COUNTIF('2006'!$A$8:$L$324,"Písečná")+COUNTIF('2007'!$A$8:$L$324,"Písečná")+COUNTIF('2008'!$A$8:$L$324,"Písečná")+COUNTIF('2009'!$A$8:$L$324,"Písečná")+COUNTIF('2010'!$A$8:$L$324,"Písečná")+COUNTIF('2011'!$A$8:$L$324,"Písečná")+COUNTIF('2012'!$A$8:$L$324,"Písečná")</f>
        <v>49</v>
      </c>
      <c r="E77" s="906">
        <f>D77/$W$32</f>
        <v>1.2274549098196393E-2</v>
      </c>
      <c r="F77" s="49"/>
      <c r="G77" s="904" t="s">
        <v>3130</v>
      </c>
      <c r="H77" s="904"/>
      <c r="I77" s="902">
        <f>COUNTIF('1995'!$A$9:$L$294,"Hodoňovice")+COUNTIF('1996'!$A$11:$L$296,"Hodoňovice")+COUNTIF('1997'!$A$9:$L$294,"Hodoňovice")+COUNTIF('1998'!$A$9:$L$294,"Hodoňovice")+COUNTIF('1999'!$A$9:$L$318,"Hodoňovice")+COUNTIF('2000'!$A$8:$L$322,"Hodoňovice")+COUNTIF('2001'!$A$8:$L$335,"Hodoňovice")+COUNTIF('2002'!$A$8:$L$335,"Hodoňovice")+COUNTIF('2003'!$A$8:$L$337,"Hodoňovice")+COUNTIF('2004'!$A$8:$L$337,"Hodoňovice")+COUNTIF('2005'!$A$8:$L$337,"Hodoňovice")+COUNTIF('2006'!$A$8:$L$324,"Hodoňovice")+COUNTIF('2007'!$A$8:$L$324,"Hodoňovice")+COUNTIF('2008'!$A$8:$L$324,"Hodoňovice")+COUNTIF('2009'!$A$8:$L$324,"Hodoňovice")+COUNTIF('2010'!$A$8:$L$324,"Hodoňovice")+COUNTIF('2011'!$A$8:$L$324,"Hodoňovice")+COUNTIF('2012'!$A$8:$L$324,"Hodoňovice")</f>
        <v>5</v>
      </c>
      <c r="J77" s="906">
        <f>I77/$W$32</f>
        <v>1.25250501002004E-3</v>
      </c>
      <c r="K77" s="49"/>
      <c r="L77" s="905" t="s">
        <v>3244</v>
      </c>
      <c r="M77" s="905"/>
      <c r="N77" s="902">
        <f>COUNTIF('1995'!$A$9:$L$294,"Suszynka")+COUNTIF('1996'!$A$11:$L$296,"Suszynka")+COUNTIF('1997'!$A$9:$L$294,"Suszynka")+COUNTIF('1998'!$A$9:$L$294,"Suszynka")+COUNTIF('1999'!$A$9:$L$318,"Suszynka")+COUNTIF('2000'!$A$8:$L$322,"Suszynka")+COUNTIF('2001'!$A$8:$L$335,"Suszynka")+COUNTIF('2002'!$A$8:$L$335,"Suszynka")+COUNTIF('2003'!$A$8:$L$337,"Suszynka")+COUNTIF('2004'!$A$8:$L$337,"Suszynka")+COUNTIF('2005'!$A$8:$L$337,"Suszynka")+COUNTIF('2006'!$A$8:$L$324,"Suszynka")+COUNTIF('2007'!$A$8:$L$324,"Suszynka")+COUNTIF('2008'!$A$8:$L$324,"Suszynka")+COUNTIF('2009'!$A$8:$L$324,"Suszynka")+COUNTIF('2010'!$A$8:$L$324,"Suszynka")+COUNTIF('2011'!$A$8:$L$324,"Suszynka")+COUNTIF('2012'!$A$8:$L$324,"Suszynka")</f>
        <v>2</v>
      </c>
      <c r="O77" s="906">
        <f>N77/$W$32</f>
        <v>5.0100200400801599E-4</v>
      </c>
      <c r="P77" s="49"/>
      <c r="Q77" s="904" t="s">
        <v>17</v>
      </c>
      <c r="R77" s="904"/>
      <c r="S77" s="902">
        <f>COUNTIF('1995'!$A$9:$L$294,"Nošovice")+COUNTIF('1996'!$A$11:$L$296,"Nošovice")+COUNTIF('1997'!$A$9:$L$294,"Nošovice")+COUNTIF('1998'!$A$9:$L$294,"Nošovice")+COUNTIF('1999'!$A$9:$L$318,"Nošovice")+COUNTIF('2000'!$A$8:$L$322,"Nošovice")+COUNTIF('2001'!$A$8:$L$335,"Nošovice")+COUNTIF('2002'!$A$8:$L$335,"Nošovice")+COUNTIF('2003'!$A$8:$L$337,"Nošovice")+COUNTIF('2004'!$A$8:$L$337,"Nošovice")+COUNTIF('2005'!$A$8:$L$337,"Nošovice")+COUNTIF('2006'!$A$8:$L$324,"Nošovice")+COUNTIF('2007'!$A$8:$L$324,"Nošovice")+COUNTIF('2008'!$A$8:$L$324,"Nošovice")+COUNTIF('2009'!$A$8:$L$324,"Nošovice")+COUNTIF('2010'!$A$8:$L$324,"Nošovice")+COUNTIF('2011'!$A$8:$L$324,"Nošovice")+COUNTIF('2012'!$A$8:$L$324,"Nošovice")</f>
        <v>1</v>
      </c>
      <c r="T77" s="906">
        <f>S77/$W$32</f>
        <v>2.50501002004008E-4</v>
      </c>
      <c r="U77" s="938"/>
      <c r="V77" s="938"/>
      <c r="W77" s="902"/>
      <c r="X77" s="939"/>
    </row>
    <row r="78" spans="1:24" ht="8.25" customHeight="1">
      <c r="A78" s="86"/>
      <c r="B78" s="903"/>
      <c r="C78" s="903"/>
      <c r="D78" s="902"/>
      <c r="E78" s="906"/>
      <c r="F78" s="49"/>
      <c r="G78" s="904"/>
      <c r="H78" s="904"/>
      <c r="I78" s="902"/>
      <c r="J78" s="906"/>
      <c r="K78" s="49"/>
      <c r="L78" s="905"/>
      <c r="M78" s="905"/>
      <c r="N78" s="902"/>
      <c r="O78" s="906"/>
      <c r="P78" s="49"/>
      <c r="Q78" s="904"/>
      <c r="R78" s="904"/>
      <c r="S78" s="902"/>
      <c r="T78" s="906"/>
      <c r="U78" s="938"/>
      <c r="V78" s="938"/>
      <c r="W78" s="902"/>
      <c r="X78" s="939"/>
    </row>
    <row r="79" spans="1:24" ht="5.25" customHeight="1">
      <c r="A79" s="86"/>
      <c r="B79" s="49"/>
      <c r="C79" s="49"/>
      <c r="D79" s="49"/>
      <c r="E79" s="49"/>
      <c r="F79" s="49"/>
      <c r="G79" s="49"/>
      <c r="H79" s="49"/>
      <c r="I79" s="49"/>
      <c r="J79" s="49"/>
      <c r="K79" s="49"/>
      <c r="L79" s="49"/>
      <c r="M79" s="49"/>
      <c r="N79" s="49"/>
      <c r="O79" s="49"/>
      <c r="P79" s="49"/>
      <c r="Q79" s="49"/>
      <c r="R79" s="49"/>
      <c r="S79" s="49"/>
      <c r="T79" s="49"/>
      <c r="U79" s="481"/>
      <c r="V79" s="481"/>
      <c r="W79" s="481"/>
      <c r="X79" s="570"/>
    </row>
    <row r="80" spans="1:24" ht="8.25" customHeight="1">
      <c r="A80" s="86"/>
      <c r="B80" s="903" t="s">
        <v>819</v>
      </c>
      <c r="C80" s="903"/>
      <c r="D80" s="902">
        <f>COUNTIF('1995'!$A$9:$L$294,"Návsí")+COUNTIF('1996'!$A$11:$L$296,"Návsí")+COUNTIF('1997'!$A$9:$L$294,"Návsí")+COUNTIF('1998'!$A$9:$L$294,"Návsí")+COUNTIF('1999'!$A$9:$L$318,"Návsí")+COUNTIF('2000'!$A$8:$L$322,"Návsí")+COUNTIF('2001'!$A$8:$L$335,"Návsí")+COUNTIF('2002'!$A$8:$L$335,"Návsí")+COUNTIF('2003'!$A$8:$L$337,"Návsí")+COUNTIF('2004'!$A$8:$L$337,"Návsí")+COUNTIF('2005'!$A$8:$L$337,"Návsí")+COUNTIF('2006'!$A$8:$L$324,"Návsí")+COUNTIF('2007'!$A$8:$L$324,"Návsí")+COUNTIF('2008'!$A$8:$L$324,"Návsí")+COUNTIF('2009'!$A$8:$L$324,"Návsí")+COUNTIF('2010'!$A$8:$L$324,"Návsí")+COUNTIF('2011'!$A$8:$L$324,"Návsí")+COUNTIF('2012'!$A$8:$L$324,"Návsí")</f>
        <v>48</v>
      </c>
      <c r="E80" s="906">
        <f>D80/$W$32</f>
        <v>1.2024048096192385E-2</v>
      </c>
      <c r="F80" s="49"/>
      <c r="G80" s="904" t="s">
        <v>963</v>
      </c>
      <c r="H80" s="904"/>
      <c r="I80" s="902">
        <f>COUNTIF('1995'!$A$9:$L$294,"Krmelín")+COUNTIF('1996'!$A$11:$L$296,"Krmelín")+COUNTIF('1997'!$A$9:$L$294,"Krmelín")+COUNTIF('1998'!$A$9:$L$294,"Krmelín")+COUNTIF('1999'!$A$9:$L$318,"Krmelín")+COUNTIF('2000'!$A$8:$L$322,"Krmelín")+COUNTIF('2001'!$A$8:$L$335,"Krmelín")+COUNTIF('2002'!$A$8:$L$335,"Krmelín")+COUNTIF('2003'!$A$8:$L$337,"Krmelín")+COUNTIF('2004'!$A$8:$L$337,"Krmelín")+COUNTIF('2005'!$A$8:$L$337,"Krmelín")+COUNTIF('2006'!$A$8:$L$324,"Krmelín")+COUNTIF('2007'!$A$8:$L$324,"Krmelín")+COUNTIF('2008'!$A$8:$L$324,"Krmelín")+COUNTIF('2009'!$A$8:$L$324,"Krmelín")+COUNTIF('2010'!$A$8:$L$324,"Krmelín")+COUNTIF('2011'!$A$8:$L$324,"Krmelín")+COUNTIF('2012'!$A$8:$L$324,"Krmelín")</f>
        <v>5</v>
      </c>
      <c r="J80" s="906">
        <f>I80/$W$32</f>
        <v>1.25250501002004E-3</v>
      </c>
      <c r="K80" s="49"/>
      <c r="L80" s="903" t="s">
        <v>1100</v>
      </c>
      <c r="M80" s="903"/>
      <c r="N80" s="902">
        <f>COUNTIF('1995'!$A$9:$L$294,"Karpentná")+COUNTIF('1996'!$A$11:$L$296,"Karpentná")+COUNTIF('1997'!$A$9:$L$294,"Karpentná")+COUNTIF('1998'!$A$9:$L$294,"Karpentná")+COUNTIF('1999'!$A$9:$L$318,"Karpentná")+COUNTIF('2000'!$A$8:$L$322,"Karpentná")+COUNTIF('2001'!$A$8:$L$335,"Karpentná")+COUNTIF('2002'!$A$8:$L$335,"Karpentná")+COUNTIF('2003'!$A$8:$L$337,"Karpentná")+COUNTIF('2004'!$A$8:$L$337,"Karpentná")+COUNTIF('2005'!$A$8:$L$337,"Karpentná")+COUNTIF('2006'!$A$8:$L$324,"Karpentná")+COUNTIF('2007'!$A$8:$L$324,"Karpentná")+COUNTIF('2008'!$A$8:$L$324,"Karpentná")+COUNTIF('2009'!$A$8:$L$324,"Karpentná")+COUNTIF('2010'!$A$8:$L$324,"Karpentná")+COUNTIF('2011'!$A$8:$L$324,"Karpentná")+COUNTIF('2012'!$A$8:$L$324,"Karpentná")</f>
        <v>2</v>
      </c>
      <c r="O80" s="906">
        <f>N80/$W$32</f>
        <v>5.0100200400801599E-4</v>
      </c>
      <c r="P80" s="49"/>
      <c r="Q80" s="904" t="s">
        <v>964</v>
      </c>
      <c r="R80" s="904"/>
      <c r="S80" s="902">
        <f>COUNTIF('1995'!$A$9:$L$294,"Šenov")+COUNTIF('1996'!$A$11:$L$296,"Šenov")+COUNTIF('1997'!$A$9:$L$294,"Šenov")+COUNTIF('1998'!$A$9:$L$294,"Šenov")+COUNTIF('1999'!$A$9:$L$318,"Šenov")+COUNTIF('2000'!$A$8:$L$322,"Šenov")+COUNTIF('2001'!$A$8:$L$335,"Šenov")+COUNTIF('2002'!$A$8:$L$335,"Šenov")+COUNTIF('2003'!$A$8:$L$337,"Šenov")+COUNTIF('2004'!$A$8:$L$337,"Šenov")+COUNTIF('2005'!$A$8:$L$337,"Šenov")+COUNTIF('2006'!$A$8:$L$324,"Šenov")+COUNTIF('2007'!$A$8:$L$324,"Šenov")+COUNTIF('2008'!$A$8:$L$324,"Šenov")+COUNTIF('2009'!$A$8:$L$324,"Šenov")+COUNTIF('2010'!$A$8:$L$324,"Šenov")+COUNTIF('2011'!$A$8:$L$324,"Šenov")+COUNTIF('2012'!$A$8:$L$324,"Šenov")</f>
        <v>1</v>
      </c>
      <c r="T80" s="906">
        <f>S80/$W$32</f>
        <v>2.50501002004008E-4</v>
      </c>
      <c r="U80" s="938"/>
      <c r="V80" s="938"/>
      <c r="W80" s="902"/>
      <c r="X80" s="939"/>
    </row>
    <row r="81" spans="1:24" ht="8.25" customHeight="1">
      <c r="A81" s="86"/>
      <c r="B81" s="903"/>
      <c r="C81" s="903"/>
      <c r="D81" s="902"/>
      <c r="E81" s="906"/>
      <c r="F81" s="49"/>
      <c r="G81" s="904"/>
      <c r="H81" s="904"/>
      <c r="I81" s="902"/>
      <c r="J81" s="906"/>
      <c r="K81" s="49"/>
      <c r="L81" s="903"/>
      <c r="M81" s="903"/>
      <c r="N81" s="902"/>
      <c r="O81" s="906"/>
      <c r="P81" s="49"/>
      <c r="Q81" s="904"/>
      <c r="R81" s="904"/>
      <c r="S81" s="902"/>
      <c r="T81" s="906"/>
      <c r="U81" s="938"/>
      <c r="V81" s="938"/>
      <c r="W81" s="902"/>
      <c r="X81" s="939"/>
    </row>
    <row r="82" spans="1:24" ht="4.5" customHeight="1">
      <c r="A82" s="86"/>
      <c r="B82" s="49"/>
      <c r="C82" s="49"/>
      <c r="D82" s="49"/>
      <c r="E82" s="49"/>
      <c r="F82" s="49"/>
      <c r="G82" s="49"/>
      <c r="H82" s="49"/>
      <c r="I82" s="49"/>
      <c r="J82" s="49"/>
      <c r="K82" s="49"/>
      <c r="L82" s="49"/>
      <c r="M82" s="49"/>
      <c r="N82" s="49"/>
      <c r="O82" s="49"/>
      <c r="P82" s="49"/>
      <c r="Q82" s="49"/>
      <c r="R82" s="49"/>
      <c r="S82" s="49"/>
      <c r="T82" s="49"/>
      <c r="U82" s="481"/>
      <c r="V82" s="481"/>
      <c r="W82" s="481"/>
      <c r="X82" s="570"/>
    </row>
    <row r="83" spans="1:24" ht="8.25" customHeight="1">
      <c r="A83" s="86"/>
      <c r="B83" s="908" t="s">
        <v>851</v>
      </c>
      <c r="C83" s="908"/>
      <c r="D83" s="902">
        <f>COUNTIF('1995'!$A$9:$L$294,"Svrčinovec")+COUNTIF('1996'!$A$11:$L$296,"Svrčinovec")+COUNTIF('1997'!$A$9:$L$294,"Svrčinovec")+COUNTIF('1998'!$A$9:$L$294,"Svrčinovec")+COUNTIF('1999'!$A$9:$L$318,"Svrčinovec")+COUNTIF('2000'!$A$8:$L$322,"Svrčinovec")+COUNTIF('2001'!$A$8:$L$335,"Svrčinovec")+COUNTIF('2002'!$A$8:$L$335,"Svrčinovec")+COUNTIF('2003'!$A$8:$L$337,"Svrčinovec")+COUNTIF('2004'!$A$8:$L$337,"Svrčinovec")+COUNTIF('2005'!$A$8:$L$337,"Svrčinovec")+COUNTIF('2006'!$A$8:$L$324,"Svrčinovec")+COUNTIF('2007'!$A$8:$L$324,"Svrčinovec")+COUNTIF('2008'!$A$8:$L$324,"Svrčinovec")+COUNTIF('2009'!$A$8:$L$324,"Svrčinovec")+COUNTIF('2010'!$A$8:$L$324,"Svrčinovec")+COUNTIF('2011'!$A$8:$L$324,"Svrčinovec")+COUNTIF('2012'!$A$8:$L$324,"Svrčinovec")</f>
        <v>38</v>
      </c>
      <c r="E83" s="906">
        <f>D83/$W$32</f>
        <v>9.5190380761523054E-3</v>
      </c>
      <c r="F83" s="49"/>
      <c r="G83" s="904" t="s">
        <v>956</v>
      </c>
      <c r="H83" s="904"/>
      <c r="I83" s="902">
        <f>COUNTIF('1995'!$A$9:$L$294,"Olomouc")+COUNTIF('1996'!$A$11:$L$296,"Olomouc")+COUNTIF('1997'!$A$9:$L$294,"Olomouc")+COUNTIF('1998'!$A$9:$L$294,"Olomouc")+COUNTIF('1999'!$A$9:$L$318,"Olomouc")+COUNTIF('2000'!$A$8:$L$322,"Olomouc")+COUNTIF('2001'!$A$8:$L$335,"Olomouc")+COUNTIF('2002'!$A$8:$L$335,"Olomouc")+COUNTIF('2003'!$A$8:$L$337,"Olomouc")+COUNTIF('2004'!$A$8:$L$337,"Olomouc")+COUNTIF('2005'!$A$8:$L$337,"Olomouc")+COUNTIF('2006'!$A$8:$L$324,"Olomouc")+COUNTIF('2007'!$A$8:$L$324,"Olomouc")+COUNTIF('2008'!$A$8:$L$324,"Olomouc")+COUNTIF('2009'!$A$8:$L$324,"Olomouc")+COUNTIF('2010'!$A$8:$L$324,"Olomouc")+COUNTIF('2011'!$A$8:$L$324,"Olomouc")+COUNTIF('2012'!$A$8:$L$324,"Olomouc")</f>
        <v>5</v>
      </c>
      <c r="J83" s="906">
        <f>I83/$W$32</f>
        <v>1.25250501002004E-3</v>
      </c>
      <c r="K83" s="49"/>
      <c r="L83" s="905" t="s">
        <v>3451</v>
      </c>
      <c r="M83" s="905"/>
      <c r="N83" s="902">
        <f>COUNTIF('1995'!$A$9:$L$294,"Pogwizdów")+COUNTIF('1996'!$A$11:$L$296,"Pogwizdów")+COUNTIF('1997'!$A$9:$L$294,"Pogwizdów")+COUNTIF('1998'!$A$9:$L$294,"Pogwizdów")+COUNTIF('1999'!$A$9:$L$318,"Pogwizdów")+COUNTIF('2000'!$A$8:$L$322,"Pogwizdów")+COUNTIF('2001'!$A$8:$L$335,"Pogwizdów")+COUNTIF('2002'!$A$8:$L$335,"Pogwizdów")+COUNTIF('2003'!$A$8:$L$337,"Pogwizdów")+COUNTIF('2004'!$A$8:$L$337,"Pogwizdów")+COUNTIF('2005'!$A$8:$L$337,"Pogwizdów")+COUNTIF('2006'!$A$8:$L$324,"Pogwizdów")+COUNTIF('2007'!$A$8:$L$324,"Pogwizdów")+COUNTIF('2008'!$A$8:$L$324,"Pogwizdów")+COUNTIF('2009'!$A$8:$L$324,"Pogwizdów")+COUNTIF('2010'!$A$8:$L$324,"Pogwizdów")+COUNTIF('2011'!$A$8:$L$324,"Pogwizdów")+COUNTIF('2012'!$A$8:$L$324,"Pogwizdów")</f>
        <v>2</v>
      </c>
      <c r="O83" s="906">
        <f>N83/$W$32</f>
        <v>5.0100200400801599E-4</v>
      </c>
      <c r="P83" s="49"/>
      <c r="Q83" s="904" t="s">
        <v>582</v>
      </c>
      <c r="R83" s="904"/>
      <c r="S83" s="902">
        <f>COUNTIF('1995'!$A$9:$L$294,"Holštejn")+COUNTIF('1996'!$A$11:$L$296,"Holštejn")+COUNTIF('1997'!$A$9:$L$294,"Holštejn")+COUNTIF('1998'!$A$9:$L$294,"Holštejn")+COUNTIF('1999'!$A$9:$L$318,"Holštejn")+COUNTIF('2000'!$A$8:$L$322,"Holštejn")+COUNTIF('2001'!$A$8:$L$335,"Holštejn")+COUNTIF('2002'!$A$8:$L$335,"Holštejn")+COUNTIF('2003'!$A$8:$L$337,"Holštejn")+COUNTIF('2004'!$A$8:$L$337,"Holštejn")+COUNTIF('2005'!$A$8:$L$337,"Holštejn")+COUNTIF('2006'!$A$8:$L$324,"Holštejn")+COUNTIF('2007'!$A$8:$L$324,"Holštejn")+COUNTIF('2008'!$A$8:$L$324,"Holštejn")+COUNTIF('2009'!$A$8:$L$324,"Holštejn")+COUNTIF('2010'!$A$8:$L$324,"Holštejn")+COUNTIF('2011'!$A$8:$L$324,"Holštejn")+COUNTIF('2012'!$A$8:$L$324,"Holštejn")</f>
        <v>1</v>
      </c>
      <c r="T83" s="906">
        <f>S83/$W$32</f>
        <v>2.50501002004008E-4</v>
      </c>
      <c r="U83" s="938"/>
      <c r="V83" s="938"/>
      <c r="W83" s="902"/>
      <c r="X83" s="939"/>
    </row>
    <row r="84" spans="1:24" ht="8.25" customHeight="1">
      <c r="A84" s="86"/>
      <c r="B84" s="908"/>
      <c r="C84" s="908"/>
      <c r="D84" s="902"/>
      <c r="E84" s="906"/>
      <c r="F84" s="49"/>
      <c r="G84" s="904"/>
      <c r="H84" s="904"/>
      <c r="I84" s="902"/>
      <c r="J84" s="906"/>
      <c r="K84" s="49"/>
      <c r="L84" s="905"/>
      <c r="M84" s="905"/>
      <c r="N84" s="902"/>
      <c r="O84" s="906"/>
      <c r="P84" s="49"/>
      <c r="Q84" s="904"/>
      <c r="R84" s="904"/>
      <c r="S84" s="902"/>
      <c r="T84" s="906"/>
      <c r="U84" s="938"/>
      <c r="V84" s="938"/>
      <c r="W84" s="902"/>
      <c r="X84" s="939"/>
    </row>
    <row r="85" spans="1:24" ht="4.5" customHeight="1">
      <c r="A85" s="86"/>
      <c r="B85" s="49"/>
      <c r="C85" s="49"/>
      <c r="D85" s="49"/>
      <c r="E85" s="49"/>
      <c r="F85" s="49"/>
      <c r="G85" s="49"/>
      <c r="H85" s="49"/>
      <c r="I85" s="49"/>
      <c r="J85" s="49"/>
      <c r="K85" s="49"/>
      <c r="L85" s="49"/>
      <c r="M85" s="49"/>
      <c r="N85" s="49"/>
      <c r="O85" s="49"/>
      <c r="P85" s="49"/>
      <c r="Q85" s="49"/>
      <c r="R85" s="49"/>
      <c r="S85" s="49"/>
      <c r="T85" s="49"/>
      <c r="U85" s="481"/>
      <c r="V85" s="481"/>
      <c r="W85" s="481"/>
      <c r="X85" s="570"/>
    </row>
    <row r="86" spans="1:24" ht="7.5" customHeight="1">
      <c r="A86" s="86"/>
      <c r="B86" s="903" t="s">
        <v>754</v>
      </c>
      <c r="C86" s="903"/>
      <c r="D86" s="902">
        <f>COUNTIF('1995'!$A$9:$L$294,"Vendryně")+COUNTIF('1996'!$A$11:$L$296,"Vendryně")+COUNTIF('1997'!$A$9:$L$294,"Vendryně")+COUNTIF('1998'!$A$9:$L$294,"Vendryně")+COUNTIF('1999'!$A$9:$L$318,"Vendryně")+COUNTIF('2000'!$A$8:$L$322,"Vendryně")+COUNTIF('2001'!$A$8:$L$335,"Vendryně")+COUNTIF('2002'!$A$8:$L$335,"Vendryně")+COUNTIF('2003'!$A$8:$L$337,"Vendryně")+COUNTIF('2004'!$A$8:$L$337,"Vendryně")+COUNTIF('2005'!$A$8:$L$337,"Vendryně")+COUNTIF('2006'!$A$8:$L$324,"Vendryně")+COUNTIF('2007'!$A$8:$L$324,"Vendryně")+COUNTIF('2008'!$A$8:$L$324,"Vendryně")+COUNTIF('2009'!$A$8:$L$324,"Vendryně")+COUNTIF('2010'!$A$8:$L$324,"Vendryně")+COUNTIF('2011'!$A$8:$L$324,"Vendryně")+COUNTIF('2012'!$A$8:$L$324,"Vendryně")</f>
        <v>38</v>
      </c>
      <c r="E86" s="906">
        <f>D86/$W$32</f>
        <v>9.5190380761523054E-3</v>
      </c>
      <c r="F86" s="49"/>
      <c r="G86" s="903" t="s">
        <v>2914</v>
      </c>
      <c r="H86" s="903"/>
      <c r="I86" s="902">
        <f>COUNTIF('1995'!$A$9:$L$294,"Košařiska")+COUNTIF('1996'!$A$11:$L$296,"Košařiska")+COUNTIF('1997'!$A$9:$L$294,"Košařiska")+COUNTIF('1998'!$A$9:$L$294,"Košařiska")+COUNTIF('1999'!$A$9:$L$318,"Košařiska")+COUNTIF('2000'!$A$8:$L$322,"Košařiska")+COUNTIF('2001'!$A$8:$L$335,"Košařiska")+COUNTIF('2002'!$A$8:$L$335,"Košařiska")+COUNTIF('2003'!$A$8:$L$337,"Košařiska")+COUNTIF('2004'!$A$8:$L$337,"Košařiska")+COUNTIF('2005'!$A$8:$L$337,"Košařiska")+COUNTIF('2006'!$A$8:$L$324,"Košařiska")+COUNTIF('2007'!$A$8:$L$324,"Košařiska")+COUNTIF('2008'!$A$8:$L$324,"Košařiska")+COUNTIF('2009'!$A$8:$L$324,"Košařiska")+COUNTIF('2009'!$A$8:$L$324,"Košařiska")+COUNTIF('2010'!$A$8:$L$324,"Košařiska")+COUNTIF('2011'!$A$8:$L$324,"Košařiska")+COUNTIF('2012'!$A$8:$L$324,"Košařiska")</f>
        <v>5</v>
      </c>
      <c r="J86" s="906">
        <f>I86/$W$32</f>
        <v>1.25250501002004E-3</v>
      </c>
      <c r="K86" s="49"/>
      <c r="L86" s="904" t="s">
        <v>329</v>
      </c>
      <c r="M86" s="904"/>
      <c r="N86" s="902">
        <f>COUNTIF('1995'!$A$9:$L$294,"Tichá")+COUNTIF('1996'!$A$11:$L$296,"Tichá")+COUNTIF('1997'!$A$9:$L$294,"Tichá")+COUNTIF('1998'!$A$9:$L$294,"Tichá")+COUNTIF('1999'!$A$9:$L$318,"Tichá")+COUNTIF('2000'!$A$8:$L$322,"Tichá")+COUNTIF('2001'!$A$8:$L$335,"Tichá")+COUNTIF('2002'!$A$8:$L$335,"Tichá")+COUNTIF('2003'!$A$8:$L$337,"Tichá")+COUNTIF('2004'!$A$8:$L$337,"Tichá")+COUNTIF('2005'!$A$8:$L$337,"Tichá")+COUNTIF('2006'!$A$8:$L$324,"Tichá")+COUNTIF('2007'!$A$8:$L$324,"Tichá")+COUNTIF('2008'!$A$8:$L$324,"Tichá")+COUNTIF('2009'!$A$8:$L$324,"Tichá")+COUNTIF('2010'!$A$8:$L$324,"Tichá")+COUNTIF('2011'!$A$8:$L$324,"Tichá")+COUNTIF('2012'!$A$8:$L$324,"Tichá")</f>
        <v>2</v>
      </c>
      <c r="O86" s="906">
        <f>N86/$W$32</f>
        <v>5.0100200400801599E-4</v>
      </c>
      <c r="P86" s="49"/>
      <c r="Q86" s="904" t="s">
        <v>3092</v>
      </c>
      <c r="R86" s="904"/>
      <c r="S86" s="902">
        <f>COUNTIF('1995'!$A$9:$L$294,"Nymburk")+COUNTIF('1996'!$A$11:$L$296,"Nymburk")+COUNTIF('1997'!$A$9:$L$294,"Nymburk")+COUNTIF('1998'!$A$9:$L$294,"Nymburk")+COUNTIF('1999'!$A$9:$L$318,"Nymburk")+COUNTIF('2000'!$A$8:$L$322,"Nymburk")+COUNTIF('2001'!$A$8:$L$335,"Nymburk")+COUNTIF('2002'!$A$8:$L$335,"Nymburk")+COUNTIF('2003'!$A$8:$L$337,"Nymburk")+COUNTIF('2004'!$A$8:$L$337,"Nymburk")+COUNTIF('2005'!$A$8:$L$337,"Nymburk")+COUNTIF('2006'!$A$8:$L$324,"Nymburk")+COUNTIF('2007'!$A$8:$L$324,"Nymburk")+COUNTIF('2008'!$A$8:$L$324,"Nymburk")+COUNTIF('2009'!$A$8:$L$324,"Nymburk")+COUNTIF('2010'!$A$8:$L$324,"Nymburk")+COUNTIF('2011'!$A$8:$L$324,"Nymburk")+COUNTIF('2012'!$A$8:$L$324,"Nymburk")</f>
        <v>1</v>
      </c>
      <c r="T86" s="906">
        <f>S86/$W$32</f>
        <v>2.50501002004008E-4</v>
      </c>
      <c r="U86" s="938"/>
      <c r="V86" s="938"/>
      <c r="W86" s="902"/>
      <c r="X86" s="939"/>
    </row>
    <row r="87" spans="1:24" ht="7.5" customHeight="1">
      <c r="A87" s="86"/>
      <c r="B87" s="903"/>
      <c r="C87" s="903"/>
      <c r="D87" s="902"/>
      <c r="E87" s="906"/>
      <c r="F87" s="49"/>
      <c r="G87" s="903"/>
      <c r="H87" s="903"/>
      <c r="I87" s="902"/>
      <c r="J87" s="906"/>
      <c r="K87" s="49"/>
      <c r="L87" s="904"/>
      <c r="M87" s="904"/>
      <c r="N87" s="902"/>
      <c r="O87" s="906"/>
      <c r="P87" s="49"/>
      <c r="Q87" s="904"/>
      <c r="R87" s="904"/>
      <c r="S87" s="902"/>
      <c r="T87" s="906"/>
      <c r="U87" s="938"/>
      <c r="V87" s="938"/>
      <c r="W87" s="902"/>
      <c r="X87" s="939"/>
    </row>
    <row r="88" spans="1:24" ht="4.5" customHeight="1">
      <c r="A88" s="86"/>
      <c r="B88" s="49"/>
      <c r="C88" s="49"/>
      <c r="D88" s="49"/>
      <c r="E88" s="49"/>
      <c r="F88" s="49"/>
      <c r="G88" s="49"/>
      <c r="H88" s="49"/>
      <c r="I88" s="49"/>
      <c r="J88" s="49"/>
      <c r="K88" s="49"/>
      <c r="L88" s="49"/>
      <c r="M88" s="49"/>
      <c r="N88" s="49"/>
      <c r="O88" s="49"/>
      <c r="P88" s="49"/>
      <c r="Q88" s="481"/>
      <c r="R88" s="481"/>
      <c r="S88" s="481"/>
      <c r="T88" s="49"/>
      <c r="U88" s="481"/>
      <c r="V88" s="481"/>
      <c r="W88" s="481"/>
      <c r="X88" s="570"/>
    </row>
    <row r="89" spans="1:24" ht="8.25" customHeight="1">
      <c r="A89" s="86"/>
      <c r="B89" s="904" t="s">
        <v>2535</v>
      </c>
      <c r="C89" s="904"/>
      <c r="D89" s="902">
        <f>COUNTIF('1995'!$A$9:$L$294,"Kopřivnice")+COUNTIF('1996'!$A$11:$L$296,"Kopřivnice")+COUNTIF('1997'!$A$9:$L$294,"Kopřivnice")+COUNTIF('1998'!$A$9:$L$294,"Kopřivnice")+COUNTIF('1999'!$A$9:$L$318,"Kopřivnice")+COUNTIF('2000'!$A$8:$L$322,"Kopřivnice")+COUNTIF('2001'!$A$8:$L$335,"Kopřivnice")+COUNTIF('2002'!$A$8:$L$335,"Kopřivnice")+COUNTIF('2003'!$A$8:$L$337,"Kopřivnice")+COUNTIF('2004'!$A$8:$L$337,"Kopřivnice")+COUNTIF('2005'!$A$8:$L$337,"Kopřivnice")+COUNTIF('2006'!$A$8:$L$324,"Kopřivnice")+COUNTIF('2007'!$A$8:$L$324,"Kopřivnice")+COUNTIF('2008'!$A$8:$L$324,"Kopřivnice")+COUNTIF('2009'!$A$8:$L$324,"Kopřivnice")+COUNTIF('2010'!$A$8:$L$324,"Kopřivnice")+COUNTIF('2011'!$A$8:$L$324,"Kopřivnice")+COUNTIF('2012'!$A$8:$L$324,"Kopřivnice")</f>
        <v>33</v>
      </c>
      <c r="E89" s="906">
        <f>D89/$W$32</f>
        <v>8.2665330661322641E-3</v>
      </c>
      <c r="F89" s="49"/>
      <c r="G89" s="937" t="s">
        <v>2323</v>
      </c>
      <c r="H89" s="937"/>
      <c r="I89" s="902">
        <f>COUNTIF('1995'!$A$9:$L$294,"Stará Bystrica")+COUNTIF('1996'!$A$11:$L$296,"Stará Bystrica")+COUNTIF('1997'!$A$9:$L$294,"Stará Bystrica")+COUNTIF('1998'!$A$9:$L$294,"Stará Bystrica")+COUNTIF('1999'!$A$9:$L$318,"Stará Bystrica")+COUNTIF('2000'!$A$8:$L$322,"Stará Bystrica")+COUNTIF('2001'!$A$8:$L$335,"Stará Bystrica")+COUNTIF('2002'!$A$8:$L$335,"Stará Bystrica")+COUNTIF('2003'!$A$8:$L$337,"Stará Bystrica")+COUNTIF('2004'!$A$8:$L$337,"Stará Bystrica")+COUNTIF('2005'!$A$8:$L$337,"Stará Bystrica")+COUNTIF('2006'!$A$8:$L$324,"Stará Bystrica")+COUNTIF('2007'!$A$8:$L$324,"Stará Bystrica")+COUNTIF('2008'!$A$8:$L$324,"Stará Bystrica")+COUNTIF('2009'!$A$8:$L$324,"Stará Bystrica")+COUNTIF('2010'!$A$8:$L$324,"Stará Bystrica")+COUNTIF('2011'!$A$8:$L$324,"Stará Bystrica")+COUNTIF('2012'!$A$8:$L$324,"Stará Bystrica")</f>
        <v>4</v>
      </c>
      <c r="J89" s="906">
        <f>I89/$W$32</f>
        <v>1.002004008016032E-3</v>
      </c>
      <c r="K89" s="49"/>
      <c r="L89" s="904" t="s">
        <v>2678</v>
      </c>
      <c r="M89" s="904"/>
      <c r="N89" s="902">
        <f>COUNTIF('1995'!$A$9:$L$294,"Štramberk")+COUNTIF('1996'!$A$11:$L$296,"Štramberk")+COUNTIF('1997'!$A$9:$L$294,"Štramberk")+COUNTIF('1998'!$A$9:$L$294,"Štramberk")+COUNTIF('1999'!$A$9:$L$318,"Štramberk")+COUNTIF('2000'!$A$8:$L$322,"Štramberk")+COUNTIF('2001'!$A$8:$L$335,"Štramberk")+COUNTIF('2002'!$A$8:$L$335,"Štramberk")+COUNTIF('2003'!$A$8:$L$337,"Štramberk")+COUNTIF('2004'!$A$8:$L$337,"Štramberk")+COUNTIF('2005'!$A$8:$L$337,"Štramberk")+COUNTIF('2006'!$A$8:$L$324,"Štramberk")+COUNTIF('2007'!$A$8:$L$324,"Štramberk")+COUNTIF('2008'!$A$8:$L$324,"Štramberk")+COUNTIF('2009'!$A$8:$L$324,"Štramberk")+COUNTIF('2010'!$A$8:$L$324,"Štramberk")+COUNTIF('2011'!$A$8:$L$324,"Štramberk")+COUNTIF('2012'!$A$8:$L$324,"Štramberk")</f>
        <v>2</v>
      </c>
      <c r="O89" s="906">
        <f>N89/$W$32</f>
        <v>5.0100200400801599E-4</v>
      </c>
      <c r="P89" s="49"/>
      <c r="Q89" s="904" t="s">
        <v>955</v>
      </c>
      <c r="R89" s="904"/>
      <c r="S89" s="902">
        <f>COUNTIF('1995'!$A$9:$L$294,"Rožnov p. R.")+COUNTIF('1996'!$A$11:$L$296,"Rožnov p. R.")+COUNTIF('1997'!$A$9:$L$294,"Rožnov p. R.")+COUNTIF('1998'!$A$9:$L$294,"Rožnov p. R.")+COUNTIF('1999'!$A$9:$L$318,"Rožnov p. R.")+COUNTIF('2000'!$A$8:$L$322,"Rožnov p. R.")+COUNTIF('2001'!$A$8:$L$335,"Rožnov p. R.")+COUNTIF('2002'!$A$8:$L$335,"Rožnov p. R.")+COUNTIF('2003'!$A$8:$L$337,"Rožnov p. R.")+COUNTIF('2004'!$A$8:$L$337,"Rožnov p. R.")+COUNTIF('2005'!$A$8:$L$337,"Rožnov p. R.")+COUNTIF('2006'!$A$8:$L$324,"Rožnov p. R.")+COUNTIF('2007'!$A$8:$L$324,"Rožnov p. R.")+COUNTIF('2008'!$A$8:$L$324,"Rožnov p. R.")+COUNTIF('2009'!$A$8:$L$324,"Rožnov p. R.")+COUNTIF('2010'!$A$8:$L$324,"Rožnov p. R.")+COUNTIF('2011'!$A$8:$L$324,"Rožnov p. R.")+COUNTIF('2012'!$A$8:$L$324,"Rožnov p. R.")</f>
        <v>1</v>
      </c>
      <c r="T89" s="906">
        <f>S89/$W$32</f>
        <v>2.50501002004008E-4</v>
      </c>
      <c r="U89" s="938"/>
      <c r="V89" s="938"/>
      <c r="W89" s="902"/>
      <c r="X89" s="939"/>
    </row>
    <row r="90" spans="1:24" ht="8.25" customHeight="1">
      <c r="A90" s="86"/>
      <c r="B90" s="904"/>
      <c r="C90" s="904"/>
      <c r="D90" s="902"/>
      <c r="E90" s="906"/>
      <c r="F90" s="49"/>
      <c r="G90" s="937"/>
      <c r="H90" s="937"/>
      <c r="I90" s="902"/>
      <c r="J90" s="906"/>
      <c r="K90" s="49"/>
      <c r="L90" s="904"/>
      <c r="M90" s="904"/>
      <c r="N90" s="902"/>
      <c r="O90" s="906"/>
      <c r="P90" s="49"/>
      <c r="Q90" s="904"/>
      <c r="R90" s="904"/>
      <c r="S90" s="902"/>
      <c r="T90" s="906"/>
      <c r="U90" s="938"/>
      <c r="V90" s="938"/>
      <c r="W90" s="902"/>
      <c r="X90" s="939"/>
    </row>
    <row r="91" spans="1:24" ht="4.5" customHeight="1">
      <c r="A91" s="86"/>
      <c r="B91" s="49"/>
      <c r="C91" s="49"/>
      <c r="D91" s="49"/>
      <c r="E91" s="49"/>
      <c r="F91" s="49"/>
      <c r="G91" s="49"/>
      <c r="H91" s="49"/>
      <c r="I91" s="49"/>
      <c r="J91" s="49"/>
      <c r="K91" s="49"/>
      <c r="L91" s="49"/>
      <c r="M91" s="49"/>
      <c r="N91" s="49"/>
      <c r="O91" s="49"/>
      <c r="P91" s="49"/>
      <c r="Q91" s="481"/>
      <c r="R91" s="481"/>
      <c r="S91" s="481"/>
      <c r="T91" s="49"/>
      <c r="U91" s="481"/>
      <c r="V91" s="481"/>
      <c r="W91" s="481"/>
      <c r="X91" s="570"/>
    </row>
    <row r="92" spans="1:24" ht="7.5" customHeight="1">
      <c r="A92" s="86"/>
      <c r="B92" s="908" t="s">
        <v>1628</v>
      </c>
      <c r="C92" s="908"/>
      <c r="D92" s="902">
        <f>COUNTIF('1995'!$A$9:$L$294,"Čadca")+COUNTIF('1996'!$A$11:$L$296,"Čadca")+COUNTIF('1997'!$A$9:$L$294,"Čadca")+COUNTIF('1998'!$A$9:$L$294,"Čadca")+COUNTIF('1999'!$A$9:$L$318,"Čadca")+COUNTIF('2000'!$A$8:$L$322,"Čadca")+COUNTIF('2001'!$A$8:$L$335,"Čadca")+COUNTIF('2002'!$A$8:$L$335,"Čadca")+COUNTIF('2003'!$A$8:$L$337,"Čadca")+COUNTIF('2004'!$A$8:$L$337,"Čadca")+COUNTIF('2005'!$A$8:$L$337,"Čadca")+COUNTIF('2006'!$A$8:$L$324,"Čadca")+COUNTIF('2007'!$A$8:$L$324,"Čadca")+COUNTIF('2008'!$A$8:$L$324,"Čadca")+COUNTIF('2009'!$A$8:$L$324,"Čadca")+COUNTIF('2010'!$A$8:$L$324,"Čadca")+COUNTIF('2011'!$A$8:$L$324,"Čadca")+COUNTIF('2012'!$A$8:$L$324,"Čadca")</f>
        <v>30</v>
      </c>
      <c r="E92" s="906">
        <f>D92/$W$32</f>
        <v>7.5150300601202402E-3</v>
      </c>
      <c r="F92" s="49"/>
      <c r="G92" s="904" t="s">
        <v>2324</v>
      </c>
      <c r="H92" s="904"/>
      <c r="I92" s="902">
        <f>COUNTIF('1995'!$A$9:$L$294,"Pržno")+COUNTIF('1996'!$A$11:$L$296,"Pržno")+COUNTIF('1997'!$A$9:$L$294,"Pržno")+COUNTIF('1998'!$A$9:$L$294,"Pržno")+COUNTIF('1999'!$A$9:$L$318,"Pržno")+COUNTIF('2000'!$A$8:$L$322,"Pržno")+COUNTIF('2001'!$A$8:$L$335,"Pržno")+COUNTIF('2002'!$A$8:$L$335,"Pržno")+COUNTIF('2003'!$A$8:$L$337,"Pržno")+COUNTIF('2004'!$A$8:$L$337,"Pržno")+COUNTIF('2005'!$A$8:$L$337,"Pržno")+COUNTIF('2006'!$A$8:$L$324,"Pržno")+COUNTIF('2007'!$A$8:$L$324,"Pržno")+COUNTIF('2008'!$A$8:$L$324,"Pržno")+COUNTIF('2009'!$A$8:$L$324,"Pržno")+COUNTIF('2010'!$A$8:$L$324,"Pržno")+COUNTIF('2011'!$A$8:$L$324,"Pržno")+COUNTIF('2012'!$A$8:$L$324,"Pržno")</f>
        <v>4</v>
      </c>
      <c r="J92" s="906">
        <f>I92/$W$32</f>
        <v>1.002004008016032E-3</v>
      </c>
      <c r="K92" s="49"/>
      <c r="L92" s="908" t="s">
        <v>3078</v>
      </c>
      <c r="M92" s="908"/>
      <c r="N92" s="902">
        <f>COUNTIF('1995'!$A$9:$L$294,"Žilina")+COUNTIF('1996'!$A$11:$L$296,"Žilina")+COUNTIF('1997'!$A$9:$L$294,"Žilina")+COUNTIF('1998'!$A$9:$L$294,"Žilina")+COUNTIF('1999'!$A$9:$L$318,"Žilina")+COUNTIF('2000'!$A$8:$L$322,"Žilina")+COUNTIF('2001'!$A$8:$L$335,"Žilina")+COUNTIF('2002'!$A$8:$L$335,"Žilina")+COUNTIF('2003'!$A$8:$L$337,"Žilina")+COUNTIF('2004'!$A$8:$L$337,"Žilina")+COUNTIF('2005'!$A$8:$L$337,"Žilina")+COUNTIF('2006'!$A$8:$L$324,"Žilina")+COUNTIF('2007'!$A$8:$L$324,"Žilina")+COUNTIF('2008'!$A$8:$L$324,"Žilina")+COUNTIF('2009'!$A$8:$L$324,"Žilina")+COUNTIF('2010'!$A$8:$L$324,"Žilina")+COUNTIF('2011'!$A$8:$L$324,"Žilina")+COUNTIF('2012'!$A$8:$L$324,"Žilina")</f>
        <v>2</v>
      </c>
      <c r="O92" s="906">
        <f>N92/$W$32</f>
        <v>5.0100200400801599E-4</v>
      </c>
      <c r="P92" s="49"/>
      <c r="Q92" s="904" t="s">
        <v>954</v>
      </c>
      <c r="R92" s="904"/>
      <c r="S92" s="902">
        <f>COUNTIF('1995'!$A$9:$L$294,"Nový Jičín")+COUNTIF('1996'!$A$11:$L$296,"Nový Jičín")+COUNTIF('1997'!$A$9:$L$294,"Nový Jičín")+COUNTIF('1998'!$A$9:$L$294,"Nový Jičín")+COUNTIF('1999'!$A$9:$L$318,"Nový Jičín")+COUNTIF('2000'!$A$8:$L$322,"Nový Jičín")+COUNTIF('2001'!$A$8:$L$335,"Nový Jičín")+COUNTIF('2002'!$A$8:$L$335,"Nový Jičín")+COUNTIF('2003'!$A$8:$L$337,"Nový Jičín")+COUNTIF('2004'!$A$8:$L$337,"Nový Jičín")+COUNTIF('2005'!$A$8:$L$337,"Nový Jičín")+COUNTIF('2006'!$A$8:$L$324,"Nový Jičín")+COUNTIF('2007'!$A$8:$L$324,"Nový Jičín")+COUNTIF('2008'!$A$8:$L$324,"Nový Jičín")+COUNTIF('2009'!$A$8:$L$324,"Nový Jičín")+COUNTIF('2010'!$A$8:$L$324,"Nový Jičín")+COUNTIF('2011'!$A$8:$L$324,"Nový Jičín")+COUNTIF('2012'!$A$8:$L$324,"Nový Jičín")</f>
        <v>1</v>
      </c>
      <c r="T92" s="906">
        <f>S92/$W$32</f>
        <v>2.50501002004008E-4</v>
      </c>
      <c r="U92" s="938"/>
      <c r="V92" s="938"/>
      <c r="W92" s="902"/>
      <c r="X92" s="939"/>
    </row>
    <row r="93" spans="1:24" ht="7.5" customHeight="1">
      <c r="A93" s="86"/>
      <c r="B93" s="908"/>
      <c r="C93" s="908"/>
      <c r="D93" s="902"/>
      <c r="E93" s="906"/>
      <c r="F93" s="49"/>
      <c r="G93" s="904"/>
      <c r="H93" s="904"/>
      <c r="I93" s="902"/>
      <c r="J93" s="906"/>
      <c r="K93" s="49"/>
      <c r="L93" s="908"/>
      <c r="M93" s="908"/>
      <c r="N93" s="902"/>
      <c r="O93" s="906"/>
      <c r="P93" s="49"/>
      <c r="Q93" s="904"/>
      <c r="R93" s="904"/>
      <c r="S93" s="902"/>
      <c r="T93" s="906"/>
      <c r="U93" s="938"/>
      <c r="V93" s="938"/>
      <c r="W93" s="902"/>
      <c r="X93" s="939"/>
    </row>
    <row r="94" spans="1:24" ht="4.5" customHeight="1">
      <c r="A94" s="86"/>
      <c r="B94" s="480"/>
      <c r="C94" s="480"/>
      <c r="D94" s="587"/>
      <c r="E94" s="586"/>
      <c r="F94" s="49"/>
      <c r="G94" s="480"/>
      <c r="H94" s="480"/>
      <c r="I94" s="587"/>
      <c r="J94" s="586"/>
      <c r="K94" s="49"/>
      <c r="L94" s="480"/>
      <c r="M94" s="480"/>
      <c r="N94" s="587"/>
      <c r="O94" s="586"/>
      <c r="P94" s="49"/>
      <c r="Q94" s="480"/>
      <c r="R94" s="480"/>
      <c r="S94" s="587"/>
      <c r="T94" s="589"/>
      <c r="U94" s="480"/>
      <c r="V94" s="480"/>
      <c r="W94" s="587"/>
      <c r="X94" s="588"/>
    </row>
    <row r="95" spans="1:24" ht="7.5" customHeight="1">
      <c r="A95" s="86"/>
      <c r="B95" s="904" t="s">
        <v>1630</v>
      </c>
      <c r="C95" s="904"/>
      <c r="D95" s="902">
        <f>COUNTIF('1995'!$A$9:$L$294,"Těrlicko")+COUNTIF('1996'!$A$11:$L$296,"Těrlicko")+COUNTIF('1997'!$A$9:$L$294,"Těrlicko")+COUNTIF('1998'!$A$9:$L$294,"Těrlicko")+COUNTIF('1999'!$A$9:$L$318,"Těrlicko")+COUNTIF('2000'!$A$8:$L$322,"Těrlicko")+COUNTIF('2001'!$A$8:$L$335,"Těrlicko")+COUNTIF('2002'!$A$8:$L$335,"Těrlicko")+COUNTIF('2003'!$A$8:$L$337,"Těrlicko")+COUNTIF('2004'!$A$8:$L$337,"Těrlicko")+COUNTIF('2005'!$A$8:$L$337,"Těrlicko")+COUNTIF('2006'!$A$8:$L$324,"Těrlicko")+COUNTIF('2007'!$A$8:$L$324,"Těrlicko")+COUNTIF('2008'!$A$8:$L$324,"Těrlicko")+COUNTIF('2009'!$A$8:$L$324,"Těrlicko")+COUNTIF('2010'!$A$8:$L$324,"Těrlicko")+COUNTIF('2011'!$A$8:$L$324,"Těrlicko")+COUNTIF('2012'!$A$8:$L$324,"Těrlicko")</f>
        <v>25</v>
      </c>
      <c r="E95" s="906">
        <f>D95/$W$32</f>
        <v>6.2625250501002006E-3</v>
      </c>
      <c r="F95" s="49"/>
      <c r="G95" s="905" t="s">
        <v>3034</v>
      </c>
      <c r="H95" s="905"/>
      <c r="I95" s="902">
        <f>COUNTIF('1995'!$A$9:$L$294,"Dziegielów")+COUNTIF('1996'!$A$11:$L$296,"Dziegielów")+COUNTIF('1997'!$A$9:$L$294,"Dziegielów")+COUNTIF('1998'!$A$9:$L$294,"Dziegielów")+COUNTIF('1999'!$A$9:$L$318,"Dziegielów")+COUNTIF('2000'!$A$8:$L$322,"Dziegielów")+COUNTIF('2001'!$A$8:$L$335,"Dziegielów")+COUNTIF('2002'!$A$8:$L$335,"Dziegielów")+COUNTIF('2003'!$A$8:$L$337,"Dziegielów")+COUNTIF('2004'!$A$8:$L$337,"Dziegielów")+COUNTIF('2005'!$A$8:$L$337,"Dziegielów")+COUNTIF('2006'!$A$8:$L$324,"Dziegielów")+COUNTIF('2007'!$A$8:$L$324,"Dziegielów")+COUNTIF('2008'!$A$8:$L$324,"Dziegielów")+COUNTIF('2009'!$A$8:$L$324,"Dziegielów")+COUNTIF('2010'!$A$8:$L$324,"Dziegielów")+COUNTIF('2011'!$A$8:$L$324,"Dziegielów")+COUNTIF('2012'!$A$8:$L$324,"Dziegielów")</f>
        <v>4</v>
      </c>
      <c r="J95" s="906">
        <f>I95/$W$32</f>
        <v>1.002004008016032E-3</v>
      </c>
      <c r="K95" s="49"/>
      <c r="L95" s="905" t="s">
        <v>2815</v>
      </c>
      <c r="M95" s="905"/>
      <c r="N95" s="902">
        <f>COUNTIF('1995'!$A$9:$L$294,"Cisownica")+COUNTIF('1996'!$A$11:$L$296,"Cisownica")+COUNTIF('1997'!$A$9:$L$294,"Cisownica")+COUNTIF('1998'!$A$9:$L$294,"Cisownica")+COUNTIF('1999'!$A$9:$L$318,"Cisownica")+COUNTIF('2000'!$A$8:$L$322,"Cisownica")+COUNTIF('2001'!$A$8:$L$335,"Cisownica")+COUNTIF('2002'!$A$8:$L$335,"Cisownica")+COUNTIF('2003'!$A$8:$L$337,"Cisownica")+COUNTIF('2004'!$A$8:$L$337,"Cisownica")+COUNTIF('2005'!$A$8:$L$337,"Cisownica")+COUNTIF('2006'!$A$8:$L$324,"Cisownica")+COUNTIF('2007'!$A$8:$L$324,"Cisownica")+COUNTIF('2008'!$A$8:$L$324,"Cisownica")+COUNTIF('2009'!$A$8:$L$324,"Cisownica")+COUNTIF('2010'!$A$8:$L$324,"Cisownica")+COUNTIF('2011'!$A$8:$L$324,"Cisownica")+COUNTIF('2012'!$A$8:$L$324,"Cisownica")</f>
        <v>2</v>
      </c>
      <c r="O95" s="906">
        <f>N95/$W$32</f>
        <v>5.0100200400801599E-4</v>
      </c>
      <c r="P95" s="49"/>
      <c r="Q95" s="905" t="s">
        <v>3022</v>
      </c>
      <c r="R95" s="905"/>
      <c r="S95" s="902">
        <f>COUNTIF('1995'!$A$9:$L$294,"Kraków")+COUNTIF('1996'!$A$11:$L$296,"Kraków")+COUNTIF('1997'!$A$9:$L$294,"Kraków")+COUNTIF('1998'!$A$9:$L$294,"Kraków")+COUNTIF('1999'!$A$9:$L$318,"Kraków")+COUNTIF('2000'!$A$8:$L$322,"Kraków")+COUNTIF('2001'!$A$8:$L$335,"Kraków")+COUNTIF('2002'!$A$8:$L$335,"Kraków")+COUNTIF('2003'!$A$8:$L$337,"Kraków")+COUNTIF('2004'!$A$8:$L$337,"Kraków")+COUNTIF('2005'!$A$8:$L$337,"Kraków")+COUNTIF('2006'!$A$8:$L$324,"Kraków")+COUNTIF('2007'!$A$8:$L$324,"Kraków")+COUNTIF('2008'!$A$8:$L$324,"Kraków")+COUNTIF('2009'!$A$8:$L$324,"Kraków")+COUNTIF('2010'!$A$8:$L$324,"Kraków")+COUNTIF('2011'!$A$8:$L$324,"Kraków")+COUNTIF('2012'!$A$8:$L$324,"Kraków")</f>
        <v>1</v>
      </c>
      <c r="T95" s="906">
        <f>S95/$W$32</f>
        <v>2.50501002004008E-4</v>
      </c>
      <c r="U95" s="938"/>
      <c r="V95" s="938"/>
      <c r="W95" s="902"/>
      <c r="X95" s="939"/>
    </row>
    <row r="96" spans="1:24" ht="8.25" customHeight="1">
      <c r="A96" s="86"/>
      <c r="B96" s="904"/>
      <c r="C96" s="904"/>
      <c r="D96" s="902"/>
      <c r="E96" s="906"/>
      <c r="F96" s="49"/>
      <c r="G96" s="905"/>
      <c r="H96" s="905"/>
      <c r="I96" s="902"/>
      <c r="J96" s="906"/>
      <c r="K96" s="49"/>
      <c r="L96" s="905"/>
      <c r="M96" s="905"/>
      <c r="N96" s="902"/>
      <c r="O96" s="906"/>
      <c r="P96" s="49"/>
      <c r="Q96" s="905"/>
      <c r="R96" s="905"/>
      <c r="S96" s="902"/>
      <c r="T96" s="906"/>
      <c r="U96" s="938"/>
      <c r="V96" s="938"/>
      <c r="W96" s="902"/>
      <c r="X96" s="939"/>
    </row>
    <row r="97" spans="1:24" ht="4.5" customHeight="1">
      <c r="A97" s="86"/>
      <c r="B97" s="85"/>
      <c r="C97" s="85"/>
      <c r="D97" s="587"/>
      <c r="E97" s="586"/>
      <c r="F97" s="49"/>
      <c r="G97" s="480"/>
      <c r="H97" s="480"/>
      <c r="I97" s="587"/>
      <c r="J97" s="586"/>
      <c r="K97" s="49"/>
      <c r="L97" s="480"/>
      <c r="M97" s="480"/>
      <c r="N97" s="587"/>
      <c r="O97" s="586"/>
      <c r="P97" s="49"/>
      <c r="Q97" s="480"/>
      <c r="R97" s="480"/>
      <c r="S97" s="587"/>
      <c r="T97" s="589"/>
      <c r="U97" s="480"/>
      <c r="V97" s="480"/>
      <c r="W97" s="587"/>
      <c r="X97" s="588"/>
    </row>
    <row r="98" spans="1:24" ht="8.25" customHeight="1">
      <c r="A98" s="86"/>
      <c r="B98" s="903" t="s">
        <v>947</v>
      </c>
      <c r="C98" s="903"/>
      <c r="D98" s="902">
        <f>COUNTIF('1995'!$A$9:$L$294,"Bukovec")+COUNTIF('1996'!$A$11:$L$296,"Bukovec")+COUNTIF('1997'!$A$9:$L$294,"Bukovec")+COUNTIF('1998'!$A$9:$L$294,"Bukovec")+COUNTIF('1999'!$A$9:$L$318,"Bukovec")+COUNTIF('2000'!$A$8:$L$322,"Bukovec")+COUNTIF('2001'!$A$8:$L$335,"Bukovec")+COUNTIF('2002'!$A$8:$L$335,"Bukovec")+COUNTIF('2003'!$A$8:$L$337,"Bukovec")+COUNTIF('2004'!$A$8:$L$337,"Bukovec")+COUNTIF('2005'!$A$8:$L$337,"Bukovec")+COUNTIF('2006'!$A$8:$L$324,"Bukovec")+COUNTIF('2007'!$A$8:$L$324,"Bukovec")+COUNTIF('2008'!$A$8:$L$324,"Bukovec")+COUNTIF('2009'!$A$8:$L$324,"Bukovec")+COUNTIF('2010'!$A$8:$L$324,"Bukovec")+COUNTIF('2011'!$A$8:$L$324,"Bukovec")+COUNTIF('2012'!$A$8:$L$324,"Bukovec")</f>
        <v>24</v>
      </c>
      <c r="E98" s="906">
        <f>D98/$W$32</f>
        <v>6.0120240480961923E-3</v>
      </c>
      <c r="F98" s="481"/>
      <c r="G98" s="905" t="s">
        <v>2846</v>
      </c>
      <c r="H98" s="905"/>
      <c r="I98" s="902">
        <f>COUNTIF('1995'!$A$9:$L$294,"Rybnik")+COUNTIF('1996'!$A$11:$L$296,"Rybnik")+COUNTIF('1997'!$A$9:$L$294,"Rybnik")+COUNTIF('1998'!$A$9:$L$294,"Rybnik")+COUNTIF('1999'!$A$9:$L$318,"Rybnik")+COUNTIF('2000'!$A$8:$L$322,"Rybnik")+COUNTIF('2001'!$A$8:$L$335,"Rybnik")+COUNTIF('2002'!$A$8:$L$335,"Rybnik")+COUNTIF('2003'!$A$8:$L$337,"Rybnik")+COUNTIF('2004'!$A$8:$L$337,"Rybnik")+COUNTIF('2005'!$A$8:$L$337,"Rybnik")+COUNTIF('2006'!$A$8:$L$324,"Rybnik")+COUNTIF('2007'!$A$8:$L$324,"Rybnik")+COUNTIF('2008'!$A$8:$L$324,"Rybnik")+COUNTIF('2009'!$A$8:$L$324,"Rybnik")+COUNTIF('2010'!$A$8:$L$324,"Rybnik")+COUNTIF('2011'!$A$8:$L$324,"Rybnik")+COUNTIF('2012'!$A$8:$L$324,"Rybnik")</f>
        <v>4</v>
      </c>
      <c r="J98" s="906">
        <f>I98/$W$32</f>
        <v>1.002004008016032E-3</v>
      </c>
      <c r="K98" s="49"/>
      <c r="L98" s="905" t="s">
        <v>3803</v>
      </c>
      <c r="M98" s="905"/>
      <c r="N98" s="902">
        <f>COUNTIF('1995'!$A$9:$L$294,"Cieszyn")+COUNTIF('1996'!$A$11:$L$296,"Cieszyn")+COUNTIF('1997'!$A$9:$L$294,"Cieszyn")+COUNTIF('1998'!$A$9:$L$294,"Cieszyn")+COUNTIF('1999'!$A$9:$L$318,"Cieszyn")+COUNTIF('2000'!$A$8:$L$322,"Cieszyn")+COUNTIF('2001'!$A$8:$L$335,"Cieszyn")+COUNTIF('2002'!$A$8:$L$335,"Cieszyn")+COUNTIF('2003'!$A$8:$L$337,"Cieszyn")+COUNTIF('2004'!$A$8:$L$337,"Cieszyn")+COUNTIF('2005'!$A$8:$L$337,"Cieszyn")+COUNTIF('2006'!$A$8:$L$324,"Cieszyn")+COUNTIF('2007'!$A$8:$L$324,"Cieszyn")+COUNTIF('2008'!$A$8:$L$324,"Cieszyn")+COUNTIF('2009'!$A$8:$L$324,"Cieszyn")+COUNTIF('2010'!$A$8:$L$324,"Cieszyn")+COUNTIF('2011'!$A$8:$L$324,"Cieszyn")+COUNTIF('2012'!$A$8:$L$324,"Cieszyn")</f>
        <v>2</v>
      </c>
      <c r="O98" s="906">
        <f>N98/$W$32</f>
        <v>5.0100200400801599E-4</v>
      </c>
      <c r="P98" s="49"/>
      <c r="Q98" s="918" t="s">
        <v>3296</v>
      </c>
      <c r="R98" s="918"/>
      <c r="S98" s="902">
        <f>COUNTIF('1995'!$A$9:$L$294,"České Budějovice")+COUNTIF('1996'!$A$11:$L$296,"České Budějovice")+COUNTIF('1997'!$A$9:$L$294,"České Budějovice")+COUNTIF('1998'!$A$9:$L$294,"České Budějovice")+COUNTIF('1999'!$A$9:$L$318,"České Budějovice")+COUNTIF('2000'!$A$8:$L$322,"České Budějovice")+COUNTIF('2001'!$A$8:$L$335,"České Budějovice")+COUNTIF('2002'!$A$8:$L$335,"České Budějovice")+COUNTIF('2003'!$A$8:$L$337,"České Budějovice")+COUNTIF('2004'!$A$8:$L$337,"České Budějovice")+COUNTIF('2005'!$A$8:$L$337,"České Budějovice")+COUNTIF('2006'!$A$8:$L$324,"České Budějovice")+COUNTIF('2007'!$A$8:$L$324,"České Budějovice")+COUNTIF('2008'!$A$8:$L$324,"České Budějovice")+COUNTIF('2009'!$A$8:$L$324,"České Budějovice")+COUNTIF('2010'!$A$8:$L$324,"České Budějovice")+COUNTIF('2011'!$A$8:$L$324,"České Budějovice")+COUNTIF('2012'!$A$8:$L$324,"České Budějovice")</f>
        <v>1</v>
      </c>
      <c r="T98" s="906">
        <f>S98/$W$32</f>
        <v>2.50501002004008E-4</v>
      </c>
      <c r="U98" s="948"/>
      <c r="V98" s="948"/>
      <c r="W98" s="902"/>
      <c r="X98" s="939"/>
    </row>
    <row r="99" spans="1:24" ht="8.25" customHeight="1">
      <c r="A99" s="86"/>
      <c r="B99" s="903"/>
      <c r="C99" s="903"/>
      <c r="D99" s="902"/>
      <c r="E99" s="906"/>
      <c r="F99" s="481"/>
      <c r="G99" s="905"/>
      <c r="H99" s="905"/>
      <c r="I99" s="902"/>
      <c r="J99" s="906"/>
      <c r="K99" s="49"/>
      <c r="L99" s="905"/>
      <c r="M99" s="905"/>
      <c r="N99" s="902"/>
      <c r="O99" s="906"/>
      <c r="P99" s="49"/>
      <c r="Q99" s="918"/>
      <c r="R99" s="918"/>
      <c r="S99" s="902"/>
      <c r="T99" s="906"/>
      <c r="U99" s="948"/>
      <c r="V99" s="948"/>
      <c r="W99" s="902"/>
      <c r="X99" s="939"/>
    </row>
    <row r="100" spans="1:24" ht="4.5" customHeight="1">
      <c r="A100" s="86"/>
      <c r="B100" s="480"/>
      <c r="C100" s="480"/>
      <c r="D100" s="587"/>
      <c r="E100" s="586"/>
      <c r="F100" s="481"/>
      <c r="G100" s="480"/>
      <c r="H100" s="480"/>
      <c r="I100" s="587"/>
      <c r="J100" s="586"/>
      <c r="K100" s="481"/>
      <c r="L100" s="480"/>
      <c r="M100" s="480"/>
      <c r="N100" s="587"/>
      <c r="O100" s="586"/>
      <c r="P100" s="481"/>
      <c r="Q100" s="480"/>
      <c r="R100" s="480"/>
      <c r="S100" s="587"/>
      <c r="T100" s="586"/>
      <c r="U100" s="480"/>
      <c r="V100" s="480"/>
      <c r="W100" s="587"/>
      <c r="X100" s="588"/>
    </row>
    <row r="101" spans="1:24" ht="8.25" customHeight="1">
      <c r="A101" s="86"/>
      <c r="B101" s="904" t="s">
        <v>957</v>
      </c>
      <c r="C101" s="904"/>
      <c r="D101" s="902">
        <f>COUNTIF('1995'!$A$9:$L$294,"Bruntál")+COUNTIF('1996'!$A$11:$L$296,"Bruntál")+COUNTIF('1997'!$A$9:$L$294,"Bruntál")+COUNTIF('1998'!$A$9:$L$294,"Bruntál")+COUNTIF('1999'!$A$9:$L$318,"Bruntál")+COUNTIF('2000'!$A$8:$L$322,"Bruntál")+COUNTIF('2001'!$A$8:$L$335,"Bruntál")+COUNTIF('2002'!$A$8:$L$335,"Bruntál")+COUNTIF('2003'!$A$8:$L$337,"Bruntál")+COUNTIF('2004'!$A$8:$L$337,"Bruntál")+COUNTIF('2005'!$A$8:$L$337,"Bruntál")+COUNTIF('2006'!$A$8:$L$324,"Bruntál")+COUNTIF('2007'!$A$8:$L$324,"Bruntál")+COUNTIF('2008'!$A$8:$L$324,"Bruntál")+COUNTIF('2009'!$A$8:$L$324,"Bruntál")+COUNTIF('2010'!$A$8:$L$324,"Bruntál")+COUNTIF('2011'!$A$8:$L$324,"Bruntál")+COUNTIF('2012'!$A$8:$L$324,"Bruntál")</f>
        <v>22</v>
      </c>
      <c r="E101" s="906">
        <f>D101/$W$32</f>
        <v>5.5110220440881767E-3</v>
      </c>
      <c r="F101" s="481"/>
      <c r="G101" s="904" t="s">
        <v>969</v>
      </c>
      <c r="H101" s="904"/>
      <c r="I101" s="902">
        <f>COUNTIF('1995'!$A$9:$L$294,"Ostravice")+COUNTIF('1996'!$A$11:$L$296,"Ostravice")+COUNTIF('1997'!$A$9:$L$294,"Ostravice")+COUNTIF('1998'!$A$9:$L$294,"Ostravice")+COUNTIF('1999'!$A$9:$L$318,"Ostravice")+COUNTIF('2000'!$A$8:$L$322,"Ostravice")+COUNTIF('2001'!$A$8:$L$335,"Ostravice")+COUNTIF('2002'!$A$8:$L$335,"Ostravice")+COUNTIF('2003'!$A$8:$L$337,"Ostravice")+COUNTIF('2004'!$A$8:$L$337,"Ostravice")+COUNTIF('2005'!$A$8:$L$337,"Ostravice")+COUNTIF('2006'!$A$8:$L$324,"Ostravice")+COUNTIF('2007'!$A$8:$L$324,"Ostravice")+COUNTIF('2008'!$A$8:$L$324,"Ostravice")+COUNTIF('2009'!$A$8:$L$324,"Ostravice")+COUNTIF('2010'!$A$8:$L$324,"Ostravice")+COUNTIF('2011'!$A$8:$L$324,"Ostravice")+COUNTIF('2012'!$A$8:$L$324,"Ostravice")</f>
        <v>4</v>
      </c>
      <c r="J101" s="906">
        <f>I101/$W$32</f>
        <v>1.002004008016032E-3</v>
      </c>
      <c r="K101" s="481"/>
      <c r="L101" s="904" t="s">
        <v>1642</v>
      </c>
      <c r="M101" s="904"/>
      <c r="N101" s="902">
        <f>COUNTIF('1995'!$A$9:$L$294,"Staré Město")+COUNTIF('1996'!$A$11:$L$296,"Staré Město")+COUNTIF('1997'!$A$9:$L$294,"Staré Město")+COUNTIF('1998'!$A$9:$L$294,"Staré Město")+COUNTIF('1999'!$A$9:$L$318,"Staré Město")+COUNTIF('2000'!$A$8:$L$322,"Staré Město")+COUNTIF('2001'!$A$8:$L$335,"Staré Město")+COUNTIF('2002'!$A$8:$L$335,"Staré Město")+COUNTIF('2003'!$A$8:$L$337,"Staré Město")+COUNTIF('2004'!$A$8:$L$337,"Staré Město")+COUNTIF('2005'!$A$8:$L$337,"Staré Město")+COUNTIF('2006'!$A$8:$L$324,"Staré Město")+COUNTIF('2007'!$A$8:$L$324,"Staré Město")+COUNTIF('2008'!$A$8:$L$324,"Staré Město")+COUNTIF('2009'!$A$8:$L$324,"Staré Město")+COUNTIF('2010'!$A$8:$L$324,"Staré Město")+COUNTIF('2011'!$A$8:$L$324,"Staré Město")+COUNTIF('2012'!$A$8:$L$324,"Staré Město")</f>
        <v>1</v>
      </c>
      <c r="O101" s="906">
        <f>N101/$W$32</f>
        <v>2.50501002004008E-4</v>
      </c>
      <c r="P101" s="481"/>
      <c r="Q101" s="904" t="s">
        <v>3467</v>
      </c>
      <c r="R101" s="904"/>
      <c r="S101" s="902">
        <f>COUNTIF('1995'!$A$9:$L$294,"Morávka")+COUNTIF('1996'!$A$11:$L$296,"Morávka")+COUNTIF('1997'!$A$9:$L$294,"Morávka")+COUNTIF('1998'!$A$9:$L$294,"Morávka")+COUNTIF('1999'!$A$9:$L$318,"Morávka")+COUNTIF('2000'!$A$8:$L$322,"Morávka")+COUNTIF('2001'!$A$8:$L$335,"Morávka")+COUNTIF('2002'!$A$8:$L$335,"Morávka")+COUNTIF('2003'!$A$8:$L$337,"Morávka")+COUNTIF('2004'!$A$8:$L$337,"Morávka")+COUNTIF('2005'!$A$8:$L$337,"Morávka")+COUNTIF('2006'!$A$8:$L$324,"Morávka")+COUNTIF('2007'!$A$8:$L$324,"Morávka")+COUNTIF('2008'!$A$8:$L$324,"Morávka")+COUNTIF('2009'!$A$8:$L$324,"Morávka")+COUNTIF('2010'!$A$8:$L$324,"Morávka")+COUNTIF('2011'!$A$8:$L$324,"Morávka")+COUNTIF('2012'!$A$8:$L$324,"Morávka")</f>
        <v>1</v>
      </c>
      <c r="T101" s="906">
        <f>S101/$W$32</f>
        <v>2.50501002004008E-4</v>
      </c>
      <c r="U101" s="938"/>
      <c r="V101" s="938"/>
      <c r="W101" s="902"/>
      <c r="X101" s="939"/>
    </row>
    <row r="102" spans="1:24" ht="8.25" customHeight="1">
      <c r="A102" s="86"/>
      <c r="B102" s="904"/>
      <c r="C102" s="904"/>
      <c r="D102" s="902"/>
      <c r="E102" s="906"/>
      <c r="F102" s="481"/>
      <c r="G102" s="904"/>
      <c r="H102" s="904"/>
      <c r="I102" s="902"/>
      <c r="J102" s="906"/>
      <c r="K102" s="481"/>
      <c r="L102" s="904"/>
      <c r="M102" s="904"/>
      <c r="N102" s="902"/>
      <c r="O102" s="906"/>
      <c r="P102" s="481"/>
      <c r="Q102" s="904"/>
      <c r="R102" s="904"/>
      <c r="S102" s="902"/>
      <c r="T102" s="906"/>
      <c r="U102" s="938"/>
      <c r="V102" s="938"/>
      <c r="W102" s="902"/>
      <c r="X102" s="939"/>
    </row>
    <row r="103" spans="1:24" ht="4.5" customHeight="1">
      <c r="A103" s="86"/>
      <c r="B103" s="480"/>
      <c r="C103" s="480"/>
      <c r="D103" s="587"/>
      <c r="E103" s="586"/>
      <c r="F103" s="481"/>
      <c r="G103" s="480"/>
      <c r="H103" s="480"/>
      <c r="I103" s="587"/>
      <c r="J103" s="586"/>
      <c r="K103" s="481"/>
      <c r="L103" s="480"/>
      <c r="M103" s="480"/>
      <c r="N103" s="587"/>
      <c r="O103" s="586"/>
      <c r="P103" s="481"/>
      <c r="Q103" s="480"/>
      <c r="R103" s="480"/>
      <c r="S103" s="587"/>
      <c r="T103" s="586"/>
      <c r="U103" s="480"/>
      <c r="V103" s="480"/>
      <c r="W103" s="587"/>
      <c r="X103" s="588"/>
    </row>
    <row r="104" spans="1:24" ht="8.25" customHeight="1">
      <c r="A104" s="86"/>
      <c r="B104" s="904" t="s">
        <v>2095</v>
      </c>
      <c r="C104" s="904"/>
      <c r="D104" s="902">
        <f>COUNTIF('1995'!$A$9:$L$294,"Orlová")+COUNTIF('1996'!$A$11:$L$296,"Orlová")+COUNTIF('1997'!$A$9:$L$294,"Orlová")+COUNTIF('1998'!$A$9:$L$294,"Orlová")+COUNTIF('1999'!$A$9:$L$318,"Orlová")+COUNTIF('2000'!$A$8:$L$322,"Orlová")+COUNTIF('2001'!$A$8:$L$335,"Orlová")+COUNTIF('2002'!$A$8:$L$335,"Orlová")+COUNTIF('2003'!$A$8:$L$337,"Orlová")+COUNTIF('2004'!$A$8:$L$337,"Orlová")+COUNTIF('2005'!$A$8:$L$337,"Orlová")+COUNTIF('2006'!$A$8:$L$324,"Orlová")+COUNTIF('2007'!$A$8:$L$324,"Orlová")+COUNTIF('2008'!$A$8:$L$324,"Orlová")+COUNTIF('2009'!$A$8:$L$324,"Orlová")+COUNTIF('2010'!$A$8:$L$324,"Orlová")+COUNTIF('2011'!$A$8:$L$324,"Orlová")+COUNTIF('2012'!$A$8:$L$324,"Orlová")</f>
        <v>17</v>
      </c>
      <c r="E104" s="906">
        <f>D104/$W$32</f>
        <v>4.2585170340681362E-3</v>
      </c>
      <c r="F104" s="481"/>
      <c r="G104" s="904" t="s">
        <v>971</v>
      </c>
      <c r="H104" s="904"/>
      <c r="I104" s="902">
        <f>COUNTIF('1995'!$A$9:$L$294,"Rychvald")+COUNTIF('1996'!$A$11:$L$296,"Rychvald")+COUNTIF('1997'!$A$9:$L$294,"Rychvald")+COUNTIF('1998'!$A$9:$L$294,"Rychvald")+COUNTIF('1999'!$A$9:$L$318,"Rychvald")+COUNTIF('2000'!$A$8:$L$322,"Rychvald")+COUNTIF('2001'!$A$8:$L$335,"Rychvald")+COUNTIF('2002'!$A$8:$L$335,"Rychvald")+COUNTIF('2003'!$A$8:$L$337,"Rychvald")+COUNTIF('2004'!$A$8:$L$337,"Rychvald")+COUNTIF('2005'!$A$8:$L$337,"Rychvald")+COUNTIF('2006'!$A$8:$L$324,"Rychvald")+COUNTIF('2007'!$A$8:$L$324,"Rychvald")+COUNTIF('2008'!$A$8:$L$324,"Rychvald")+COUNTIF('2009'!$A$8:$L$324,"Rychvald")+COUNTIF('2010'!$A$8:$L$324,"Rychvald")+COUNTIF('2011'!$A$8:$L$324,"Rychvald")+COUNTIF('2012'!$A$8:$L$324,"Rychvald")</f>
        <v>4</v>
      </c>
      <c r="J104" s="906">
        <f>I104/$W$32</f>
        <v>1.002004008016032E-3</v>
      </c>
      <c r="K104" s="481"/>
      <c r="L104" s="904" t="s">
        <v>34</v>
      </c>
      <c r="M104" s="904"/>
      <c r="N104" s="902">
        <f>COUNTIF('1995'!$A$9:$L$294,"Dřevohostice")+COUNTIF('1996'!$A$11:$L$296,"Dřevohostice")+COUNTIF('1997'!$A$9:$L$294,"Dřevohostice")+COUNTIF('1998'!$A$9:$L$294,"Dřevohostice")+COUNTIF('1999'!$A$9:$L$318,"Dřevohostice")+COUNTIF('2000'!$A$8:$L$322,"Dřevohostice")+COUNTIF('2001'!$A$8:$L$335,"Dřevohostice")+COUNTIF('2002'!$A$8:$L$335,"Dřevohostice")+COUNTIF('2003'!$A$8:$L$337,"Dřevohostice")+COUNTIF('2004'!$A$8:$L$337,"Dřevohostice")+COUNTIF('2005'!$A$8:$L$337,"Dřevohostice")+COUNTIF('2006'!$A$8:$L$324,"Dřevohostice")+COUNTIF('2007'!$A$8:$L$324,"Dřevohostice")+COUNTIF('2008'!$A$8:$L$324,"Dřevohostice")+COUNTIF('2009'!$A$8:$L$324,"Dřevohostice")+COUNTIF('2010'!$A$8:$L$324,"Dřevohostice")+COUNTIF('2011'!$A$8:$L$324,"Dřevohostice")+COUNTIF('2012'!$A$8:$L$324,"Dřevohostice")</f>
        <v>1</v>
      </c>
      <c r="O104" s="906">
        <f>N104/$W$32</f>
        <v>2.50501002004008E-4</v>
      </c>
      <c r="P104" s="481"/>
      <c r="Q104" s="904" t="s">
        <v>3447</v>
      </c>
      <c r="R104" s="904"/>
      <c r="S104" s="902">
        <f>COUNTIF('1995'!$A$9:$L$294,"Ludgeřovice")+COUNTIF('1996'!$A$11:$L$296,"Ludgeřovice")+COUNTIF('1997'!$A$9:$L$294,"Ludgeřovice")+COUNTIF('1998'!$A$9:$L$294,"Ludgeřovice")+COUNTIF('1999'!$A$9:$L$318,"Ludgeřovice")+COUNTIF('2000'!$A$8:$L$322,"Ludgeřovice")+COUNTIF('2001'!$A$8:$L$335,"Ludgeřovice")+COUNTIF('2002'!$A$8:$L$335,"Ludgeřovice")+COUNTIF('2003'!$A$8:$L$337,"Ludgeřovice")+COUNTIF('2004'!$A$8:$L$337,"Ludgeřovice")+COUNTIF('2005'!$A$8:$L$337,"Ludgeřovice")+COUNTIF('2006'!$A$8:$L$324,"Ludgeřovice")+COUNTIF('2007'!$A$8:$L$324,"Ludgeřovice")+COUNTIF('2008'!$A$8:$L$324,"Ludgeřovice")+COUNTIF('2009'!$A$8:$L$324,"Ludgeřovice")+COUNTIF('2010'!$A$8:$L$324,"Ludgeřovice")+COUNTIF('2011'!$A$8:$L$324,"Ludgeřovice")+COUNTIF('2012'!$A$8:$L$324,"Ludgeřovice")</f>
        <v>1</v>
      </c>
      <c r="T104" s="906">
        <f>S104/$W$32</f>
        <v>2.50501002004008E-4</v>
      </c>
      <c r="U104" s="938"/>
      <c r="V104" s="938"/>
      <c r="W104" s="902"/>
      <c r="X104" s="939"/>
    </row>
    <row r="105" spans="1:24" ht="8.25" customHeight="1">
      <c r="A105" s="86"/>
      <c r="B105" s="904"/>
      <c r="C105" s="904"/>
      <c r="D105" s="902"/>
      <c r="E105" s="906"/>
      <c r="F105" s="481"/>
      <c r="G105" s="904"/>
      <c r="H105" s="904"/>
      <c r="I105" s="902"/>
      <c r="J105" s="906"/>
      <c r="K105" s="481"/>
      <c r="L105" s="904"/>
      <c r="M105" s="904"/>
      <c r="N105" s="902"/>
      <c r="O105" s="906"/>
      <c r="P105" s="481"/>
      <c r="Q105" s="904"/>
      <c r="R105" s="904"/>
      <c r="S105" s="902"/>
      <c r="T105" s="906"/>
      <c r="U105" s="938"/>
      <c r="V105" s="938"/>
      <c r="W105" s="902"/>
      <c r="X105" s="939"/>
    </row>
    <row r="106" spans="1:24" ht="4.5" customHeight="1">
      <c r="A106" s="86"/>
      <c r="B106" s="480"/>
      <c r="C106" s="480"/>
      <c r="D106" s="587"/>
      <c r="E106" s="586"/>
      <c r="F106" s="481"/>
      <c r="G106" s="480"/>
      <c r="H106" s="480"/>
      <c r="I106" s="587"/>
      <c r="J106" s="581"/>
      <c r="K106" s="481"/>
      <c r="L106" s="480"/>
      <c r="M106" s="480"/>
      <c r="N106" s="587"/>
      <c r="O106" s="586"/>
      <c r="P106" s="481"/>
      <c r="Q106" s="480"/>
      <c r="R106" s="480"/>
      <c r="S106" s="481"/>
      <c r="T106" s="481"/>
      <c r="U106" s="480"/>
      <c r="V106" s="480"/>
      <c r="W106" s="481"/>
      <c r="X106" s="570"/>
    </row>
    <row r="107" spans="1:24" ht="8.25" customHeight="1">
      <c r="A107" s="86"/>
      <c r="B107" s="904" t="s">
        <v>962</v>
      </c>
      <c r="C107" s="904"/>
      <c r="D107" s="902">
        <f>COUNTIF('1995'!$A$9:$L$294,"Raškovice")+COUNTIF('1996'!$A$11:$L$296,"Raškovice")+COUNTIF('1997'!$A$9:$L$294,"Raškovice")+COUNTIF('1998'!$A$9:$L$294,"Raškovice")+COUNTIF('1999'!$A$9:$L$318,"Raškovice")+COUNTIF('2000'!$A$8:$L$322,"Raškovice")+COUNTIF('2001'!$A$8:$L$335,"Raškovice")+COUNTIF('2002'!$A$8:$L$335,"Raškovice")+COUNTIF('2003'!$A$8:$L$337,"Raškovice")+COUNTIF('2004'!$A$8:$L$337,"Raškovice")+COUNTIF('2005'!$A$8:$L$337,"Raškovice")+COUNTIF('2006'!$A$8:$L$324,"Raškovice")+COUNTIF('2007'!$A$8:$L$324,"Raškovice")+COUNTIF('2008'!$A$8:$L$324,"Raškovice")+COUNTIF('2009'!$A$8:$L$324,"Raškovice")+COUNTIF('2010'!$A$8:$L$324,"Raškovice")+COUNTIF('2011'!$A$8:$L$324,"Raškovice")+COUNTIF('2012'!$A$8:$L$324,"Raškovice")</f>
        <v>14</v>
      </c>
      <c r="E107" s="906">
        <f>D107/$W$32</f>
        <v>3.5070140280561123E-3</v>
      </c>
      <c r="F107" s="481"/>
      <c r="G107" s="908" t="s">
        <v>1546</v>
      </c>
      <c r="H107" s="908"/>
      <c r="I107" s="902">
        <f>COUNTIF('1995'!$A$9:$L$294,"Bratislava")+COUNTIF('1996'!$A$11:$L$296,"Bratislava")+COUNTIF('1997'!$A$9:$L$294,"Bratislava")+COUNTIF('1998'!$A$9:$L$294,"Bratislava")+COUNTIF('1999'!$A$9:$L$318,"Bratislava")+COUNTIF('2000'!$A$8:$L$322,"Bratislava")+COUNTIF('2001'!$A$8:$L$335,"Bratislava")+COUNTIF('2002'!$A$8:$L$335,"Bratislava")+COUNTIF('2003'!$A$8:$L$337,"Bratislava")+COUNTIF('2004'!$A$8:$L$337,"Bratislava")+COUNTIF('2005'!$A$8:$L$337,"Bratislava")+COUNTIF('2006'!$A$8:$L$324,"Bratislava")+COUNTIF('2007'!$A$8:$L$324,"Bratislava")+COUNTIF('2008'!$A$8:$L$324,"Bratislava")+COUNTIF('2009'!$A$8:$L$324,"Bratislava")+COUNTIF('2010'!$A$8:$L$324,"Bratislava")+COUNTIF('2011'!$A$8:$L$324,"Bratislava")+COUNTIF('2012'!$A$8:$L$324,"Bratislava")</f>
        <v>3</v>
      </c>
      <c r="J107" s="906">
        <f>I107/$W$32</f>
        <v>7.5150300601202404E-4</v>
      </c>
      <c r="K107" s="481"/>
      <c r="L107" s="904" t="s">
        <v>2225</v>
      </c>
      <c r="M107" s="904"/>
      <c r="N107" s="902">
        <f>COUNTIF('1995'!$A$9:$L$294,"Jeseník")+COUNTIF('1996'!$A$11:$L$296,"Jeseník")+COUNTIF('1997'!$A$9:$L$294,"Jeseník")+COUNTIF('1998'!$A$9:$L$294,"Jeseník")+COUNTIF('1999'!$A$9:$L$318,"Jeseník")+COUNTIF('2000'!$A$8:$L$322,"Jeseník")+COUNTIF('2001'!$A$8:$L$335,"Jeseník")+COUNTIF('2002'!$A$8:$L$335,"Jeseník")+COUNTIF('2003'!$A$8:$L$337,"Jeseník")+COUNTIF('2004'!$A$8:$L$337,"Jeseník")+COUNTIF('2005'!$A$8:$L$337,"Jeseník")+COUNTIF('2006'!$A$8:$L$324,"Jeseník")+COUNTIF('2007'!$A$8:$L$324,"Jeseník")+COUNTIF('2008'!$A$8:$L$324,"Jeseník")+COUNTIF('2009'!$A$8:$L$324,"Jeseník")+COUNTIF('2010'!$A$8:$L$324,"Jeseník")+COUNTIF('2011'!$A$8:$L$324,"Jeseník")+COUNTIF('2012'!$A$8:$L$324,"Jeseník")</f>
        <v>1</v>
      </c>
      <c r="O107" s="906">
        <f>N107/$W$32</f>
        <v>2.50501002004008E-4</v>
      </c>
      <c r="P107" s="481"/>
      <c r="Q107" s="903" t="s">
        <v>1428</v>
      </c>
      <c r="R107" s="903"/>
      <c r="S107" s="902">
        <f>COUNTIF('1995'!$A$9:$L$294,"Bocanovice")+COUNTIF('1996'!$A$11:$L$296,"Bocanovice")+COUNTIF('1997'!$A$9:$L$294,"Bocanovice")+COUNTIF('1998'!$A$9:$L$294,"Bocanovice")+COUNTIF('1999'!$A$9:$L$318,"Bocanovice")+COUNTIF('2000'!$A$8:$L$322,"Bocanovice")+COUNTIF('2001'!$A$8:$L$335,"Bocanovice")+COUNTIF('2002'!$A$8:$L$335,"Bocanovice")+COUNTIF('2003'!$A$8:$L$337,"Bocanovice")+COUNTIF('2004'!$A$8:$L$337,"Bocanovice")+COUNTIF('2005'!$A$8:$L$337,"Bocanovice")+COUNTIF('2006'!$A$8:$L$324,"Bocanovice")+COUNTIF('2007'!$A$8:$L$324,"Bocanovice")+COUNTIF('2008'!$A$8:$L$324,"Bocanovice")+COUNTIF('2009'!$A$8:$L$324,"Bocanovice")+COUNTIF('2010'!$A$8:$L$324,"Bocanovice")+COUNTIF('2011'!$A$8:$L$324,"Bocanovice")+COUNTIF('2012'!$A$8:$L$324,"Bocanovice")</f>
        <v>1</v>
      </c>
      <c r="T107" s="906">
        <f>S107/$W$32</f>
        <v>2.50501002004008E-4</v>
      </c>
      <c r="U107" s="938"/>
      <c r="V107" s="938"/>
      <c r="W107" s="902"/>
      <c r="X107" s="939"/>
    </row>
    <row r="108" spans="1:24" ht="8.25" customHeight="1">
      <c r="A108" s="86"/>
      <c r="B108" s="904"/>
      <c r="C108" s="904"/>
      <c r="D108" s="902"/>
      <c r="E108" s="906"/>
      <c r="F108" s="481"/>
      <c r="G108" s="908"/>
      <c r="H108" s="908"/>
      <c r="I108" s="902"/>
      <c r="J108" s="906"/>
      <c r="K108" s="481"/>
      <c r="L108" s="904"/>
      <c r="M108" s="904"/>
      <c r="N108" s="902"/>
      <c r="O108" s="906"/>
      <c r="P108" s="481"/>
      <c r="Q108" s="903"/>
      <c r="R108" s="903"/>
      <c r="S108" s="902"/>
      <c r="T108" s="906"/>
      <c r="U108" s="938"/>
      <c r="V108" s="938"/>
      <c r="W108" s="902"/>
      <c r="X108" s="939"/>
    </row>
    <row r="109" spans="1:24" ht="6.75" customHeight="1" thickBot="1">
      <c r="A109" s="90"/>
      <c r="B109" s="91"/>
      <c r="C109" s="91"/>
      <c r="D109" s="91"/>
      <c r="E109" s="91"/>
      <c r="F109" s="91"/>
      <c r="G109" s="91"/>
      <c r="H109" s="91"/>
      <c r="I109" s="91"/>
      <c r="J109" s="91"/>
      <c r="K109" s="91"/>
      <c r="L109" s="91"/>
      <c r="M109" s="91"/>
      <c r="N109" s="91"/>
      <c r="O109" s="91"/>
      <c r="P109" s="91"/>
      <c r="Q109" s="571"/>
      <c r="R109" s="571"/>
      <c r="S109" s="571"/>
      <c r="T109" s="571"/>
      <c r="U109" s="571"/>
      <c r="V109" s="571"/>
      <c r="W109" s="571"/>
      <c r="X109" s="572"/>
    </row>
    <row r="110" spans="1:24" ht="12.75" thickTop="1"/>
  </sheetData>
  <mergeCells count="376">
    <mergeCell ref="W32:X33"/>
    <mergeCell ref="T32:V33"/>
    <mergeCell ref="U104:V105"/>
    <mergeCell ref="W104:W105"/>
    <mergeCell ref="X104:X105"/>
    <mergeCell ref="U107:V108"/>
    <mergeCell ref="W107:W108"/>
    <mergeCell ref="X107:X108"/>
    <mergeCell ref="U98:V99"/>
    <mergeCell ref="W98:W99"/>
    <mergeCell ref="X98:X99"/>
    <mergeCell ref="U101:V102"/>
    <mergeCell ref="W101:W102"/>
    <mergeCell ref="X101:X102"/>
    <mergeCell ref="U92:V93"/>
    <mergeCell ref="W92:W93"/>
    <mergeCell ref="X92:X93"/>
    <mergeCell ref="U95:V96"/>
    <mergeCell ref="W95:W96"/>
    <mergeCell ref="X95:X96"/>
    <mergeCell ref="U86:V87"/>
    <mergeCell ref="W86:W87"/>
    <mergeCell ref="X86:X87"/>
    <mergeCell ref="U89:V90"/>
    <mergeCell ref="X89:X90"/>
    <mergeCell ref="U80:V81"/>
    <mergeCell ref="W80:W81"/>
    <mergeCell ref="X80:X81"/>
    <mergeCell ref="U83:V84"/>
    <mergeCell ref="W83:W84"/>
    <mergeCell ref="X83:X84"/>
    <mergeCell ref="U74:V75"/>
    <mergeCell ref="W74:W75"/>
    <mergeCell ref="X74:X75"/>
    <mergeCell ref="U77:V78"/>
    <mergeCell ref="W77:W78"/>
    <mergeCell ref="X77:X78"/>
    <mergeCell ref="U56:V57"/>
    <mergeCell ref="W56:W57"/>
    <mergeCell ref="X56:X57"/>
    <mergeCell ref="U59:V60"/>
    <mergeCell ref="W59:W60"/>
    <mergeCell ref="X59:X60"/>
    <mergeCell ref="L98:M99"/>
    <mergeCell ref="N98:N99"/>
    <mergeCell ref="O98:O99"/>
    <mergeCell ref="S95:S96"/>
    <mergeCell ref="T95:T96"/>
    <mergeCell ref="U68:V69"/>
    <mergeCell ref="W68:W69"/>
    <mergeCell ref="X68:X69"/>
    <mergeCell ref="U71:V72"/>
    <mergeCell ref="W71:W72"/>
    <mergeCell ref="X71:X72"/>
    <mergeCell ref="U62:V63"/>
    <mergeCell ref="W62:W63"/>
    <mergeCell ref="X62:X63"/>
    <mergeCell ref="U65:V66"/>
    <mergeCell ref="W65:W66"/>
    <mergeCell ref="X65:X66"/>
    <mergeCell ref="W89:W90"/>
    <mergeCell ref="U53:V54"/>
    <mergeCell ref="W53:W54"/>
    <mergeCell ref="X53:X54"/>
    <mergeCell ref="U41:V42"/>
    <mergeCell ref="W41:W42"/>
    <mergeCell ref="X41:X42"/>
    <mergeCell ref="U35:V36"/>
    <mergeCell ref="W35:W36"/>
    <mergeCell ref="X35:X36"/>
    <mergeCell ref="U38:V39"/>
    <mergeCell ref="W38:W39"/>
    <mergeCell ref="X38:X39"/>
    <mergeCell ref="T68:T69"/>
    <mergeCell ref="G86:H87"/>
    <mergeCell ref="I86:I87"/>
    <mergeCell ref="J86:J87"/>
    <mergeCell ref="J38:J39"/>
    <mergeCell ref="I38:I39"/>
    <mergeCell ref="N59:N60"/>
    <mergeCell ref="L59:M60"/>
    <mergeCell ref="J62:J63"/>
    <mergeCell ref="J65:J66"/>
    <mergeCell ref="J59:J60"/>
    <mergeCell ref="G38:H39"/>
    <mergeCell ref="T83:T84"/>
    <mergeCell ref="T71:T72"/>
    <mergeCell ref="D98:D99"/>
    <mergeCell ref="N101:N102"/>
    <mergeCell ref="O95:O96"/>
    <mergeCell ref="B95:C96"/>
    <mergeCell ref="D95:D96"/>
    <mergeCell ref="E92:E93"/>
    <mergeCell ref="G89:H90"/>
    <mergeCell ref="O86:O87"/>
    <mergeCell ref="G92:H93"/>
    <mergeCell ref="N86:N87"/>
    <mergeCell ref="D86:D87"/>
    <mergeCell ref="B92:C93"/>
    <mergeCell ref="E101:E102"/>
    <mergeCell ref="T77:T78"/>
    <mergeCell ref="L71:M72"/>
    <mergeCell ref="G77:H78"/>
    <mergeCell ref="I77:I78"/>
    <mergeCell ref="J77:J78"/>
    <mergeCell ref="N71:N72"/>
    <mergeCell ref="O71:O72"/>
    <mergeCell ref="E74:E75"/>
    <mergeCell ref="B74:C75"/>
    <mergeCell ref="B71:C72"/>
    <mergeCell ref="G107:H108"/>
    <mergeCell ref="B98:C99"/>
    <mergeCell ref="A1:D2"/>
    <mergeCell ref="E86:E87"/>
    <mergeCell ref="D65:D66"/>
    <mergeCell ref="B80:C81"/>
    <mergeCell ref="B77:C78"/>
    <mergeCell ref="D77:D78"/>
    <mergeCell ref="A3:B25"/>
    <mergeCell ref="B62:C63"/>
    <mergeCell ref="E71:E72"/>
    <mergeCell ref="A26:C30"/>
    <mergeCell ref="D68:D69"/>
    <mergeCell ref="D71:D72"/>
    <mergeCell ref="E83:E84"/>
    <mergeCell ref="E95:E96"/>
    <mergeCell ref="B86:C87"/>
    <mergeCell ref="B35:C36"/>
    <mergeCell ref="D35:D36"/>
    <mergeCell ref="B47:C48"/>
    <mergeCell ref="D47:D48"/>
    <mergeCell ref="B38:C39"/>
    <mergeCell ref="D38:D39"/>
    <mergeCell ref="B65:C66"/>
    <mergeCell ref="D92:D93"/>
    <mergeCell ref="G71:H72"/>
    <mergeCell ref="S92:S93"/>
    <mergeCell ref="I92:I93"/>
    <mergeCell ref="J92:J93"/>
    <mergeCell ref="S89:S90"/>
    <mergeCell ref="N89:N90"/>
    <mergeCell ref="O89:O90"/>
    <mergeCell ref="L56:M57"/>
    <mergeCell ref="Q65:R66"/>
    <mergeCell ref="S68:S69"/>
    <mergeCell ref="O74:O75"/>
    <mergeCell ref="G59:H60"/>
    <mergeCell ref="D80:D81"/>
    <mergeCell ref="O59:O60"/>
    <mergeCell ref="D83:D84"/>
    <mergeCell ref="O62:O63"/>
    <mergeCell ref="N68:N69"/>
    <mergeCell ref="O68:O69"/>
    <mergeCell ref="Q62:R63"/>
    <mergeCell ref="I107:I108"/>
    <mergeCell ref="O65:O66"/>
    <mergeCell ref="O50:O51"/>
    <mergeCell ref="N53:N54"/>
    <mergeCell ref="J47:J48"/>
    <mergeCell ref="J83:J84"/>
    <mergeCell ref="S65:S66"/>
    <mergeCell ref="T35:T36"/>
    <mergeCell ref="Q47:R48"/>
    <mergeCell ref="S47:S48"/>
    <mergeCell ref="I50:I51"/>
    <mergeCell ref="Q41:R42"/>
    <mergeCell ref="Q50:R51"/>
    <mergeCell ref="S44:S45"/>
    <mergeCell ref="Q44:R45"/>
    <mergeCell ref="O35:O36"/>
    <mergeCell ref="N35:N36"/>
    <mergeCell ref="S41:S42"/>
    <mergeCell ref="Q35:R36"/>
    <mergeCell ref="N50:N51"/>
    <mergeCell ref="T89:T90"/>
    <mergeCell ref="N38:N39"/>
    <mergeCell ref="T44:T45"/>
    <mergeCell ref="S53:S54"/>
    <mergeCell ref="G104:H105"/>
    <mergeCell ref="G83:H84"/>
    <mergeCell ref="N104:N105"/>
    <mergeCell ref="I101:I102"/>
    <mergeCell ref="Q74:R75"/>
    <mergeCell ref="L101:M102"/>
    <mergeCell ref="Q71:R72"/>
    <mergeCell ref="L65:M66"/>
    <mergeCell ref="J89:J90"/>
    <mergeCell ref="Q98:R99"/>
    <mergeCell ref="J68:J69"/>
    <mergeCell ref="L77:M78"/>
    <mergeCell ref="N74:N75"/>
    <mergeCell ref="I98:I99"/>
    <mergeCell ref="L86:M87"/>
    <mergeCell ref="N80:N81"/>
    <mergeCell ref="L89:M90"/>
    <mergeCell ref="O77:O78"/>
    <mergeCell ref="L80:M81"/>
    <mergeCell ref="O80:O81"/>
    <mergeCell ref="N77:N78"/>
    <mergeCell ref="G101:H102"/>
    <mergeCell ref="G98:H99"/>
    <mergeCell ref="J104:J105"/>
    <mergeCell ref="I53:I54"/>
    <mergeCell ref="B59:C60"/>
    <mergeCell ref="E56:E57"/>
    <mergeCell ref="E59:E60"/>
    <mergeCell ref="B89:C90"/>
    <mergeCell ref="D59:D60"/>
    <mergeCell ref="J50:J51"/>
    <mergeCell ref="E65:E66"/>
    <mergeCell ref="E77:E78"/>
    <mergeCell ref="G74:H75"/>
    <mergeCell ref="I89:I90"/>
    <mergeCell ref="I80:I81"/>
    <mergeCell ref="I62:I63"/>
    <mergeCell ref="I74:I75"/>
    <mergeCell ref="J53:J54"/>
    <mergeCell ref="G68:H69"/>
    <mergeCell ref="I59:I60"/>
    <mergeCell ref="D50:D51"/>
    <mergeCell ref="E50:E51"/>
    <mergeCell ref="G53:H54"/>
    <mergeCell ref="B83:C84"/>
    <mergeCell ref="D107:D108"/>
    <mergeCell ref="A32:C33"/>
    <mergeCell ref="A31:U31"/>
    <mergeCell ref="T65:T66"/>
    <mergeCell ref="N65:N66"/>
    <mergeCell ref="Q38:R39"/>
    <mergeCell ref="T38:T39"/>
    <mergeCell ref="D89:D90"/>
    <mergeCell ref="S107:S108"/>
    <mergeCell ref="S38:S39"/>
    <mergeCell ref="E53:E54"/>
    <mergeCell ref="B56:C57"/>
    <mergeCell ref="B53:C54"/>
    <mergeCell ref="D53:D54"/>
    <mergeCell ref="D56:D57"/>
    <mergeCell ref="D62:D63"/>
    <mergeCell ref="Q59:R60"/>
    <mergeCell ref="D41:D42"/>
    <mergeCell ref="B68:C69"/>
    <mergeCell ref="G41:H42"/>
    <mergeCell ref="Q56:R57"/>
    <mergeCell ref="O56:O57"/>
    <mergeCell ref="N56:N57"/>
    <mergeCell ref="I41:I42"/>
    <mergeCell ref="E107:E108"/>
    <mergeCell ref="E68:E69"/>
    <mergeCell ref="N47:N48"/>
    <mergeCell ref="J35:J36"/>
    <mergeCell ref="I44:I45"/>
    <mergeCell ref="L50:M51"/>
    <mergeCell ref="J56:J57"/>
    <mergeCell ref="E89:E90"/>
    <mergeCell ref="J41:J42"/>
    <mergeCell ref="J44:J45"/>
    <mergeCell ref="E80:E81"/>
    <mergeCell ref="G65:H66"/>
    <mergeCell ref="I47:I48"/>
    <mergeCell ref="I65:I66"/>
    <mergeCell ref="I68:I69"/>
    <mergeCell ref="I56:I57"/>
    <mergeCell ref="G62:H63"/>
    <mergeCell ref="J74:J75"/>
    <mergeCell ref="G47:H48"/>
    <mergeCell ref="E41:E42"/>
    <mergeCell ref="I35:I36"/>
    <mergeCell ref="G56:H57"/>
    <mergeCell ref="E62:E63"/>
    <mergeCell ref="L47:M48"/>
    <mergeCell ref="B107:C108"/>
    <mergeCell ref="B104:C105"/>
    <mergeCell ref="D104:D105"/>
    <mergeCell ref="D74:D75"/>
    <mergeCell ref="T92:T93"/>
    <mergeCell ref="J98:J99"/>
    <mergeCell ref="E98:E99"/>
    <mergeCell ref="J107:J108"/>
    <mergeCell ref="L95:M96"/>
    <mergeCell ref="N95:N96"/>
    <mergeCell ref="I83:I84"/>
    <mergeCell ref="L92:M93"/>
    <mergeCell ref="N92:N93"/>
    <mergeCell ref="G80:H81"/>
    <mergeCell ref="J80:J81"/>
    <mergeCell ref="O101:O102"/>
    <mergeCell ref="Q101:R102"/>
    <mergeCell ref="G95:H96"/>
    <mergeCell ref="I95:I96"/>
    <mergeCell ref="J95:J96"/>
    <mergeCell ref="Q86:R87"/>
    <mergeCell ref="S86:S87"/>
    <mergeCell ref="T86:T87"/>
    <mergeCell ref="J101:J102"/>
    <mergeCell ref="T62:T63"/>
    <mergeCell ref="S35:S36"/>
    <mergeCell ref="T59:T60"/>
    <mergeCell ref="T50:T51"/>
    <mergeCell ref="T56:T57"/>
    <mergeCell ref="J71:J72"/>
    <mergeCell ref="L62:M63"/>
    <mergeCell ref="Q53:R54"/>
    <mergeCell ref="T53:T54"/>
    <mergeCell ref="O53:O54"/>
    <mergeCell ref="S59:S60"/>
    <mergeCell ref="S56:S57"/>
    <mergeCell ref="L38:M39"/>
    <mergeCell ref="L53:M54"/>
    <mergeCell ref="O38:O39"/>
    <mergeCell ref="S50:S51"/>
    <mergeCell ref="T47:T48"/>
    <mergeCell ref="L41:M42"/>
    <mergeCell ref="N41:N42"/>
    <mergeCell ref="O41:O42"/>
    <mergeCell ref="T41:T42"/>
    <mergeCell ref="L44:M45"/>
    <mergeCell ref="N44:N45"/>
    <mergeCell ref="O44:O45"/>
    <mergeCell ref="L104:M105"/>
    <mergeCell ref="S71:S72"/>
    <mergeCell ref="E104:E105"/>
    <mergeCell ref="B101:C102"/>
    <mergeCell ref="D101:D102"/>
    <mergeCell ref="J32:K32"/>
    <mergeCell ref="O47:O48"/>
    <mergeCell ref="L35:M36"/>
    <mergeCell ref="S62:S63"/>
    <mergeCell ref="N62:N63"/>
    <mergeCell ref="I71:I72"/>
    <mergeCell ref="F32:G32"/>
    <mergeCell ref="E38:E39"/>
    <mergeCell ref="G44:H45"/>
    <mergeCell ref="E47:E48"/>
    <mergeCell ref="B44:C45"/>
    <mergeCell ref="G35:H36"/>
    <mergeCell ref="B41:C42"/>
    <mergeCell ref="E35:E36"/>
    <mergeCell ref="D32:D33"/>
    <mergeCell ref="E44:E45"/>
    <mergeCell ref="D44:D45"/>
    <mergeCell ref="B50:C51"/>
    <mergeCell ref="G50:H51"/>
    <mergeCell ref="L68:M69"/>
    <mergeCell ref="Q77:R78"/>
    <mergeCell ref="S77:S78"/>
    <mergeCell ref="Q83:R84"/>
    <mergeCell ref="S83:S84"/>
    <mergeCell ref="Q80:R81"/>
    <mergeCell ref="O92:O93"/>
    <mergeCell ref="Q68:R69"/>
    <mergeCell ref="Q95:R96"/>
    <mergeCell ref="I104:I105"/>
    <mergeCell ref="Q107:R108"/>
    <mergeCell ref="Q104:R105"/>
    <mergeCell ref="L83:M84"/>
    <mergeCell ref="N83:N84"/>
    <mergeCell ref="O104:O105"/>
    <mergeCell ref="L74:M75"/>
    <mergeCell ref="T80:T81"/>
    <mergeCell ref="T101:T102"/>
    <mergeCell ref="S101:S102"/>
    <mergeCell ref="O83:O84"/>
    <mergeCell ref="T98:T99"/>
    <mergeCell ref="S98:S99"/>
    <mergeCell ref="S74:S75"/>
    <mergeCell ref="T107:T108"/>
    <mergeCell ref="T104:T105"/>
    <mergeCell ref="S104:S105"/>
    <mergeCell ref="T74:T75"/>
    <mergeCell ref="S80:S81"/>
    <mergeCell ref="L107:M108"/>
    <mergeCell ref="N107:N108"/>
    <mergeCell ref="Q92:R93"/>
    <mergeCell ref="Q89:R90"/>
    <mergeCell ref="O107:O108"/>
  </mergeCells>
  <phoneticPr fontId="0" type="noConversion"/>
  <conditionalFormatting sqref="E74:E75 T80:T81 O80:O81 O77:O78 O71:O72 T83:T84 T77:T78 T74:T75 T53:T72 J80:J81 J77:J78 J74:J75 E80:E81 E83:E84 E86:E87 O68:O69 J86:J87 O86:O87 J89:J90 T107:T108 T35:T51 O89:O90 O74:O75 E89:E90 X80:X81 X86:X87 X83:X84 X77:X78 X74:X75 X53:X72 X89:X90 X107:X108 X92:X105 X35:X37 X49 T92:T105 J83:J84 E92:E108 J35:J45 E35:E72 E77:E78 X40 X43 J47:J54 J62:J69 J56:J60 J71:J72 O35:O66 J92:J108 O83:O84 T89:T90 O92:O97 O100:O108 T86:T87">
    <cfRule type="cellIs" dxfId="14" priority="40" stopIfTrue="1" operator="greaterThan">
      <formula>0.2</formula>
    </cfRule>
    <cfRule type="cellIs" dxfId="13" priority="41" stopIfTrue="1" operator="greaterThan">
      <formula>0.1</formula>
    </cfRule>
    <cfRule type="cellIs" dxfId="12" priority="42" stopIfTrue="1" operator="greaterThan">
      <formula>0.05</formula>
    </cfRule>
  </conditionalFormatting>
  <conditionalFormatting sqref="X38:X39">
    <cfRule type="cellIs" dxfId="11" priority="10" stopIfTrue="1" operator="greaterThan">
      <formula>0.2</formula>
    </cfRule>
    <cfRule type="cellIs" dxfId="10" priority="11" stopIfTrue="1" operator="greaterThan">
      <formula>0.1</formula>
    </cfRule>
    <cfRule type="cellIs" dxfId="9" priority="12" stopIfTrue="1" operator="greaterThan">
      <formula>0.05</formula>
    </cfRule>
  </conditionalFormatting>
  <conditionalFormatting sqref="O98:O99">
    <cfRule type="cellIs" dxfId="8" priority="7" stopIfTrue="1" operator="greaterThan">
      <formula>0.2</formula>
    </cfRule>
    <cfRule type="cellIs" dxfId="7" priority="8" stopIfTrue="1" operator="greaterThan">
      <formula>0.1</formula>
    </cfRule>
    <cfRule type="cellIs" dxfId="6" priority="9" stopIfTrue="1" operator="greaterThan">
      <formula>0.05</formula>
    </cfRule>
  </conditionalFormatting>
  <conditionalFormatting sqref="X41:X42">
    <cfRule type="cellIs" dxfId="5" priority="4" stopIfTrue="1" operator="greaterThan">
      <formula>0.2</formula>
    </cfRule>
    <cfRule type="cellIs" dxfId="4" priority="5" stopIfTrue="1" operator="greaterThan">
      <formula>0.1</formula>
    </cfRule>
    <cfRule type="cellIs" dxfId="3" priority="6" stopIfTrue="1" operator="greaterThan">
      <formula>0.05</formula>
    </cfRule>
  </conditionalFormatting>
  <conditionalFormatting sqref="X46">
    <cfRule type="cellIs" dxfId="2" priority="1" stopIfTrue="1" operator="greaterThan">
      <formula>0.2</formula>
    </cfRule>
    <cfRule type="cellIs" dxfId="1" priority="2" stopIfTrue="1" operator="greaterThan">
      <formula>0.1</formula>
    </cfRule>
    <cfRule type="cellIs" dxfId="0" priority="3" stopIfTrue="1" operator="greaterThan">
      <formula>0.05</formula>
    </cfRule>
  </conditionalFormatting>
  <printOptions horizontalCentered="1" verticalCentered="1"/>
  <pageMargins left="0" right="0" top="0" bottom="0" header="0" footer="0"/>
  <pageSetup paperSize="9" orientation="landscape" horizontalDpi="360" verticalDpi="360" r:id="rId1"/>
  <headerFooter alignWithMargins="0"/>
  <rowBreaks count="1" manualBreakCount="1">
    <brk id="30" max="16383" man="1"/>
  </row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59"/>
  <sheetViews>
    <sheetView topLeftCell="A427" workbookViewId="0">
      <selection activeCell="I450" sqref="I450"/>
    </sheetView>
  </sheetViews>
  <sheetFormatPr defaultRowHeight="12"/>
  <cols>
    <col min="1" max="1" width="5.7109375" style="1" customWidth="1"/>
    <col min="2" max="2" width="5.5703125" style="1" customWidth="1"/>
    <col min="3" max="3" width="3.28515625" style="1" customWidth="1"/>
    <col min="4" max="4" width="11.7109375" style="1" customWidth="1"/>
    <col min="5" max="5" width="12.7109375" style="1" customWidth="1"/>
    <col min="6" max="6" width="12.5703125" style="1" customWidth="1"/>
    <col min="7" max="7" width="6.7109375" style="1" customWidth="1"/>
    <col min="8" max="8" width="11.7109375" style="1" customWidth="1"/>
    <col min="9" max="9" width="12.85546875" style="1" customWidth="1"/>
    <col min="10" max="10" width="11.7109375" style="1" customWidth="1"/>
    <col min="11" max="11" width="6.7109375" style="1" customWidth="1"/>
    <col min="12" max="12" width="11.7109375" style="1" customWidth="1"/>
    <col min="13" max="13" width="12.7109375" style="1" customWidth="1"/>
    <col min="14" max="14" width="13.85546875" style="1" customWidth="1"/>
    <col min="15" max="15" width="6.7109375" style="1" customWidth="1"/>
    <col min="16" max="16" width="7.7109375" style="1" hidden="1" customWidth="1"/>
    <col min="17" max="17" width="8.7109375" style="1" hidden="1" customWidth="1"/>
    <col min="18" max="18" width="1" style="1" customWidth="1"/>
    <col min="19" max="19" width="39.28515625" style="1" customWidth="1"/>
    <col min="20" max="16384" width="9.140625" style="1"/>
  </cols>
  <sheetData>
    <row r="1" spans="1:18" ht="36.75" customHeight="1" thickBot="1">
      <c r="A1" s="1008" t="s">
        <v>615</v>
      </c>
      <c r="B1" s="1008"/>
      <c r="C1" s="1008"/>
      <c r="D1" s="1008"/>
      <c r="E1" s="1008"/>
      <c r="F1" s="1008"/>
      <c r="G1" s="1008"/>
      <c r="H1" s="1008"/>
      <c r="I1" s="1008"/>
      <c r="J1" s="1008"/>
      <c r="K1" s="1008"/>
      <c r="L1" s="1008"/>
      <c r="M1" s="1008"/>
      <c r="N1" s="1008"/>
      <c r="O1" s="1008"/>
      <c r="P1" s="82"/>
      <c r="Q1" s="82"/>
      <c r="R1" s="82"/>
    </row>
    <row r="2" spans="1:18" ht="17.25" customHeight="1">
      <c r="A2" s="82"/>
      <c r="B2" s="82"/>
      <c r="C2" s="82"/>
      <c r="D2" s="1010" t="s">
        <v>1474</v>
      </c>
      <c r="E2" s="1011"/>
      <c r="F2" s="1011"/>
      <c r="G2" s="1011"/>
      <c r="H2" s="1011"/>
      <c r="I2" s="1011"/>
      <c r="J2" s="1011"/>
      <c r="K2" s="1011"/>
      <c r="L2" s="1011"/>
      <c r="M2" s="1011"/>
      <c r="N2" s="1011"/>
      <c r="O2" s="1012"/>
      <c r="P2" s="1009" t="s">
        <v>1473</v>
      </c>
      <c r="Q2" s="1009"/>
      <c r="R2" s="82"/>
    </row>
    <row r="3" spans="1:18" ht="16.5" customHeight="1" thickBot="1">
      <c r="A3" s="683"/>
      <c r="B3" s="683"/>
      <c r="C3" s="684"/>
      <c r="D3" s="1013" t="s">
        <v>1475</v>
      </c>
      <c r="E3" s="1014"/>
      <c r="F3" s="1014"/>
      <c r="G3" s="1014"/>
      <c r="H3" s="1015" t="s">
        <v>1476</v>
      </c>
      <c r="I3" s="1015"/>
      <c r="J3" s="1015"/>
      <c r="K3" s="1015"/>
      <c r="L3" s="1016" t="s">
        <v>1477</v>
      </c>
      <c r="M3" s="1016"/>
      <c r="N3" s="1016"/>
      <c r="O3" s="1017"/>
      <c r="P3" s="144" t="s">
        <v>1472</v>
      </c>
      <c r="Q3" s="144" t="s">
        <v>1480</v>
      </c>
      <c r="R3" s="82"/>
    </row>
    <row r="4" spans="1:18" ht="13.5" hidden="1" customHeight="1">
      <c r="A4" s="959">
        <v>1995</v>
      </c>
      <c r="B4" s="989" t="s">
        <v>926</v>
      </c>
      <c r="C4" s="149" t="s">
        <v>1478</v>
      </c>
      <c r="D4" s="171"/>
      <c r="E4" s="172"/>
      <c r="F4" s="150"/>
      <c r="G4" s="311"/>
      <c r="H4" s="173"/>
      <c r="I4" s="172"/>
      <c r="J4" s="150"/>
      <c r="K4" s="311"/>
      <c r="L4" s="173"/>
      <c r="M4" s="172"/>
      <c r="N4" s="150"/>
      <c r="O4" s="316"/>
      <c r="P4" s="234"/>
      <c r="Q4" s="153"/>
      <c r="R4" s="240"/>
    </row>
    <row r="5" spans="1:18" ht="13.5" hidden="1" customHeight="1">
      <c r="A5" s="960"/>
      <c r="B5" s="990"/>
      <c r="C5" s="146" t="s">
        <v>1479</v>
      </c>
      <c r="D5" s="174"/>
      <c r="E5" s="175"/>
      <c r="F5" s="165"/>
      <c r="G5" s="312"/>
      <c r="H5" s="176"/>
      <c r="I5" s="175"/>
      <c r="J5" s="165"/>
      <c r="K5" s="312"/>
      <c r="L5" s="176"/>
      <c r="M5" s="175"/>
      <c r="N5" s="165"/>
      <c r="O5" s="317"/>
      <c r="P5" s="235"/>
      <c r="Q5" s="154"/>
      <c r="R5" s="240"/>
    </row>
    <row r="6" spans="1:18" ht="13.5" customHeight="1">
      <c r="A6" s="960"/>
      <c r="B6" s="991" t="s">
        <v>1481</v>
      </c>
      <c r="C6" s="145" t="s">
        <v>1478</v>
      </c>
      <c r="D6" s="169" t="str">
        <f>'1995'!C17</f>
        <v>Kateřina</v>
      </c>
      <c r="E6" s="170" t="str">
        <f>'1995'!D17</f>
        <v>Dyrčíková</v>
      </c>
      <c r="F6" s="166" t="str">
        <f>'1995'!E17</f>
        <v>Hrádek</v>
      </c>
      <c r="G6" s="313">
        <f>'1995'!F17</f>
        <v>0</v>
      </c>
      <c r="H6" s="169" t="str">
        <f>'1995'!C18</f>
        <v>Eva</v>
      </c>
      <c r="I6" s="170" t="str">
        <f>'1995'!D18</f>
        <v>Hofierková</v>
      </c>
      <c r="J6" s="166" t="str">
        <f>'1995'!E18</f>
        <v>Hrádek</v>
      </c>
      <c r="K6" s="324">
        <f>'1995'!F18</f>
        <v>0</v>
      </c>
      <c r="L6" s="169" t="str">
        <f>'1995'!C19</f>
        <v>Daniela</v>
      </c>
      <c r="M6" s="170" t="str">
        <f>'1995'!D19</f>
        <v>Straková</v>
      </c>
      <c r="N6" s="166" t="str">
        <f>'1995'!E19</f>
        <v>Bystřice</v>
      </c>
      <c r="O6" s="318">
        <f>'1995'!F19</f>
        <v>0</v>
      </c>
      <c r="P6" s="236"/>
      <c r="Q6" s="155"/>
      <c r="R6" s="240"/>
    </row>
    <row r="7" spans="1:18" ht="13.5" customHeight="1">
      <c r="A7" s="960"/>
      <c r="B7" s="992"/>
      <c r="C7" s="146" t="s">
        <v>1479</v>
      </c>
      <c r="D7" s="177" t="str">
        <f>'1995'!I17</f>
        <v>Michal</v>
      </c>
      <c r="E7" s="178" t="str">
        <f>'1995'!J17</f>
        <v>Paszek</v>
      </c>
      <c r="F7" s="167" t="str">
        <f>'1995'!K17</f>
        <v>Český Těšín</v>
      </c>
      <c r="G7" s="314">
        <f>'1995'!L17</f>
        <v>0</v>
      </c>
      <c r="H7" s="177" t="str">
        <f>'1995'!I18</f>
        <v>Jan</v>
      </c>
      <c r="I7" s="178" t="str">
        <f>'1995'!J18</f>
        <v>Brozda</v>
      </c>
      <c r="J7" s="167" t="str">
        <f>'1995'!K18</f>
        <v>Jablunkov</v>
      </c>
      <c r="K7" s="325">
        <f>'1995'!L18</f>
        <v>0</v>
      </c>
      <c r="L7" s="177" t="str">
        <f>'1995'!I19</f>
        <v>Jan</v>
      </c>
      <c r="M7" s="178" t="str">
        <f>'1995'!J19</f>
        <v>Mitrenga</v>
      </c>
      <c r="N7" s="167" t="str">
        <f>'1995'!K19</f>
        <v>Hrádek</v>
      </c>
      <c r="O7" s="319">
        <f>'1995'!L19</f>
        <v>0</v>
      </c>
      <c r="P7" s="237"/>
      <c r="Q7" s="154"/>
      <c r="R7" s="240"/>
    </row>
    <row r="8" spans="1:18" ht="13.5" customHeight="1">
      <c r="A8" s="960"/>
      <c r="B8" s="993" t="s">
        <v>795</v>
      </c>
      <c r="C8" s="145" t="s">
        <v>1478</v>
      </c>
      <c r="D8" s="169" t="str">
        <f>'1995'!C42</f>
        <v>Zuzana</v>
      </c>
      <c r="E8" s="170" t="str">
        <f>'1995'!D42</f>
        <v>Turková</v>
      </c>
      <c r="F8" s="166" t="str">
        <f>'1995'!E42</f>
        <v>Mosty u Jabl.</v>
      </c>
      <c r="G8" s="313">
        <f>'1995'!F42</f>
        <v>9.1087962962962965E-4</v>
      </c>
      <c r="H8" s="169" t="str">
        <f>'1995'!C43</f>
        <v>Barbara</v>
      </c>
      <c r="I8" s="170" t="str">
        <f>'1995'!D43</f>
        <v>Pilchová</v>
      </c>
      <c r="J8" s="166" t="str">
        <f>'1995'!E43</f>
        <v>Hrádek</v>
      </c>
      <c r="K8" s="324">
        <f>'1995'!F43</f>
        <v>9.2592592592592585E-4</v>
      </c>
      <c r="L8" s="169" t="str">
        <f>'1995'!C44</f>
        <v>Jana</v>
      </c>
      <c r="M8" s="170" t="str">
        <f>'1995'!D44</f>
        <v>Hofierková</v>
      </c>
      <c r="N8" s="166" t="str">
        <f>'1995'!E44</f>
        <v>Hrádek</v>
      </c>
      <c r="O8" s="318">
        <f>'1995'!F44</f>
        <v>9.6064814814814808E-4</v>
      </c>
      <c r="P8" s="236"/>
      <c r="Q8" s="155"/>
      <c r="R8" s="240"/>
    </row>
    <row r="9" spans="1:18" ht="13.5" customHeight="1">
      <c r="A9" s="960"/>
      <c r="B9" s="994"/>
      <c r="C9" s="146" t="s">
        <v>1479</v>
      </c>
      <c r="D9" s="177" t="str">
        <f>'1995'!I42</f>
        <v>Lukáš</v>
      </c>
      <c r="E9" s="178" t="str">
        <f>'1995'!J42</f>
        <v>Slowioczek</v>
      </c>
      <c r="F9" s="167" t="str">
        <f>'1995'!K42</f>
        <v>Jablunkov</v>
      </c>
      <c r="G9" s="314">
        <f>'1995'!L42</f>
        <v>1.8124999999999999E-3</v>
      </c>
      <c r="H9" s="177" t="str">
        <f>'1995'!I43</f>
        <v>Roman</v>
      </c>
      <c r="I9" s="178" t="str">
        <f>'1995'!J43</f>
        <v>Hudák</v>
      </c>
      <c r="J9" s="167" t="str">
        <f>'1995'!K43</f>
        <v>Hrádek</v>
      </c>
      <c r="K9" s="325">
        <f>'1995'!L43</f>
        <v>1.8634259259259261E-3</v>
      </c>
      <c r="L9" s="177" t="str">
        <f>'1995'!I44</f>
        <v>Janusz</v>
      </c>
      <c r="M9" s="178" t="str">
        <f>'1995'!J44</f>
        <v>Hóta</v>
      </c>
      <c r="N9" s="167" t="str">
        <f>'1995'!K44</f>
        <v>Hrádek</v>
      </c>
      <c r="O9" s="319">
        <f>'1995'!L44</f>
        <v>1.8749999999999999E-3</v>
      </c>
      <c r="P9" s="237"/>
      <c r="Q9" s="154"/>
      <c r="R9" s="240"/>
    </row>
    <row r="10" spans="1:18" ht="13.5" customHeight="1">
      <c r="A10" s="960"/>
      <c r="B10" s="995" t="s">
        <v>796</v>
      </c>
      <c r="C10" s="145" t="s">
        <v>1478</v>
      </c>
      <c r="D10" s="169" t="str">
        <f>'1995'!C67</f>
        <v>Eva</v>
      </c>
      <c r="E10" s="170" t="str">
        <f>'1995'!D67</f>
        <v>Lacková</v>
      </c>
      <c r="F10" s="166" t="str">
        <f>'1995'!E67</f>
        <v>Třinec</v>
      </c>
      <c r="G10" s="313">
        <f>'1995'!F67</f>
        <v>1.6643518518518518E-3</v>
      </c>
      <c r="H10" s="169" t="str">
        <f>'1995'!C68</f>
        <v>Michaela</v>
      </c>
      <c r="I10" s="170" t="str">
        <f>'1995'!D68</f>
        <v>Przycková</v>
      </c>
      <c r="J10" s="166" t="str">
        <f>'1995'!E68</f>
        <v>Bystřice</v>
      </c>
      <c r="K10" s="324">
        <f>'1995'!F68</f>
        <v>1.6782407407407406E-3</v>
      </c>
      <c r="L10" s="169" t="str">
        <f>'1995'!C69</f>
        <v>Ania</v>
      </c>
      <c r="M10" s="170" t="str">
        <f>'1995'!D69</f>
        <v>Karczmarská</v>
      </c>
      <c r="N10" s="166" t="str">
        <f>'1995'!E69</f>
        <v>Bystřice</v>
      </c>
      <c r="O10" s="318">
        <f>'1995'!F69</f>
        <v>1.7245370370370372E-3</v>
      </c>
      <c r="P10" s="236"/>
      <c r="Q10" s="155"/>
      <c r="R10" s="240"/>
    </row>
    <row r="11" spans="1:18" ht="13.5" customHeight="1">
      <c r="A11" s="960"/>
      <c r="B11" s="996"/>
      <c r="C11" s="146" t="s">
        <v>1479</v>
      </c>
      <c r="D11" s="177" t="str">
        <f>'1995'!I67</f>
        <v>Jan</v>
      </c>
      <c r="E11" s="178" t="str">
        <f>'1995'!J67</f>
        <v>Kaleta</v>
      </c>
      <c r="F11" s="167" t="str">
        <f>'1995'!K67</f>
        <v>Třinec</v>
      </c>
      <c r="G11" s="314">
        <f>'1995'!L67</f>
        <v>2.3275462962962963E-3</v>
      </c>
      <c r="H11" s="177" t="str">
        <f>'1995'!I68</f>
        <v>Roman</v>
      </c>
      <c r="I11" s="178" t="str">
        <f>'1995'!J68</f>
        <v>Raszka</v>
      </c>
      <c r="J11" s="167" t="str">
        <f>'1995'!K68</f>
        <v>Bystřice</v>
      </c>
      <c r="K11" s="325">
        <f>'1995'!L68</f>
        <v>2.5925925925925925E-3</v>
      </c>
      <c r="L11" s="177" t="str">
        <f>'1995'!I69</f>
        <v>Roman</v>
      </c>
      <c r="M11" s="178" t="str">
        <f>'1995'!J69</f>
        <v>Buda</v>
      </c>
      <c r="N11" s="167" t="str">
        <f>'1995'!K69</f>
        <v>Bystřice</v>
      </c>
      <c r="O11" s="319">
        <f>'1995'!L69</f>
        <v>2.6041666666666665E-3</v>
      </c>
      <c r="P11" s="237"/>
      <c r="Q11" s="154"/>
      <c r="R11" s="240"/>
    </row>
    <row r="12" spans="1:18" ht="13.5" customHeight="1">
      <c r="A12" s="960"/>
      <c r="B12" s="997" t="s">
        <v>797</v>
      </c>
      <c r="C12" s="145" t="s">
        <v>1478</v>
      </c>
      <c r="D12" s="169" t="str">
        <f>'1995'!C92</f>
        <v>Lenka</v>
      </c>
      <c r="E12" s="170" t="str">
        <f>'1995'!D92</f>
        <v>Matuszná</v>
      </c>
      <c r="F12" s="166" t="str">
        <f>'1995'!E92</f>
        <v>Třinec</v>
      </c>
      <c r="G12" s="313">
        <f>'1995'!F92</f>
        <v>2.4189814814814816E-3</v>
      </c>
      <c r="H12" s="169" t="str">
        <f>'1995'!C93</f>
        <v>Jana</v>
      </c>
      <c r="I12" s="170" t="str">
        <f>'1995'!D93</f>
        <v>Cieslarová</v>
      </c>
      <c r="J12" s="166" t="str">
        <f>'1995'!E93</f>
        <v>Návsí</v>
      </c>
      <c r="K12" s="324">
        <f>'1995'!F93</f>
        <v>2.4305555555555556E-3</v>
      </c>
      <c r="L12" s="169" t="str">
        <f>'1995'!C94</f>
        <v>Jolana</v>
      </c>
      <c r="M12" s="170" t="str">
        <f>'1995'!D94</f>
        <v>Konieczná</v>
      </c>
      <c r="N12" s="166" t="str">
        <f>'1995'!E94</f>
        <v>Bystřice</v>
      </c>
      <c r="O12" s="318">
        <f>'1995'!F94</f>
        <v>2.5115740740740741E-3</v>
      </c>
      <c r="P12" s="236"/>
      <c r="Q12" s="155"/>
      <c r="R12" s="240"/>
    </row>
    <row r="13" spans="1:18" ht="13.5" customHeight="1">
      <c r="A13" s="960"/>
      <c r="B13" s="998"/>
      <c r="C13" s="146" t="s">
        <v>1479</v>
      </c>
      <c r="D13" s="177" t="str">
        <f>'1995'!I92</f>
        <v>Marek</v>
      </c>
      <c r="E13" s="178" t="str">
        <f>'1995'!J92</f>
        <v>Kocyan</v>
      </c>
      <c r="F13" s="167" t="str">
        <f>'1995'!K92</f>
        <v>Třinec</v>
      </c>
      <c r="G13" s="314">
        <f>'1995'!L92</f>
        <v>3.5081018518518521E-3</v>
      </c>
      <c r="H13" s="177" t="str">
        <f>'1995'!I93</f>
        <v>Jan</v>
      </c>
      <c r="I13" s="178" t="str">
        <f>'1995'!J93</f>
        <v>Macura</v>
      </c>
      <c r="J13" s="167" t="str">
        <f>'1995'!K93</f>
        <v>Jablunkov</v>
      </c>
      <c r="K13" s="325">
        <f>'1995'!L93</f>
        <v>3.6111111111111114E-3</v>
      </c>
      <c r="L13" s="177" t="str">
        <f>'1995'!I94</f>
        <v>David</v>
      </c>
      <c r="M13" s="178" t="str">
        <f>'1995'!J94</f>
        <v>Szpyrc</v>
      </c>
      <c r="N13" s="167" t="str">
        <f>'1995'!K94</f>
        <v>Hrádek</v>
      </c>
      <c r="O13" s="319">
        <f>'1995'!L94</f>
        <v>3.6342592592592594E-3</v>
      </c>
      <c r="P13" s="237"/>
      <c r="Q13" s="154"/>
      <c r="R13" s="240"/>
    </row>
    <row r="14" spans="1:18" ht="13.5" customHeight="1">
      <c r="A14" s="960"/>
      <c r="B14" s="1001" t="s">
        <v>798</v>
      </c>
      <c r="C14" s="145" t="s">
        <v>1478</v>
      </c>
      <c r="D14" s="169"/>
      <c r="E14" s="170"/>
      <c r="F14" s="166"/>
      <c r="G14" s="313"/>
      <c r="H14" s="169"/>
      <c r="I14" s="170"/>
      <c r="J14" s="166"/>
      <c r="K14" s="324"/>
      <c r="L14" s="169"/>
      <c r="M14" s="170"/>
      <c r="N14" s="166"/>
      <c r="O14" s="318"/>
      <c r="P14" s="236"/>
      <c r="Q14" s="155"/>
      <c r="R14" s="240"/>
    </row>
    <row r="15" spans="1:18" ht="13.5" customHeight="1">
      <c r="A15" s="960"/>
      <c r="B15" s="1002"/>
      <c r="C15" s="146" t="s">
        <v>1479</v>
      </c>
      <c r="D15" s="177" t="str">
        <f>'1995'!I117</f>
        <v>Martin</v>
      </c>
      <c r="E15" s="178" t="str">
        <f>'1995'!J117</f>
        <v>Walek</v>
      </c>
      <c r="F15" s="167" t="str">
        <f>'1995'!K117</f>
        <v>Třinec</v>
      </c>
      <c r="G15" s="314">
        <f>'1995'!L117</f>
        <v>9.9953703703703697E-3</v>
      </c>
      <c r="H15" s="177"/>
      <c r="I15" s="178"/>
      <c r="J15" s="167"/>
      <c r="K15" s="325"/>
      <c r="L15" s="177"/>
      <c r="M15" s="178"/>
      <c r="N15" s="167"/>
      <c r="O15" s="319"/>
      <c r="P15" s="237"/>
      <c r="Q15" s="154"/>
      <c r="R15" s="240"/>
    </row>
    <row r="16" spans="1:18" ht="13.5" customHeight="1">
      <c r="A16" s="960"/>
      <c r="B16" s="1003" t="s">
        <v>799</v>
      </c>
      <c r="C16" s="145" t="s">
        <v>1485</v>
      </c>
      <c r="D16" s="169" t="str">
        <f>'1995'!C142</f>
        <v>Pavlína</v>
      </c>
      <c r="E16" s="170" t="str">
        <f>'1995'!D142</f>
        <v>Kantorová</v>
      </c>
      <c r="F16" s="166" t="str">
        <f>'1995'!E142</f>
        <v>Jilemnice</v>
      </c>
      <c r="G16" s="313">
        <f>'1995'!F142</f>
        <v>9.9942129629629634E-3</v>
      </c>
      <c r="H16" s="169" t="str">
        <f>'1995'!C143</f>
        <v>Daniela</v>
      </c>
      <c r="I16" s="170" t="str">
        <f>'1995'!D143</f>
        <v>Španihelová</v>
      </c>
      <c r="J16" s="166" t="str">
        <f>'1995'!E143</f>
        <v>Třinec</v>
      </c>
      <c r="K16" s="324">
        <f>'1995'!F143</f>
        <v>1.1548611111111112E-2</v>
      </c>
      <c r="L16" s="169" t="str">
        <f>'1995'!C144</f>
        <v>Marcela</v>
      </c>
      <c r="M16" s="170" t="str">
        <f>'1995'!D144</f>
        <v>Hawliczková</v>
      </c>
      <c r="N16" s="166" t="str">
        <f>'1995'!E144</f>
        <v>Hrádek</v>
      </c>
      <c r="O16" s="318">
        <f>'1995'!F144</f>
        <v>1.2049768518518517E-2</v>
      </c>
      <c r="P16" s="236"/>
      <c r="Q16" s="155"/>
      <c r="R16" s="240"/>
    </row>
    <row r="17" spans="1:18" ht="13.5" customHeight="1">
      <c r="A17" s="960"/>
      <c r="B17" s="1004"/>
      <c r="C17" s="146" t="s">
        <v>1484</v>
      </c>
      <c r="D17" s="177" t="str">
        <f>'1995'!I142</f>
        <v xml:space="preserve">Jiří </v>
      </c>
      <c r="E17" s="178" t="str">
        <f>'1995'!J142</f>
        <v>Ernst</v>
      </c>
      <c r="F17" s="167" t="str">
        <f>'1995'!K142</f>
        <v>Třinec</v>
      </c>
      <c r="G17" s="314">
        <f>'1995'!L142</f>
        <v>1.8428240740740742E-2</v>
      </c>
      <c r="H17" s="177" t="str">
        <f>'1995'!I143</f>
        <v>Bronislav</v>
      </c>
      <c r="I17" s="178" t="str">
        <f>'1995'!J143</f>
        <v>Walek</v>
      </c>
      <c r="J17" s="167" t="str">
        <f>'1995'!K143</f>
        <v>Hrádek</v>
      </c>
      <c r="K17" s="325">
        <f>'1995'!L143</f>
        <v>1.8666666666666668E-2</v>
      </c>
      <c r="L17" s="177" t="str">
        <f>'1995'!I144</f>
        <v>Roman</v>
      </c>
      <c r="M17" s="178" t="str">
        <f>'1995'!J144</f>
        <v>Baláž</v>
      </c>
      <c r="N17" s="167" t="str">
        <f>'1995'!K144</f>
        <v>Frenštát p. R.</v>
      </c>
      <c r="O17" s="319">
        <f>'1995'!L144</f>
        <v>1.9112268518518518E-2</v>
      </c>
      <c r="P17" s="237"/>
      <c r="Q17" s="154"/>
      <c r="R17" s="240"/>
    </row>
    <row r="18" spans="1:18" ht="13.5" customHeight="1">
      <c r="A18" s="960"/>
      <c r="B18" s="1005" t="s">
        <v>1482</v>
      </c>
      <c r="C18" s="145" t="s">
        <v>1485</v>
      </c>
      <c r="D18" s="169"/>
      <c r="E18" s="170"/>
      <c r="F18" s="166"/>
      <c r="G18" s="313"/>
      <c r="H18" s="169"/>
      <c r="I18" s="170"/>
      <c r="J18" s="166"/>
      <c r="K18" s="324"/>
      <c r="L18" s="169"/>
      <c r="M18" s="170"/>
      <c r="N18" s="166"/>
      <c r="O18" s="318"/>
      <c r="P18" s="236"/>
      <c r="Q18" s="155"/>
      <c r="R18" s="240"/>
    </row>
    <row r="19" spans="1:18" ht="13.5" customHeight="1">
      <c r="A19" s="960"/>
      <c r="B19" s="1006"/>
      <c r="C19" s="146" t="s">
        <v>1484</v>
      </c>
      <c r="D19" s="177" t="str">
        <f>'1995'!C167</f>
        <v>Jan</v>
      </c>
      <c r="E19" s="178" t="str">
        <f>'1995'!D167</f>
        <v>Wawrosz</v>
      </c>
      <c r="F19" s="167" t="str">
        <f>'1995'!E167</f>
        <v>MK Beskyd</v>
      </c>
      <c r="G19" s="314">
        <f>'1995'!F167</f>
        <v>2.0564814814814817E-2</v>
      </c>
      <c r="H19" s="177" t="str">
        <f>'1995'!C168</f>
        <v>Miloslav</v>
      </c>
      <c r="I19" s="178" t="str">
        <f>'1995'!D168</f>
        <v>Zuczek</v>
      </c>
      <c r="J19" s="167" t="str">
        <f>'1995'!E168</f>
        <v>MK Beskyd</v>
      </c>
      <c r="K19" s="325">
        <f>'1995'!F168</f>
        <v>2.2686342592592595E-2</v>
      </c>
      <c r="L19" s="177" t="str">
        <f>'1995'!C169</f>
        <v>Jan</v>
      </c>
      <c r="M19" s="178" t="str">
        <f>'1995'!D169</f>
        <v>Walek</v>
      </c>
      <c r="N19" s="167" t="str">
        <f>'1995'!E169</f>
        <v>Vendryně</v>
      </c>
      <c r="O19" s="319">
        <f>'1995'!F169</f>
        <v>2.2711805555555551E-2</v>
      </c>
      <c r="P19" s="237"/>
      <c r="Q19" s="154"/>
      <c r="R19" s="240"/>
    </row>
    <row r="20" spans="1:18" ht="13.5" customHeight="1">
      <c r="A20" s="960"/>
      <c r="B20" s="981" t="s">
        <v>792</v>
      </c>
      <c r="C20" s="145" t="s">
        <v>1485</v>
      </c>
      <c r="D20" s="169"/>
      <c r="E20" s="170"/>
      <c r="F20" s="166"/>
      <c r="G20" s="313"/>
      <c r="H20" s="169"/>
      <c r="I20" s="170"/>
      <c r="J20" s="166"/>
      <c r="K20" s="324"/>
      <c r="L20" s="169"/>
      <c r="M20" s="170"/>
      <c r="N20" s="166"/>
      <c r="O20" s="318"/>
      <c r="P20" s="236"/>
      <c r="Q20" s="155"/>
      <c r="R20" s="240"/>
    </row>
    <row r="21" spans="1:18" ht="13.5" customHeight="1">
      <c r="A21" s="960"/>
      <c r="B21" s="982"/>
      <c r="C21" s="146" t="s">
        <v>1484</v>
      </c>
      <c r="D21" s="177" t="str">
        <f>'1995'!I167</f>
        <v>Jan</v>
      </c>
      <c r="E21" s="178" t="str">
        <f>'1995'!J167</f>
        <v>Hrach</v>
      </c>
      <c r="F21" s="167" t="str">
        <f>'1995'!K167</f>
        <v>Karviná</v>
      </c>
      <c r="G21" s="314">
        <f>'1995'!L167</f>
        <v>2.1303240740740737E-2</v>
      </c>
      <c r="H21" s="177" t="str">
        <f>'1995'!I168</f>
        <v>Petr</v>
      </c>
      <c r="I21" s="178" t="str">
        <f>'1995'!J168</f>
        <v>Ritter, ing.</v>
      </c>
      <c r="J21" s="167" t="str">
        <f>'1995'!K168</f>
        <v>Třinec</v>
      </c>
      <c r="K21" s="325">
        <f>'1995'!L168</f>
        <v>2.5303240740740741E-2</v>
      </c>
      <c r="L21" s="177"/>
      <c r="M21" s="178"/>
      <c r="N21" s="167"/>
      <c r="O21" s="319"/>
      <c r="P21" s="237"/>
      <c r="Q21" s="154"/>
      <c r="R21" s="240"/>
    </row>
    <row r="22" spans="1:18" ht="13.5" customHeight="1">
      <c r="A22" s="960"/>
      <c r="B22" s="983" t="s">
        <v>1483</v>
      </c>
      <c r="C22" s="145" t="s">
        <v>1485</v>
      </c>
      <c r="D22" s="169"/>
      <c r="E22" s="170"/>
      <c r="F22" s="166"/>
      <c r="G22" s="313"/>
      <c r="H22" s="169"/>
      <c r="I22" s="170"/>
      <c r="J22" s="166"/>
      <c r="K22" s="324"/>
      <c r="L22" s="169"/>
      <c r="M22" s="170"/>
      <c r="N22" s="166"/>
      <c r="O22" s="318"/>
      <c r="P22" s="236"/>
      <c r="Q22" s="155"/>
      <c r="R22" s="240"/>
    </row>
    <row r="23" spans="1:18" ht="13.5" customHeight="1" thickBot="1">
      <c r="A23" s="980"/>
      <c r="B23" s="1007"/>
      <c r="C23" s="156" t="s">
        <v>1484</v>
      </c>
      <c r="D23" s="179"/>
      <c r="E23" s="180"/>
      <c r="F23" s="168"/>
      <c r="G23" s="315"/>
      <c r="H23" s="179"/>
      <c r="I23" s="180"/>
      <c r="J23" s="168"/>
      <c r="K23" s="326"/>
      <c r="L23" s="179"/>
      <c r="M23" s="180"/>
      <c r="N23" s="168"/>
      <c r="O23" s="320"/>
      <c r="P23" s="238"/>
      <c r="Q23" s="160"/>
      <c r="R23" s="240"/>
    </row>
    <row r="24" spans="1:18" ht="13.5" customHeight="1">
      <c r="A24" s="959">
        <v>1996</v>
      </c>
      <c r="B24" s="989" t="s">
        <v>926</v>
      </c>
      <c r="C24" s="149" t="s">
        <v>1478</v>
      </c>
      <c r="D24" s="171"/>
      <c r="E24" s="172"/>
      <c r="F24" s="150"/>
      <c r="G24" s="311"/>
      <c r="H24" s="173"/>
      <c r="I24" s="172"/>
      <c r="J24" s="150"/>
      <c r="K24" s="311"/>
      <c r="L24" s="173"/>
      <c r="M24" s="172"/>
      <c r="N24" s="150"/>
      <c r="O24" s="316"/>
      <c r="P24" s="234"/>
      <c r="Q24" s="153"/>
      <c r="R24" s="240"/>
    </row>
    <row r="25" spans="1:18" ht="13.5" customHeight="1">
      <c r="A25" s="960"/>
      <c r="B25" s="990"/>
      <c r="C25" s="146" t="s">
        <v>1479</v>
      </c>
      <c r="D25" s="174"/>
      <c r="E25" s="175"/>
      <c r="F25" s="165"/>
      <c r="G25" s="312"/>
      <c r="H25" s="176"/>
      <c r="I25" s="175"/>
      <c r="J25" s="165"/>
      <c r="K25" s="312"/>
      <c r="L25" s="176"/>
      <c r="M25" s="175"/>
      <c r="N25" s="165"/>
      <c r="O25" s="317"/>
      <c r="P25" s="237"/>
      <c r="Q25" s="154"/>
      <c r="R25" s="240"/>
    </row>
    <row r="26" spans="1:18" ht="13.5" customHeight="1">
      <c r="A26" s="960"/>
      <c r="B26" s="991" t="s">
        <v>1481</v>
      </c>
      <c r="C26" s="145" t="s">
        <v>1478</v>
      </c>
      <c r="D26" s="169" t="str">
        <f>'1996'!C19</f>
        <v>Lenka</v>
      </c>
      <c r="E26" s="170" t="str">
        <f>'1996'!D19</f>
        <v>Konieczná</v>
      </c>
      <c r="F26" s="166" t="str">
        <f>'1996'!E19</f>
        <v>Hrádek</v>
      </c>
      <c r="G26" s="313">
        <f>'1996'!F19</f>
        <v>1.1689814814814816E-3</v>
      </c>
      <c r="H26" s="169" t="str">
        <f>'1996'!C20</f>
        <v>Jana</v>
      </c>
      <c r="I26" s="170" t="str">
        <f>'1996'!D20</f>
        <v>Kantorová</v>
      </c>
      <c r="J26" s="166" t="str">
        <f>'1996'!E20</f>
        <v>Hrádek</v>
      </c>
      <c r="K26" s="324">
        <f>'1996'!F20</f>
        <v>1.2152777777777778E-3</v>
      </c>
      <c r="L26" s="169"/>
      <c r="M26" s="170"/>
      <c r="N26" s="166"/>
      <c r="O26" s="318"/>
      <c r="P26" s="236"/>
      <c r="Q26" s="155"/>
      <c r="R26" s="240"/>
    </row>
    <row r="27" spans="1:18" ht="13.5" customHeight="1">
      <c r="A27" s="960"/>
      <c r="B27" s="992"/>
      <c r="C27" s="146" t="s">
        <v>1479</v>
      </c>
      <c r="D27" s="177" t="str">
        <f>'1996'!I19</f>
        <v>Marek</v>
      </c>
      <c r="E27" s="178" t="str">
        <f>'1996'!J19</f>
        <v>Horniak</v>
      </c>
      <c r="F27" s="167" t="str">
        <f>'1996'!K19</f>
        <v>Třinec</v>
      </c>
      <c r="G27" s="314">
        <f>'1996'!L19</f>
        <v>1.1805555555555556E-3</v>
      </c>
      <c r="H27" s="177" t="str">
        <f>'1996'!I20</f>
        <v>Jiří</v>
      </c>
      <c r="I27" s="178" t="str">
        <f>'1996'!J20</f>
        <v>Kadlubiec</v>
      </c>
      <c r="J27" s="167" t="str">
        <f>'1996'!K20</f>
        <v>Jablunkov</v>
      </c>
      <c r="K27" s="325">
        <f>'1996'!L20</f>
        <v>1.2037037037037038E-3</v>
      </c>
      <c r="L27" s="177" t="str">
        <f>'1996'!I21</f>
        <v>Bogdan</v>
      </c>
      <c r="M27" s="178" t="str">
        <f>'1996'!J21</f>
        <v>Czudek</v>
      </c>
      <c r="N27" s="167" t="str">
        <f>'1996'!K21</f>
        <v>Hrádek</v>
      </c>
      <c r="O27" s="319">
        <f>'1996'!L21</f>
        <v>1.2268518518518518E-3</v>
      </c>
      <c r="P27" s="237"/>
      <c r="Q27" s="154"/>
      <c r="R27" s="240"/>
    </row>
    <row r="28" spans="1:18" ht="13.5" customHeight="1">
      <c r="A28" s="960"/>
      <c r="B28" s="993" t="s">
        <v>795</v>
      </c>
      <c r="C28" s="145" t="s">
        <v>1478</v>
      </c>
      <c r="D28" s="169" t="str">
        <f>'1996'!C44</f>
        <v>Barbara</v>
      </c>
      <c r="E28" s="170" t="str">
        <f>'1996'!D44</f>
        <v>Pilchová</v>
      </c>
      <c r="F28" s="166" t="str">
        <f>'1996'!E44</f>
        <v>Hrádek</v>
      </c>
      <c r="G28" s="313">
        <f>'1996'!F44</f>
        <v>1.0069444444444444E-3</v>
      </c>
      <c r="H28" s="169" t="str">
        <f>'1996'!C45</f>
        <v>Kateřina</v>
      </c>
      <c r="I28" s="170" t="str">
        <f>'1996'!D45</f>
        <v>Wroblová</v>
      </c>
      <c r="J28" s="166" t="str">
        <f>'1996'!E45</f>
        <v>Bystřice</v>
      </c>
      <c r="K28" s="324">
        <f>'1996'!F45</f>
        <v>1.0763888888888889E-3</v>
      </c>
      <c r="L28" s="169" t="str">
        <f>'1996'!C46</f>
        <v>Michaela</v>
      </c>
      <c r="M28" s="170" t="str">
        <f>'1996'!D46</f>
        <v>Pavlová</v>
      </c>
      <c r="N28" s="166" t="str">
        <f>'1996'!E46</f>
        <v>Hrádek</v>
      </c>
      <c r="O28" s="318">
        <f>'1996'!F46</f>
        <v>1.1458333333333333E-3</v>
      </c>
      <c r="P28" s="236"/>
      <c r="Q28" s="155"/>
      <c r="R28" s="240"/>
    </row>
    <row r="29" spans="1:18" ht="13.5" customHeight="1">
      <c r="A29" s="960"/>
      <c r="B29" s="994"/>
      <c r="C29" s="146" t="s">
        <v>1479</v>
      </c>
      <c r="D29" s="177" t="str">
        <f>'1996'!I44</f>
        <v xml:space="preserve">Jan </v>
      </c>
      <c r="E29" s="178" t="str">
        <f>'1996'!J44</f>
        <v>Kadlubiec</v>
      </c>
      <c r="F29" s="167" t="str">
        <f>'1996'!K44</f>
        <v>Jablunkov</v>
      </c>
      <c r="G29" s="314">
        <f>'1996'!L44</f>
        <v>1.8124999999999999E-3</v>
      </c>
      <c r="H29" s="177" t="str">
        <f>'1996'!I45</f>
        <v>Marek</v>
      </c>
      <c r="I29" s="178" t="str">
        <f>'1996'!J45</f>
        <v>Paw</v>
      </c>
      <c r="J29" s="167" t="str">
        <f>'1996'!K45</f>
        <v>Hrádek</v>
      </c>
      <c r="K29" s="325">
        <f>'1996'!L45</f>
        <v>1.8634259259259261E-3</v>
      </c>
      <c r="L29" s="177" t="str">
        <f>'1996'!I46</f>
        <v>Michal</v>
      </c>
      <c r="M29" s="178" t="str">
        <f>'1996'!J46</f>
        <v>Jursa</v>
      </c>
      <c r="N29" s="167" t="str">
        <f>'1996'!K46</f>
        <v>Hrádek</v>
      </c>
      <c r="O29" s="319">
        <f>'1996'!L46</f>
        <v>1.8749999999999999E-3</v>
      </c>
      <c r="P29" s="237"/>
      <c r="Q29" s="154"/>
      <c r="R29" s="240"/>
    </row>
    <row r="30" spans="1:18" ht="13.5" customHeight="1">
      <c r="A30" s="960"/>
      <c r="B30" s="995" t="s">
        <v>796</v>
      </c>
      <c r="C30" s="145" t="s">
        <v>1478</v>
      </c>
      <c r="D30" s="169" t="str">
        <f>'1996'!C69</f>
        <v>Michaela</v>
      </c>
      <c r="E30" s="170" t="str">
        <f>'1996'!D69</f>
        <v>Przycková</v>
      </c>
      <c r="F30" s="166" t="str">
        <f>'1996'!E69</f>
        <v>Hrádek</v>
      </c>
      <c r="G30" s="313">
        <f>'1996'!F69</f>
        <v>1.712962962962963E-3</v>
      </c>
      <c r="H30" s="169" t="str">
        <f>'1996'!C70</f>
        <v>Zdena</v>
      </c>
      <c r="I30" s="170" t="str">
        <f>'1996'!D70</f>
        <v>Cerchlanová</v>
      </c>
      <c r="J30" s="166" t="str">
        <f>'1996'!E70</f>
        <v>Svrčinovec</v>
      </c>
      <c r="K30" s="324">
        <f>'1996'!F70</f>
        <v>1.8055555555555557E-3</v>
      </c>
      <c r="L30" s="169" t="str">
        <f>'1996'!C71</f>
        <v>Lenka</v>
      </c>
      <c r="M30" s="170" t="str">
        <f>'1996'!D71</f>
        <v>Slowioczková</v>
      </c>
      <c r="N30" s="166" t="str">
        <f>'1996'!E71</f>
        <v>Jablunkov</v>
      </c>
      <c r="O30" s="318">
        <f>'1996'!F71</f>
        <v>1.8402777777777777E-3</v>
      </c>
      <c r="P30" s="236"/>
      <c r="Q30" s="155"/>
      <c r="R30" s="240"/>
    </row>
    <row r="31" spans="1:18" ht="13.5" customHeight="1">
      <c r="A31" s="960"/>
      <c r="B31" s="996"/>
      <c r="C31" s="146" t="s">
        <v>1479</v>
      </c>
      <c r="D31" s="177" t="str">
        <f>'1996'!I69</f>
        <v>Jan</v>
      </c>
      <c r="E31" s="178" t="str">
        <f>'1996'!J69</f>
        <v>Kaleta</v>
      </c>
      <c r="F31" s="167" t="str">
        <f>'1996'!K69</f>
        <v>Hrádek</v>
      </c>
      <c r="G31" s="314">
        <f>'1996'!L69</f>
        <v>2.3611111111111111E-3</v>
      </c>
      <c r="H31" s="177" t="str">
        <f>'1996'!I70</f>
        <v>Lubomír</v>
      </c>
      <c r="I31" s="178" t="str">
        <f>'1996'!J70</f>
        <v>Miko</v>
      </c>
      <c r="J31" s="167" t="str">
        <f>'1996'!K70</f>
        <v>Jablunkov</v>
      </c>
      <c r="K31" s="325">
        <f>'1996'!L70</f>
        <v>2.3958333333333336E-3</v>
      </c>
      <c r="L31" s="177" t="str">
        <f>'1996'!I71</f>
        <v>Tomáš</v>
      </c>
      <c r="M31" s="178" t="str">
        <f>'1996'!J71</f>
        <v>Kufa</v>
      </c>
      <c r="N31" s="167" t="str">
        <f>'1996'!K71</f>
        <v>Jablunkov</v>
      </c>
      <c r="O31" s="319">
        <f>'1996'!L71</f>
        <v>2.4074074074074076E-3</v>
      </c>
      <c r="P31" s="237"/>
      <c r="Q31" s="154"/>
      <c r="R31" s="240"/>
    </row>
    <row r="32" spans="1:18" ht="13.5" customHeight="1">
      <c r="A32" s="960"/>
      <c r="B32" s="997" t="s">
        <v>797</v>
      </c>
      <c r="C32" s="145" t="s">
        <v>1478</v>
      </c>
      <c r="D32" s="169" t="str">
        <f>'1996'!C94</f>
        <v>Jana</v>
      </c>
      <c r="E32" s="170" t="str">
        <f>'1996'!D94</f>
        <v>Jakubcová</v>
      </c>
      <c r="F32" s="166" t="str">
        <f>'1996'!E94</f>
        <v>Svrčinovec</v>
      </c>
      <c r="G32" s="313">
        <f>'1996'!F94</f>
        <v>2.6041666666666665E-3</v>
      </c>
      <c r="H32" s="169" t="str">
        <f>'1996'!C95</f>
        <v>Lucie</v>
      </c>
      <c r="I32" s="170" t="str">
        <f>'1996'!D95</f>
        <v>Ruszová</v>
      </c>
      <c r="J32" s="166" t="str">
        <f>'1996'!E95</f>
        <v>Třinec</v>
      </c>
      <c r="K32" s="324">
        <f>'1996'!F95</f>
        <v>2.8124999999999999E-3</v>
      </c>
      <c r="L32" s="169" t="str">
        <f>'1996'!C96</f>
        <v>Anna</v>
      </c>
      <c r="M32" s="170" t="str">
        <f>'1996'!D96</f>
        <v>Cyprichová</v>
      </c>
      <c r="N32" s="166" t="str">
        <f>'1996'!E96</f>
        <v>Svrčinovec</v>
      </c>
      <c r="O32" s="318">
        <f>'1996'!F96</f>
        <v>2.9629629629629628E-3</v>
      </c>
      <c r="P32" s="236"/>
      <c r="Q32" s="155"/>
      <c r="R32" s="240"/>
    </row>
    <row r="33" spans="1:18" ht="13.5" customHeight="1">
      <c r="A33" s="960"/>
      <c r="B33" s="998"/>
      <c r="C33" s="146" t="s">
        <v>1479</v>
      </c>
      <c r="D33" s="177" t="str">
        <f>'1996'!I94</f>
        <v>Zbigniew</v>
      </c>
      <c r="E33" s="178" t="str">
        <f>'1996'!J94</f>
        <v>Jalowiczor</v>
      </c>
      <c r="F33" s="167" t="str">
        <f>'1996'!K94</f>
        <v>Istebna</v>
      </c>
      <c r="G33" s="314">
        <f>'1996'!L94</f>
        <v>3.7615740740740739E-3</v>
      </c>
      <c r="H33" s="177" t="str">
        <f>'1996'!I95</f>
        <v>Petr</v>
      </c>
      <c r="I33" s="178" t="str">
        <f>'1996'!J95</f>
        <v>Kadlubiec</v>
      </c>
      <c r="J33" s="167" t="str">
        <f>'1996'!K95</f>
        <v>Jablunkov</v>
      </c>
      <c r="K33" s="325">
        <f>'1996'!L95</f>
        <v>3.8657407407407408E-3</v>
      </c>
      <c r="L33" s="177" t="str">
        <f>'1996'!I96</f>
        <v>Jan</v>
      </c>
      <c r="M33" s="178" t="str">
        <f>'1996'!J96</f>
        <v>Jursa</v>
      </c>
      <c r="N33" s="167" t="str">
        <f>'1996'!K96</f>
        <v>Hrádek</v>
      </c>
      <c r="O33" s="319">
        <f>'1996'!L96</f>
        <v>3.9120370370370368E-3</v>
      </c>
      <c r="P33" s="237"/>
      <c r="Q33" s="154"/>
      <c r="R33" s="240"/>
    </row>
    <row r="34" spans="1:18" ht="13.5" customHeight="1">
      <c r="A34" s="960"/>
      <c r="B34" s="1001" t="s">
        <v>798</v>
      </c>
      <c r="C34" s="145" t="s">
        <v>1478</v>
      </c>
      <c r="D34" s="169" t="str">
        <f>'1996'!C119</f>
        <v>Kateřina</v>
      </c>
      <c r="E34" s="170" t="str">
        <f>'1996'!D119</f>
        <v>Koutná</v>
      </c>
      <c r="F34" s="166" t="str">
        <f>'1996'!E119</f>
        <v>Frenštát p. R.</v>
      </c>
      <c r="G34" s="313">
        <f>'1996'!F119</f>
        <v>1.0960648148148148E-2</v>
      </c>
      <c r="H34" s="169"/>
      <c r="I34" s="170"/>
      <c r="J34" s="166"/>
      <c r="K34" s="324"/>
      <c r="L34" s="169"/>
      <c r="M34" s="170"/>
      <c r="N34" s="166"/>
      <c r="O34" s="318"/>
      <c r="P34" s="236"/>
      <c r="Q34" s="155"/>
      <c r="R34" s="240"/>
    </row>
    <row r="35" spans="1:18" ht="13.5" customHeight="1">
      <c r="A35" s="960"/>
      <c r="B35" s="1002"/>
      <c r="C35" s="146" t="s">
        <v>1479</v>
      </c>
      <c r="D35" s="177" t="str">
        <f>'1996'!I119</f>
        <v>Miroslaw</v>
      </c>
      <c r="E35" s="178" t="str">
        <f>'1996'!J119</f>
        <v>Kawulok</v>
      </c>
      <c r="F35" s="167" t="str">
        <f>'1996'!K119</f>
        <v>Istebna</v>
      </c>
      <c r="G35" s="314">
        <f>'1996'!L119</f>
        <v>8.1481481481481474E-3</v>
      </c>
      <c r="H35" s="177" t="str">
        <f>'1996'!I120</f>
        <v>Ryszard</v>
      </c>
      <c r="I35" s="178" t="str">
        <f>'1996'!J120</f>
        <v>Lacek</v>
      </c>
      <c r="J35" s="167" t="str">
        <f>'1996'!K120</f>
        <v>Istebna</v>
      </c>
      <c r="K35" s="325">
        <f>'1996'!L120</f>
        <v>8.3217592592592596E-3</v>
      </c>
      <c r="L35" s="177" t="str">
        <f>'1996'!I121</f>
        <v>Marek</v>
      </c>
      <c r="M35" s="178" t="str">
        <f>'1996'!J121</f>
        <v>Kaczmarczyk</v>
      </c>
      <c r="N35" s="167" t="str">
        <f>'1996'!K121</f>
        <v>Istebna</v>
      </c>
      <c r="O35" s="319">
        <f>'1996'!L121</f>
        <v>8.518518518518519E-3</v>
      </c>
      <c r="P35" s="237"/>
      <c r="Q35" s="154"/>
      <c r="R35" s="240"/>
    </row>
    <row r="36" spans="1:18" ht="13.5" customHeight="1">
      <c r="A36" s="960"/>
      <c r="B36" s="1003" t="s">
        <v>799</v>
      </c>
      <c r="C36" s="145" t="s">
        <v>1485</v>
      </c>
      <c r="D36" s="169" t="str">
        <f>'1996'!C144</f>
        <v>Pavlína</v>
      </c>
      <c r="E36" s="170" t="str">
        <f>'1996'!D144</f>
        <v>Kantorová</v>
      </c>
      <c r="F36" s="166" t="str">
        <f>'1996'!E144</f>
        <v>Ostrava</v>
      </c>
      <c r="G36" s="313">
        <f>'1996'!F144</f>
        <v>1.0138888888888888E-2</v>
      </c>
      <c r="H36" s="169" t="str">
        <f>'1996'!C145</f>
        <v>Monika</v>
      </c>
      <c r="I36" s="170" t="str">
        <f>'1996'!D145</f>
        <v>Janoščová</v>
      </c>
      <c r="J36" s="166" t="str">
        <f>'1996'!E145</f>
        <v>Frýdlant</v>
      </c>
      <c r="K36" s="324">
        <f>'1996'!F145</f>
        <v>1.1030092592592591E-2</v>
      </c>
      <c r="L36" s="169"/>
      <c r="M36" s="170"/>
      <c r="N36" s="166"/>
      <c r="O36" s="318"/>
      <c r="P36" s="236"/>
      <c r="Q36" s="155"/>
      <c r="R36" s="240"/>
    </row>
    <row r="37" spans="1:18" ht="13.5" customHeight="1">
      <c r="A37" s="960"/>
      <c r="B37" s="1004"/>
      <c r="C37" s="146" t="s">
        <v>1484</v>
      </c>
      <c r="D37" s="177" t="str">
        <f>'1996'!I144</f>
        <v>Tomáš</v>
      </c>
      <c r="E37" s="178" t="str">
        <f>'1996'!J144</f>
        <v>Ernst</v>
      </c>
      <c r="F37" s="167" t="str">
        <f>'1996'!K144</f>
        <v>Třinec</v>
      </c>
      <c r="G37" s="314">
        <f>'1996'!L144</f>
        <v>1.9317129629629629E-2</v>
      </c>
      <c r="H37" s="177" t="str">
        <f>'1996'!I145</f>
        <v>Roman</v>
      </c>
      <c r="I37" s="178" t="str">
        <f>'1996'!J145</f>
        <v>Slowioczek</v>
      </c>
      <c r="J37" s="167" t="str">
        <f>'1996'!K145</f>
        <v>Jablunkov</v>
      </c>
      <c r="K37" s="325">
        <f>'1996'!L145</f>
        <v>1.9322916666666665E-2</v>
      </c>
      <c r="L37" s="177" t="str">
        <f>'1996'!I146</f>
        <v>Bronislav</v>
      </c>
      <c r="M37" s="178" t="str">
        <f>'1996'!J146</f>
        <v>Walek</v>
      </c>
      <c r="N37" s="167" t="str">
        <f>'1996'!K146</f>
        <v>Hrádek</v>
      </c>
      <c r="O37" s="319">
        <f>'1996'!L146</f>
        <v>1.9722222222222221E-2</v>
      </c>
      <c r="P37" s="237"/>
      <c r="Q37" s="154"/>
      <c r="R37" s="240"/>
    </row>
    <row r="38" spans="1:18" ht="13.5" customHeight="1">
      <c r="A38" s="960"/>
      <c r="B38" s="1005" t="s">
        <v>1482</v>
      </c>
      <c r="C38" s="145" t="s">
        <v>1485</v>
      </c>
      <c r="D38" s="169"/>
      <c r="E38" s="170"/>
      <c r="F38" s="166"/>
      <c r="G38" s="313"/>
      <c r="H38" s="169"/>
      <c r="I38" s="170"/>
      <c r="J38" s="166"/>
      <c r="K38" s="324"/>
      <c r="L38" s="169"/>
      <c r="M38" s="170"/>
      <c r="N38" s="166"/>
      <c r="O38" s="318"/>
      <c r="P38" s="236"/>
      <c r="Q38" s="155"/>
      <c r="R38" s="240"/>
    </row>
    <row r="39" spans="1:18" ht="13.5" customHeight="1">
      <c r="A39" s="960"/>
      <c r="B39" s="1006"/>
      <c r="C39" s="146" t="s">
        <v>1484</v>
      </c>
      <c r="D39" s="177" t="str">
        <f>'1996'!C169</f>
        <v>Petr</v>
      </c>
      <c r="E39" s="178" t="str">
        <f>'1996'!D169</f>
        <v>Tvrzník</v>
      </c>
      <c r="F39" s="167" t="str">
        <f>'1996'!E169</f>
        <v>Třinec</v>
      </c>
      <c r="G39" s="314">
        <f>'1996'!F169</f>
        <v>2.0254629629629629E-2</v>
      </c>
      <c r="H39" s="177" t="str">
        <f>'1996'!C170</f>
        <v>Josef</v>
      </c>
      <c r="I39" s="178" t="str">
        <f>'1996'!D170</f>
        <v>Janošec</v>
      </c>
      <c r="J39" s="167" t="str">
        <f>'1996'!E170</f>
        <v>Frýdek-Místek</v>
      </c>
      <c r="K39" s="325">
        <f>'1996'!F170</f>
        <v>2.0439814814814817E-2</v>
      </c>
      <c r="L39" s="177" t="str">
        <f>'1996'!C171</f>
        <v>Jan</v>
      </c>
      <c r="M39" s="178" t="str">
        <f>'1996'!D171</f>
        <v>Walek</v>
      </c>
      <c r="N39" s="167" t="str">
        <f>'1996'!E171</f>
        <v>Třinec</v>
      </c>
      <c r="O39" s="319">
        <f>'1996'!F171</f>
        <v>2.4641203703703703E-2</v>
      </c>
      <c r="P39" s="237"/>
      <c r="Q39" s="154"/>
      <c r="R39" s="240"/>
    </row>
    <row r="40" spans="1:18" ht="13.5" customHeight="1">
      <c r="A40" s="960"/>
      <c r="B40" s="981" t="s">
        <v>792</v>
      </c>
      <c r="C40" s="145" t="s">
        <v>1485</v>
      </c>
      <c r="D40" s="169"/>
      <c r="E40" s="170"/>
      <c r="F40" s="166"/>
      <c r="G40" s="313"/>
      <c r="H40" s="169"/>
      <c r="I40" s="170"/>
      <c r="J40" s="166"/>
      <c r="K40" s="324"/>
      <c r="L40" s="169"/>
      <c r="M40" s="170"/>
      <c r="N40" s="166"/>
      <c r="O40" s="318"/>
      <c r="P40" s="236"/>
      <c r="Q40" s="155"/>
      <c r="R40" s="240"/>
    </row>
    <row r="41" spans="1:18" ht="13.5" customHeight="1">
      <c r="A41" s="960"/>
      <c r="B41" s="982"/>
      <c r="C41" s="146" t="s">
        <v>1484</v>
      </c>
      <c r="D41" s="177" t="str">
        <f>'1996'!I169</f>
        <v>Jan</v>
      </c>
      <c r="E41" s="178" t="str">
        <f>'1996'!J169</f>
        <v>Wawrosz</v>
      </c>
      <c r="F41" s="167" t="str">
        <f>'1996'!K169</f>
        <v>Bystřice</v>
      </c>
      <c r="G41" s="314">
        <f>'1996'!L169</f>
        <v>2.0578703703703703E-2</v>
      </c>
      <c r="H41" s="177" t="str">
        <f>'1996'!I170</f>
        <v>Stanislav</v>
      </c>
      <c r="I41" s="178" t="str">
        <f>'1996'!J170</f>
        <v>Paško</v>
      </c>
      <c r="J41" s="167" t="str">
        <f>'1996'!K170</f>
        <v>Frýdek-Místek</v>
      </c>
      <c r="K41" s="325">
        <f>'1996'!L170</f>
        <v>2.0925925925925928E-2</v>
      </c>
      <c r="L41" s="177" t="str">
        <f>'1996'!I171</f>
        <v>Ervín</v>
      </c>
      <c r="M41" s="178" t="str">
        <f>'1996'!J171</f>
        <v>Podžorný</v>
      </c>
      <c r="N41" s="167" t="str">
        <f>'1996'!K171</f>
        <v>Třinec</v>
      </c>
      <c r="O41" s="319">
        <f>'1996'!L171</f>
        <v>2.1851851851851848E-2</v>
      </c>
      <c r="P41" s="237"/>
      <c r="Q41" s="154"/>
      <c r="R41" s="240"/>
    </row>
    <row r="42" spans="1:18" ht="13.5" customHeight="1">
      <c r="A42" s="960"/>
      <c r="B42" s="983" t="s">
        <v>1483</v>
      </c>
      <c r="C42" s="145" t="s">
        <v>1485</v>
      </c>
      <c r="D42" s="169"/>
      <c r="E42" s="170"/>
      <c r="F42" s="166"/>
      <c r="G42" s="313"/>
      <c r="H42" s="169"/>
      <c r="I42" s="170"/>
      <c r="J42" s="166"/>
      <c r="K42" s="324"/>
      <c r="L42" s="169"/>
      <c r="M42" s="170"/>
      <c r="N42" s="166"/>
      <c r="O42" s="318"/>
      <c r="P42" s="236"/>
      <c r="Q42" s="155"/>
      <c r="R42" s="240"/>
    </row>
    <row r="43" spans="1:18" ht="13.5" customHeight="1" thickBot="1">
      <c r="A43" s="980"/>
      <c r="B43" s="1007"/>
      <c r="C43" s="156" t="s">
        <v>1484</v>
      </c>
      <c r="D43" s="179"/>
      <c r="E43" s="180"/>
      <c r="F43" s="168"/>
      <c r="G43" s="315"/>
      <c r="H43" s="179"/>
      <c r="I43" s="180"/>
      <c r="J43" s="168"/>
      <c r="K43" s="326"/>
      <c r="L43" s="179"/>
      <c r="M43" s="180"/>
      <c r="N43" s="168"/>
      <c r="O43" s="320"/>
      <c r="P43" s="238"/>
      <c r="Q43" s="160"/>
      <c r="R43" s="240"/>
    </row>
    <row r="44" spans="1:18" ht="13.5" customHeight="1">
      <c r="A44" s="959">
        <v>1997</v>
      </c>
      <c r="B44" s="989" t="s">
        <v>926</v>
      </c>
      <c r="C44" s="149" t="s">
        <v>1478</v>
      </c>
      <c r="D44" s="163"/>
      <c r="E44" s="161"/>
      <c r="F44" s="150"/>
      <c r="G44" s="311"/>
      <c r="H44" s="163"/>
      <c r="I44" s="161"/>
      <c r="J44" s="150"/>
      <c r="K44" s="311"/>
      <c r="L44" s="163"/>
      <c r="M44" s="161"/>
      <c r="N44" s="150"/>
      <c r="O44" s="316"/>
      <c r="P44" s="234"/>
      <c r="Q44" s="153"/>
      <c r="R44" s="240"/>
    </row>
    <row r="45" spans="1:18" ht="13.5" customHeight="1">
      <c r="A45" s="960"/>
      <c r="B45" s="990"/>
      <c r="C45" s="146" t="s">
        <v>1479</v>
      </c>
      <c r="D45" s="164"/>
      <c r="E45" s="162"/>
      <c r="F45" s="148"/>
      <c r="G45" s="314"/>
      <c r="H45" s="164"/>
      <c r="I45" s="162"/>
      <c r="J45" s="148"/>
      <c r="K45" s="314"/>
      <c r="L45" s="164"/>
      <c r="M45" s="162"/>
      <c r="N45" s="148"/>
      <c r="O45" s="321"/>
      <c r="P45" s="237"/>
      <c r="Q45" s="154"/>
      <c r="R45" s="240"/>
    </row>
    <row r="46" spans="1:18" ht="13.5" customHeight="1">
      <c r="A46" s="960"/>
      <c r="B46" s="991" t="s">
        <v>1481</v>
      </c>
      <c r="C46" s="145" t="s">
        <v>1478</v>
      </c>
      <c r="D46" s="169" t="str">
        <f>'1997'!C17</f>
        <v>Iveta</v>
      </c>
      <c r="E46" s="205" t="str">
        <f>'1997'!D17</f>
        <v>Wojtasová</v>
      </c>
      <c r="F46" s="147" t="str">
        <f>'1997'!E17</f>
        <v>Bystřice</v>
      </c>
      <c r="G46" s="313">
        <f>'1997'!F17</f>
        <v>1.0324074074074074E-3</v>
      </c>
      <c r="H46" s="169" t="str">
        <f>'1997'!C18</f>
        <v>Monika</v>
      </c>
      <c r="I46" s="205" t="str">
        <f>'1997'!D18</f>
        <v>Teofilová</v>
      </c>
      <c r="J46" s="147" t="str">
        <f>'1997'!E18</f>
        <v>Mosty u Jabl.</v>
      </c>
      <c r="K46" s="313">
        <f>'1997'!F18</f>
        <v>1.0590277777777777E-3</v>
      </c>
      <c r="L46" s="169" t="str">
        <f>'1997'!C19</f>
        <v>Klára</v>
      </c>
      <c r="M46" s="205" t="str">
        <f>'1997'!D19</f>
        <v>Dordová</v>
      </c>
      <c r="N46" s="147" t="str">
        <f>'1997'!E19</f>
        <v>Hrádek</v>
      </c>
      <c r="O46" s="322">
        <f>'1997'!F19</f>
        <v>1.0937500000000001E-3</v>
      </c>
      <c r="P46" s="236"/>
      <c r="Q46" s="155"/>
      <c r="R46" s="240"/>
    </row>
    <row r="47" spans="1:18" ht="13.5" customHeight="1">
      <c r="A47" s="960"/>
      <c r="B47" s="992"/>
      <c r="C47" s="146" t="s">
        <v>1479</v>
      </c>
      <c r="D47" s="177" t="str">
        <f>'1997'!I17</f>
        <v>Michal</v>
      </c>
      <c r="E47" s="203" t="str">
        <f>'1997'!J17</f>
        <v>Czudek</v>
      </c>
      <c r="F47" s="148" t="str">
        <f>'1997'!K17</f>
        <v>Mosty u Jabl.</v>
      </c>
      <c r="G47" s="314">
        <f>'1997'!L17</f>
        <v>9.745370370370371E-4</v>
      </c>
      <c r="H47" s="177" t="str">
        <f>'1997'!I18</f>
        <v>Marek</v>
      </c>
      <c r="I47" s="203" t="str">
        <f>'1997'!J18</f>
        <v>Tacina</v>
      </c>
      <c r="J47" s="148" t="str">
        <f>'1997'!K18</f>
        <v>Návsí</v>
      </c>
      <c r="K47" s="314">
        <f>'1997'!L18</f>
        <v>1.0023148148148148E-3</v>
      </c>
      <c r="L47" s="177" t="str">
        <f>'1997'!I19</f>
        <v>Jakub</v>
      </c>
      <c r="M47" s="203" t="str">
        <f>'1997'!J19</f>
        <v>Martynek</v>
      </c>
      <c r="N47" s="148" t="str">
        <f>'1997'!K19</f>
        <v>Mosty u Jabl.</v>
      </c>
      <c r="O47" s="321">
        <f>'1997'!L19</f>
        <v>1.0069444444444444E-3</v>
      </c>
      <c r="P47" s="237"/>
      <c r="Q47" s="154"/>
      <c r="R47" s="240"/>
    </row>
    <row r="48" spans="1:18" ht="13.5" customHeight="1">
      <c r="A48" s="960"/>
      <c r="B48" s="993" t="s">
        <v>795</v>
      </c>
      <c r="C48" s="145" t="s">
        <v>1478</v>
      </c>
      <c r="D48" s="169" t="str">
        <f>'1997'!C42</f>
        <v>Dorota</v>
      </c>
      <c r="E48" s="205" t="str">
        <f>'1997'!D42</f>
        <v>Martynková</v>
      </c>
      <c r="F48" s="147" t="str">
        <f>'1997'!E42</f>
        <v>Mosty u Jabl.</v>
      </c>
      <c r="G48" s="313">
        <f>'1997'!F42</f>
        <v>9.0740740740740745E-4</v>
      </c>
      <c r="H48" s="169" t="str">
        <f>'1997'!C43</f>
        <v>Adéla</v>
      </c>
      <c r="I48" s="205" t="str">
        <f>'1997'!D43</f>
        <v>Kantorová</v>
      </c>
      <c r="J48" s="147" t="str">
        <f>'1997'!E43</f>
        <v>Hrádek</v>
      </c>
      <c r="K48" s="313">
        <f>'1997'!F43</f>
        <v>9.2939814814814827E-4</v>
      </c>
      <c r="L48" s="169" t="str">
        <f>'1997'!C44</f>
        <v>Eva</v>
      </c>
      <c r="M48" s="205" t="str">
        <f>'1997'!D44</f>
        <v>Hofierková</v>
      </c>
      <c r="N48" s="147" t="str">
        <f>'1997'!E44</f>
        <v>Hrádek</v>
      </c>
      <c r="O48" s="322">
        <f>'1997'!F44</f>
        <v>9.3865740740740726E-4</v>
      </c>
      <c r="P48" s="236"/>
      <c r="Q48" s="155"/>
      <c r="R48" s="240"/>
    </row>
    <row r="49" spans="1:18" ht="13.5" customHeight="1">
      <c r="A49" s="960"/>
      <c r="B49" s="994"/>
      <c r="C49" s="146" t="s">
        <v>1479</v>
      </c>
      <c r="D49" s="177" t="str">
        <f>'1997'!I42</f>
        <v>Rostislav</v>
      </c>
      <c r="E49" s="203" t="str">
        <f>'1997'!J42</f>
        <v>Jiřičný</v>
      </c>
      <c r="F49" s="148" t="str">
        <f>'1997'!K42</f>
        <v>Bruntál</v>
      </c>
      <c r="G49" s="314">
        <f>'1997'!L42</f>
        <v>1.9074074074074074E-3</v>
      </c>
      <c r="H49" s="177" t="str">
        <f>'1997'!I43</f>
        <v>Ondřej</v>
      </c>
      <c r="I49" s="203" t="str">
        <f>'1997'!J43</f>
        <v>Raszka</v>
      </c>
      <c r="J49" s="148" t="str">
        <f>'1997'!K43</f>
        <v>Bystřice</v>
      </c>
      <c r="K49" s="314">
        <f>'1997'!L43</f>
        <v>1.9583333333333336E-3</v>
      </c>
      <c r="L49" s="177" t="str">
        <f>'1997'!I44</f>
        <v>Tomáš</v>
      </c>
      <c r="M49" s="203" t="str">
        <f>'1997'!J44</f>
        <v>Urban</v>
      </c>
      <c r="N49" s="148" t="str">
        <f>'1997'!K44</f>
        <v>Bruntál</v>
      </c>
      <c r="O49" s="321">
        <f>'1997'!L44</f>
        <v>1.9699074074074076E-3</v>
      </c>
      <c r="P49" s="237"/>
      <c r="Q49" s="154"/>
      <c r="R49" s="240"/>
    </row>
    <row r="50" spans="1:18" ht="13.5" customHeight="1">
      <c r="A50" s="960"/>
      <c r="B50" s="995" t="s">
        <v>796</v>
      </c>
      <c r="C50" s="145" t="s">
        <v>1478</v>
      </c>
      <c r="D50" s="169" t="str">
        <f>'1997'!C67</f>
        <v>Zuzana</v>
      </c>
      <c r="E50" s="205" t="str">
        <f>'1997'!D67</f>
        <v>Turková</v>
      </c>
      <c r="F50" s="147" t="str">
        <f>'1997'!E67</f>
        <v>Mosty u Jabl.</v>
      </c>
      <c r="G50" s="313">
        <f>'1997'!F67</f>
        <v>1.7858796296296297E-3</v>
      </c>
      <c r="H50" s="169" t="str">
        <f>'1997'!C68</f>
        <v>Barbara</v>
      </c>
      <c r="I50" s="205" t="str">
        <f>'1997'!D68</f>
        <v>Pilchová</v>
      </c>
      <c r="J50" s="147" t="str">
        <f>'1997'!E68</f>
        <v>Hrádek</v>
      </c>
      <c r="K50" s="313">
        <f>'1997'!F68</f>
        <v>1.7986111111111111E-3</v>
      </c>
      <c r="L50" s="169" t="str">
        <f>'1997'!C69</f>
        <v>Kateřina</v>
      </c>
      <c r="M50" s="205" t="str">
        <f>'1997'!D69</f>
        <v>Kluzová</v>
      </c>
      <c r="N50" s="147" t="str">
        <f>'1997'!E69</f>
        <v>Jablunkov</v>
      </c>
      <c r="O50" s="322">
        <f>'1997'!F69</f>
        <v>1.8101851851851849E-3</v>
      </c>
      <c r="P50" s="236"/>
      <c r="Q50" s="155"/>
      <c r="R50" s="240"/>
    </row>
    <row r="51" spans="1:18" ht="13.5" customHeight="1">
      <c r="A51" s="960"/>
      <c r="B51" s="996"/>
      <c r="C51" s="146" t="s">
        <v>1479</v>
      </c>
      <c r="D51" s="177" t="str">
        <f>'1997'!I67</f>
        <v>Tomáš</v>
      </c>
      <c r="E51" s="203" t="str">
        <f>'1997'!J67</f>
        <v>Martinák</v>
      </c>
      <c r="F51" s="148" t="str">
        <f>'1997'!K67</f>
        <v>Frýdek-Místek</v>
      </c>
      <c r="G51" s="314">
        <f>'1997'!L67</f>
        <v>2.2511574074074074E-3</v>
      </c>
      <c r="H51" s="177" t="str">
        <f>'1997'!I68</f>
        <v>Lukáš</v>
      </c>
      <c r="I51" s="203" t="str">
        <f>'1997'!J68</f>
        <v>Slowioczek</v>
      </c>
      <c r="J51" s="148" t="str">
        <f>'1997'!K68</f>
        <v>Jablunkov</v>
      </c>
      <c r="K51" s="314">
        <f>'1997'!L68</f>
        <v>2.2523148148148146E-3</v>
      </c>
      <c r="L51" s="177" t="str">
        <f>'1997'!I69</f>
        <v>Daniel</v>
      </c>
      <c r="M51" s="203" t="str">
        <f>'1997'!J69</f>
        <v>Byrtus</v>
      </c>
      <c r="N51" s="148" t="str">
        <f>'1997'!K69</f>
        <v>Bystřice</v>
      </c>
      <c r="O51" s="321">
        <f>'1997'!L69</f>
        <v>2.255787037037037E-3</v>
      </c>
      <c r="P51" s="237"/>
      <c r="Q51" s="154"/>
      <c r="R51" s="240"/>
    </row>
    <row r="52" spans="1:18" ht="13.5" customHeight="1">
      <c r="A52" s="960"/>
      <c r="B52" s="997" t="s">
        <v>797</v>
      </c>
      <c r="C52" s="145" t="s">
        <v>1478</v>
      </c>
      <c r="D52" s="169" t="str">
        <f>'1997'!C97</f>
        <v>Michaela</v>
      </c>
      <c r="E52" s="205" t="str">
        <f>'1997'!D97</f>
        <v>Przyczková</v>
      </c>
      <c r="F52" s="147" t="str">
        <f>'1997'!E97</f>
        <v>Hrádek</v>
      </c>
      <c r="G52" s="313">
        <f>'1997'!F97</f>
        <v>2.2152777777777778E-3</v>
      </c>
      <c r="H52" s="169" t="str">
        <f>'1997'!C98</f>
        <v>Veronika</v>
      </c>
      <c r="I52" s="205" t="str">
        <f>'1997'!D98</f>
        <v>Pifková</v>
      </c>
      <c r="J52" s="147" t="str">
        <f>'1997'!E98</f>
        <v>Bruntál</v>
      </c>
      <c r="K52" s="313">
        <f>'1997'!F98</f>
        <v>2.2303240740740738E-3</v>
      </c>
      <c r="L52" s="169" t="str">
        <f>'1997'!C99</f>
        <v>Magda</v>
      </c>
      <c r="M52" s="205" t="str">
        <f>'1997'!D99</f>
        <v>Krenželok</v>
      </c>
      <c r="N52" s="147" t="str">
        <f>'1997'!E99</f>
        <v>Istebna</v>
      </c>
      <c r="O52" s="322">
        <f>'1997'!F99</f>
        <v>2.3321759259259259E-3</v>
      </c>
      <c r="P52" s="236"/>
      <c r="Q52" s="155"/>
      <c r="R52" s="240"/>
    </row>
    <row r="53" spans="1:18" ht="13.5" customHeight="1">
      <c r="A53" s="960"/>
      <c r="B53" s="998"/>
      <c r="C53" s="146" t="s">
        <v>1479</v>
      </c>
      <c r="D53" s="177" t="str">
        <f>'1997'!I97</f>
        <v>Martin</v>
      </c>
      <c r="E53" s="203" t="str">
        <f>'1997'!J97</f>
        <v>Baliar</v>
      </c>
      <c r="F53" s="148" t="str">
        <f>'1997'!K97</f>
        <v>Mosty u Jabl.</v>
      </c>
      <c r="G53" s="314">
        <f>'1997'!L97</f>
        <v>3.181712962962963E-3</v>
      </c>
      <c r="H53" s="177" t="str">
        <f>'1997'!I98</f>
        <v>Aleš</v>
      </c>
      <c r="I53" s="203" t="str">
        <f>'1997'!J98</f>
        <v>Turek</v>
      </c>
      <c r="J53" s="148" t="str">
        <f>'1997'!K98</f>
        <v>Mosty u Jabl.</v>
      </c>
      <c r="K53" s="314">
        <f>'1997'!L98</f>
        <v>3.2916666666666667E-3</v>
      </c>
      <c r="L53" s="177" t="str">
        <f>'1997'!I99</f>
        <v>Tomáš</v>
      </c>
      <c r="M53" s="203" t="str">
        <f>'1997'!J99</f>
        <v>Kufa</v>
      </c>
      <c r="N53" s="148" t="str">
        <f>'1997'!K99</f>
        <v>Jablunkov</v>
      </c>
      <c r="O53" s="321">
        <f>'1997'!L99</f>
        <v>3.3333333333333335E-3</v>
      </c>
      <c r="P53" s="237"/>
      <c r="Q53" s="154"/>
      <c r="R53" s="240"/>
    </row>
    <row r="54" spans="1:18" ht="13.5" customHeight="1">
      <c r="A54" s="960"/>
      <c r="B54" s="1001" t="s">
        <v>798</v>
      </c>
      <c r="C54" s="145" t="s">
        <v>1478</v>
      </c>
      <c r="D54" s="169" t="str">
        <f>'1997'!C124</f>
        <v>Miluše</v>
      </c>
      <c r="E54" s="205" t="str">
        <f>'1997'!D124</f>
        <v>Hebláková</v>
      </c>
      <c r="F54" s="147" t="str">
        <f>'1997'!E124</f>
        <v>Bruntál</v>
      </c>
      <c r="G54" s="313">
        <f>'1997'!F124</f>
        <v>1.0694444444444444E-2</v>
      </c>
      <c r="H54" s="169" t="str">
        <f>'1997'!C125</f>
        <v>Petra</v>
      </c>
      <c r="I54" s="205" t="str">
        <f>'1997'!D125</f>
        <v>Jadrníčková</v>
      </c>
      <c r="J54" s="147" t="str">
        <f>'1997'!E125</f>
        <v>Ostrava</v>
      </c>
      <c r="K54" s="313">
        <f>'1997'!F125</f>
        <v>1.2534722222222223E-2</v>
      </c>
      <c r="L54" s="169"/>
      <c r="M54" s="205"/>
      <c r="N54" s="147"/>
      <c r="O54" s="322"/>
      <c r="P54" s="236"/>
      <c r="Q54" s="155"/>
      <c r="R54" s="240"/>
    </row>
    <row r="55" spans="1:18" ht="13.5" customHeight="1">
      <c r="A55" s="960"/>
      <c r="B55" s="1002"/>
      <c r="C55" s="146" t="s">
        <v>1479</v>
      </c>
      <c r="D55" s="177" t="str">
        <f>'1997'!I124</f>
        <v>Lukáš</v>
      </c>
      <c r="E55" s="203" t="str">
        <f>'1997'!J124</f>
        <v>Krpec</v>
      </c>
      <c r="F55" s="148" t="str">
        <f>'1997'!K124</f>
        <v>Kozlovice</v>
      </c>
      <c r="G55" s="314">
        <f>'1997'!L124</f>
        <v>9.6643518518518511E-3</v>
      </c>
      <c r="H55" s="177" t="str">
        <f>'1997'!I125</f>
        <v>Martin</v>
      </c>
      <c r="I55" s="203" t="str">
        <f>'1997'!J125</f>
        <v>Rábl</v>
      </c>
      <c r="J55" s="148" t="str">
        <f>'1997'!K125</f>
        <v>Ostrava</v>
      </c>
      <c r="K55" s="314">
        <f>'1997'!L125</f>
        <v>9.7361111111111103E-3</v>
      </c>
      <c r="L55" s="177" t="str">
        <f>'1997'!I126</f>
        <v>Jiří</v>
      </c>
      <c r="M55" s="203" t="str">
        <f>'1997'!J126</f>
        <v>Chasák</v>
      </c>
      <c r="N55" s="148" t="str">
        <f>'1997'!K126</f>
        <v>Ostrava</v>
      </c>
      <c r="O55" s="321">
        <f>'1997'!L126</f>
        <v>9.8101851851851857E-3</v>
      </c>
      <c r="P55" s="237"/>
      <c r="Q55" s="154"/>
      <c r="R55" s="240"/>
    </row>
    <row r="56" spans="1:18" ht="13.5" customHeight="1">
      <c r="A56" s="960"/>
      <c r="B56" s="1003" t="s">
        <v>799</v>
      </c>
      <c r="C56" s="145" t="s">
        <v>1485</v>
      </c>
      <c r="D56" s="169" t="str">
        <f>'1997'!C149</f>
        <v>Vladislava</v>
      </c>
      <c r="E56" s="205" t="str">
        <f>'1997'!D149</f>
        <v>Jalůvková</v>
      </c>
      <c r="F56" s="147" t="str">
        <f>'1997'!E149</f>
        <v>Ostrava</v>
      </c>
      <c r="G56" s="313">
        <f>'1997'!F149</f>
        <v>1.2815972222222222E-2</v>
      </c>
      <c r="H56" s="169"/>
      <c r="I56" s="205"/>
      <c r="J56" s="147"/>
      <c r="K56" s="313"/>
      <c r="L56" s="169"/>
      <c r="M56" s="205"/>
      <c r="N56" s="147"/>
      <c r="O56" s="322"/>
      <c r="P56" s="236"/>
      <c r="Q56" s="155"/>
      <c r="R56" s="240"/>
    </row>
    <row r="57" spans="1:18" ht="13.5" customHeight="1">
      <c r="A57" s="960"/>
      <c r="B57" s="1004"/>
      <c r="C57" s="146" t="s">
        <v>1484</v>
      </c>
      <c r="D57" s="177" t="str">
        <f>'1997'!I149</f>
        <v>Martin</v>
      </c>
      <c r="E57" s="203" t="str">
        <f>'1997'!J149</f>
        <v>Biolek</v>
      </c>
      <c r="F57" s="148" t="str">
        <f>'1997'!K149</f>
        <v>Vratimov</v>
      </c>
      <c r="G57" s="314">
        <f>'1997'!L149</f>
        <v>1.8655092592592595E-2</v>
      </c>
      <c r="H57" s="177" t="str">
        <f>'1997'!I150</f>
        <v>Daniel</v>
      </c>
      <c r="I57" s="203" t="str">
        <f>'1997'!J150</f>
        <v>Tománek</v>
      </c>
      <c r="J57" s="148" t="str">
        <f>'1997'!K150</f>
        <v>Ostrava</v>
      </c>
      <c r="K57" s="314">
        <f>'1997'!L150</f>
        <v>1.9019675925925926E-2</v>
      </c>
      <c r="L57" s="177" t="str">
        <f>'1997'!I151</f>
        <v>Zdeněk</v>
      </c>
      <c r="M57" s="203" t="str">
        <f>'1997'!J151</f>
        <v>Velička</v>
      </c>
      <c r="N57" s="148" t="str">
        <f>'1997'!K151</f>
        <v>Rožnov p. R.</v>
      </c>
      <c r="O57" s="321">
        <f>'1997'!L151</f>
        <v>1.9251157407407408E-2</v>
      </c>
      <c r="P57" s="237"/>
      <c r="Q57" s="154"/>
      <c r="R57" s="240"/>
    </row>
    <row r="58" spans="1:18" ht="13.5" customHeight="1">
      <c r="A58" s="960"/>
      <c r="B58" s="1005" t="s">
        <v>1482</v>
      </c>
      <c r="C58" s="145" t="s">
        <v>1485</v>
      </c>
      <c r="D58" s="201"/>
      <c r="E58" s="202"/>
      <c r="F58" s="147"/>
      <c r="G58" s="313"/>
      <c r="H58" s="201"/>
      <c r="I58" s="202"/>
      <c r="J58" s="147"/>
      <c r="K58" s="313"/>
      <c r="L58" s="201"/>
      <c r="M58" s="202"/>
      <c r="N58" s="147"/>
      <c r="O58" s="322"/>
      <c r="P58" s="236"/>
      <c r="Q58" s="155"/>
      <c r="R58" s="240"/>
    </row>
    <row r="59" spans="1:18" ht="13.5" customHeight="1">
      <c r="A59" s="960"/>
      <c r="B59" s="1006"/>
      <c r="C59" s="146" t="s">
        <v>1484</v>
      </c>
      <c r="D59" s="177" t="str">
        <f>'1997'!C174</f>
        <v>Dušan</v>
      </c>
      <c r="E59" s="203" t="str">
        <f>'1997'!D174</f>
        <v>Krajíček</v>
      </c>
      <c r="F59" s="148" t="str">
        <f>'1997'!E174</f>
        <v>Karviná</v>
      </c>
      <c r="G59" s="314">
        <f>'1997'!F174</f>
        <v>2.0606481481481479E-2</v>
      </c>
      <c r="H59" s="177" t="str">
        <f>'1997'!C175</f>
        <v>Petr</v>
      </c>
      <c r="I59" s="203" t="str">
        <f>'1997'!D175</f>
        <v>Jadrníček</v>
      </c>
      <c r="J59" s="148" t="str">
        <f>'1997'!E175</f>
        <v>Ostrava</v>
      </c>
      <c r="K59" s="314">
        <f>'1997'!F175</f>
        <v>2.1351851851851854E-2</v>
      </c>
      <c r="L59" s="177" t="str">
        <f>'1997'!C176</f>
        <v>Michal</v>
      </c>
      <c r="M59" s="203" t="str">
        <f>'1997'!D176</f>
        <v>Bouček</v>
      </c>
      <c r="N59" s="148" t="str">
        <f>'1997'!E176</f>
        <v>Frýdek-Místek</v>
      </c>
      <c r="O59" s="321">
        <f>'1997'!F176</f>
        <v>2.1472222222222222E-2</v>
      </c>
      <c r="P59" s="237"/>
      <c r="Q59" s="154"/>
      <c r="R59" s="240"/>
    </row>
    <row r="60" spans="1:18" ht="13.5" customHeight="1">
      <c r="A60" s="960"/>
      <c r="B60" s="981" t="s">
        <v>792</v>
      </c>
      <c r="C60" s="145" t="s">
        <v>1485</v>
      </c>
      <c r="D60" s="201"/>
      <c r="E60" s="202"/>
      <c r="F60" s="147"/>
      <c r="G60" s="313"/>
      <c r="H60" s="201"/>
      <c r="I60" s="202"/>
      <c r="J60" s="147"/>
      <c r="K60" s="313"/>
      <c r="L60" s="201"/>
      <c r="M60" s="202"/>
      <c r="N60" s="147"/>
      <c r="O60" s="322"/>
      <c r="P60" s="236"/>
      <c r="Q60" s="155"/>
      <c r="R60" s="240"/>
    </row>
    <row r="61" spans="1:18" ht="13.5" customHeight="1">
      <c r="A61" s="960"/>
      <c r="B61" s="982"/>
      <c r="C61" s="146" t="s">
        <v>1484</v>
      </c>
      <c r="D61" s="177" t="str">
        <f>'1997'!I174</f>
        <v>František</v>
      </c>
      <c r="E61" s="203" t="str">
        <f>'1997'!J174</f>
        <v>Holec</v>
      </c>
      <c r="F61" s="148" t="str">
        <f>'1997'!K174</f>
        <v>Frýdek-Místek</v>
      </c>
      <c r="G61" s="314">
        <f>'1997'!L174</f>
        <v>2.1640046296296293E-2</v>
      </c>
      <c r="H61" s="177" t="str">
        <f>'1997'!I175</f>
        <v>Ervín</v>
      </c>
      <c r="I61" s="203" t="str">
        <f>'1997'!J175</f>
        <v>Podžorný</v>
      </c>
      <c r="J61" s="148" t="str">
        <f>'1997'!K175</f>
        <v>Třinec</v>
      </c>
      <c r="K61" s="314">
        <f>'1997'!L175</f>
        <v>2.2589120370370374E-2</v>
      </c>
      <c r="L61" s="177" t="str">
        <f>'1997'!I176</f>
        <v>Zdeněk</v>
      </c>
      <c r="M61" s="203" t="str">
        <f>'1997'!J176</f>
        <v>Plecháček</v>
      </c>
      <c r="N61" s="148" t="str">
        <f>'1997'!K176</f>
        <v>Frýdek-Místek</v>
      </c>
      <c r="O61" s="321">
        <f>'1997'!L176</f>
        <v>2.3497685185185187E-2</v>
      </c>
      <c r="P61" s="237"/>
      <c r="Q61" s="154"/>
      <c r="R61" s="240"/>
    </row>
    <row r="62" spans="1:18" ht="13.5" customHeight="1">
      <c r="A62" s="960"/>
      <c r="B62" s="983" t="s">
        <v>1483</v>
      </c>
      <c r="C62" s="145" t="s">
        <v>1485</v>
      </c>
      <c r="D62" s="201"/>
      <c r="E62" s="202"/>
      <c r="F62" s="147"/>
      <c r="G62" s="313"/>
      <c r="H62" s="201"/>
      <c r="I62" s="202"/>
      <c r="J62" s="147"/>
      <c r="K62" s="313"/>
      <c r="L62" s="201"/>
      <c r="M62" s="202"/>
      <c r="N62" s="147"/>
      <c r="O62" s="322"/>
      <c r="P62" s="236"/>
      <c r="Q62" s="155"/>
      <c r="R62" s="240"/>
    </row>
    <row r="63" spans="1:18" ht="13.5" customHeight="1" thickBot="1">
      <c r="A63" s="980"/>
      <c r="B63" s="1007"/>
      <c r="C63" s="156" t="s">
        <v>1484</v>
      </c>
      <c r="D63" s="179" t="str">
        <f>'1997'!C199</f>
        <v>Jaroslav</v>
      </c>
      <c r="E63" s="204" t="str">
        <f>'1997'!D199</f>
        <v>Gaman</v>
      </c>
      <c r="F63" s="157" t="str">
        <f>'1997'!E199</f>
        <v>Ostrava</v>
      </c>
      <c r="G63" s="315">
        <f>'1997'!F199</f>
        <v>2.5136574074074075E-2</v>
      </c>
      <c r="H63" s="179" t="str">
        <f>'1997'!C200</f>
        <v>Vladislav</v>
      </c>
      <c r="I63" s="204" t="str">
        <f>'1997'!D200</f>
        <v>Mucha</v>
      </c>
      <c r="J63" s="157" t="str">
        <f>'1997'!E200</f>
        <v>Třinec</v>
      </c>
      <c r="K63" s="315">
        <f>'1997'!F200</f>
        <v>2.5598379629629627E-2</v>
      </c>
      <c r="L63" s="179" t="str">
        <f>'1997'!C201</f>
        <v>Miloslav</v>
      </c>
      <c r="M63" s="204" t="str">
        <f>'1997'!D201</f>
        <v>Šuster</v>
      </c>
      <c r="N63" s="157" t="str">
        <f>'1997'!E201</f>
        <v>Záblatí</v>
      </c>
      <c r="O63" s="323">
        <f>'1997'!F201</f>
        <v>2.8391203703703707E-2</v>
      </c>
      <c r="P63" s="238"/>
      <c r="Q63" s="160"/>
      <c r="R63" s="240"/>
    </row>
    <row r="64" spans="1:18" ht="13.5" customHeight="1">
      <c r="A64" s="959">
        <v>1998</v>
      </c>
      <c r="B64" s="989" t="s">
        <v>926</v>
      </c>
      <c r="C64" s="149" t="s">
        <v>1478</v>
      </c>
      <c r="D64" s="173" t="str">
        <f>'1998'!C17</f>
        <v>Dominika</v>
      </c>
      <c r="E64" s="172" t="str">
        <f>'1998'!D17</f>
        <v>Horniaková</v>
      </c>
      <c r="F64" s="150" t="str">
        <f>'1998'!E17</f>
        <v>Třinec</v>
      </c>
      <c r="G64" s="311">
        <f>'1998'!F17</f>
        <v>5.1736111111111112E-4</v>
      </c>
      <c r="H64" s="173" t="str">
        <f>'1998'!C18</f>
        <v>Natalia</v>
      </c>
      <c r="I64" s="172" t="str">
        <f>'1998'!D18</f>
        <v>Tacinová</v>
      </c>
      <c r="J64" s="150" t="str">
        <f>'1998'!E18</f>
        <v>Návsí</v>
      </c>
      <c r="K64" s="311">
        <f>'1998'!F18</f>
        <v>5.8912037037037038E-4</v>
      </c>
      <c r="L64" s="173"/>
      <c r="M64" s="172"/>
      <c r="N64" s="150"/>
      <c r="O64" s="316"/>
      <c r="P64" s="234"/>
      <c r="Q64" s="153"/>
      <c r="R64" s="240"/>
    </row>
    <row r="65" spans="1:18" ht="13.5" customHeight="1">
      <c r="A65" s="960"/>
      <c r="B65" s="990"/>
      <c r="C65" s="146" t="s">
        <v>1479</v>
      </c>
      <c r="D65" s="177" t="str">
        <f>'1998'!I17</f>
        <v>Libor</v>
      </c>
      <c r="E65" s="203" t="str">
        <f>'1998'!J17</f>
        <v>Kubienka</v>
      </c>
      <c r="F65" s="148" t="str">
        <f>'1998'!K17</f>
        <v>Třinec</v>
      </c>
      <c r="G65" s="314">
        <f>'1998'!L17</f>
        <v>4.7685185185185195E-4</v>
      </c>
      <c r="H65" s="177" t="str">
        <f>'1998'!I18</f>
        <v>Roman</v>
      </c>
      <c r="I65" s="203" t="str">
        <f>'1998'!J18</f>
        <v>Sztefek</v>
      </c>
      <c r="J65" s="148" t="str">
        <f>'1998'!K18</f>
        <v>Návsí</v>
      </c>
      <c r="K65" s="314">
        <f>'1998'!L18</f>
        <v>4.9305555555555561E-4</v>
      </c>
      <c r="L65" s="177" t="str">
        <f>'1998'!I19</f>
        <v>David</v>
      </c>
      <c r="M65" s="203" t="str">
        <f>'1998'!J19</f>
        <v>Hawliczek</v>
      </c>
      <c r="N65" s="148" t="str">
        <f>'1998'!K19</f>
        <v>Hrádek</v>
      </c>
      <c r="O65" s="321">
        <f>'1998'!L19</f>
        <v>5.3240740740740744E-4</v>
      </c>
      <c r="P65" s="237"/>
      <c r="Q65" s="154"/>
      <c r="R65" s="240"/>
    </row>
    <row r="66" spans="1:18" ht="13.5" customHeight="1">
      <c r="A66" s="960"/>
      <c r="B66" s="991" t="s">
        <v>1481</v>
      </c>
      <c r="C66" s="145" t="s">
        <v>1478</v>
      </c>
      <c r="D66" s="169" t="str">
        <f>'1998'!C42</f>
        <v>Daria</v>
      </c>
      <c r="E66" s="205" t="str">
        <f>'1998'!D42</f>
        <v>Waszot</v>
      </c>
      <c r="F66" s="147" t="str">
        <f>'1998'!E42</f>
        <v>Istebna</v>
      </c>
      <c r="G66" s="313">
        <f>'1998'!F42</f>
        <v>1.0324074074074074E-3</v>
      </c>
      <c r="H66" s="169" t="str">
        <f>'1998'!C43</f>
        <v>Monika</v>
      </c>
      <c r="I66" s="205" t="str">
        <f>'1998'!D43</f>
        <v>Teofilová</v>
      </c>
      <c r="J66" s="147" t="str">
        <f>'1998'!E43</f>
        <v>Mosty u Jabl.</v>
      </c>
      <c r="K66" s="313">
        <f>'1998'!F43</f>
        <v>1.0555555555555555E-3</v>
      </c>
      <c r="L66" s="169" t="str">
        <f>'1998'!C44</f>
        <v>Radka</v>
      </c>
      <c r="M66" s="205" t="str">
        <f>'1998'!D44</f>
        <v>Koreneková</v>
      </c>
      <c r="N66" s="147" t="str">
        <f>'1998'!E44</f>
        <v>Bruntál</v>
      </c>
      <c r="O66" s="322">
        <f>'1998'!F44</f>
        <v>1.0613425925925927E-3</v>
      </c>
      <c r="P66" s="236"/>
      <c r="Q66" s="155"/>
      <c r="R66" s="240"/>
    </row>
    <row r="67" spans="1:18" ht="13.5" customHeight="1">
      <c r="A67" s="960"/>
      <c r="B67" s="992"/>
      <c r="C67" s="146" t="s">
        <v>1479</v>
      </c>
      <c r="D67" s="177" t="str">
        <f>'1998'!I42</f>
        <v>Daniel</v>
      </c>
      <c r="E67" s="203" t="str">
        <f>'1998'!J42</f>
        <v>Mezulianik</v>
      </c>
      <c r="F67" s="148" t="str">
        <f>'1998'!K42</f>
        <v>Bruntál</v>
      </c>
      <c r="G67" s="314">
        <f>'1998'!L42</f>
        <v>1.0046296296296298E-3</v>
      </c>
      <c r="H67" s="177" t="str">
        <f>'1998'!I43</f>
        <v>Lukáš</v>
      </c>
      <c r="I67" s="203" t="str">
        <f>'1998'!J43</f>
        <v>Klimek</v>
      </c>
      <c r="J67" s="148" t="str">
        <f>'1998'!K43</f>
        <v>Krmelín</v>
      </c>
      <c r="K67" s="314">
        <f>'1998'!L43</f>
        <v>1.011574074074074E-3</v>
      </c>
      <c r="L67" s="177" t="str">
        <f>'1998'!I44</f>
        <v>Jakub</v>
      </c>
      <c r="M67" s="203" t="str">
        <f>'1998'!J44</f>
        <v>Martynek</v>
      </c>
      <c r="N67" s="148" t="str">
        <f>'1998'!K44</f>
        <v>Mosty u Jabl.</v>
      </c>
      <c r="O67" s="321">
        <f>'1998'!L44</f>
        <v>1.0138888888888888E-3</v>
      </c>
      <c r="P67" s="237"/>
      <c r="Q67" s="154"/>
      <c r="R67" s="240"/>
    </row>
    <row r="68" spans="1:18" ht="13.5" customHeight="1">
      <c r="A68" s="960"/>
      <c r="B68" s="993" t="s">
        <v>795</v>
      </c>
      <c r="C68" s="145" t="s">
        <v>1478</v>
      </c>
      <c r="D68" s="169" t="str">
        <f>'1998'!C71</f>
        <v>Markéta</v>
      </c>
      <c r="E68" s="205" t="str">
        <f>'1998'!D71</f>
        <v>Schubertová</v>
      </c>
      <c r="F68" s="147" t="str">
        <f>'1998'!E71</f>
        <v>Bruntál</v>
      </c>
      <c r="G68" s="313">
        <f>'1998'!F71</f>
        <v>9.0740740740740745E-4</v>
      </c>
      <c r="H68" s="169" t="str">
        <f>'1998'!C72</f>
        <v>Petra</v>
      </c>
      <c r="I68" s="205" t="str">
        <f>'1998'!D72</f>
        <v>Píšová</v>
      </c>
      <c r="J68" s="147" t="str">
        <f>'1998'!E72</f>
        <v>Frýdek-Místek</v>
      </c>
      <c r="K68" s="313">
        <f>'1998'!F72</f>
        <v>9.2939814814814827E-4</v>
      </c>
      <c r="L68" s="169" t="str">
        <f>'1998'!C73</f>
        <v>Adéla</v>
      </c>
      <c r="M68" s="205" t="str">
        <f>'1998'!D73</f>
        <v>Kantorová</v>
      </c>
      <c r="N68" s="147" t="str">
        <f>'1998'!E73</f>
        <v>Hrádek</v>
      </c>
      <c r="O68" s="322">
        <f>'1998'!F73</f>
        <v>9.4791666666666668E-4</v>
      </c>
      <c r="P68" s="236"/>
      <c r="Q68" s="155"/>
      <c r="R68" s="240"/>
    </row>
    <row r="69" spans="1:18" ht="13.5" customHeight="1">
      <c r="A69" s="960"/>
      <c r="B69" s="994"/>
      <c r="C69" s="146" t="s">
        <v>1479</v>
      </c>
      <c r="D69" s="177" t="str">
        <f>'1998'!I71</f>
        <v>Martin</v>
      </c>
      <c r="E69" s="203" t="str">
        <f>'1998'!J71</f>
        <v>Kühnel</v>
      </c>
      <c r="F69" s="148" t="str">
        <f>'1998'!K71</f>
        <v>Bruntál</v>
      </c>
      <c r="G69" s="314">
        <f>'1998'!L71</f>
        <v>1.689814814814815E-3</v>
      </c>
      <c r="H69" s="177" t="str">
        <f>'1998'!I72</f>
        <v>Rostislav</v>
      </c>
      <c r="I69" s="203" t="str">
        <f>'1998'!J72</f>
        <v>Jiřičný</v>
      </c>
      <c r="J69" s="148" t="str">
        <f>'1998'!K72</f>
        <v>Bruntál</v>
      </c>
      <c r="K69" s="314">
        <f>'1998'!L72</f>
        <v>1.6932870370370372E-3</v>
      </c>
      <c r="L69" s="177" t="str">
        <f>'1998'!I73</f>
        <v>Michal</v>
      </c>
      <c r="M69" s="203" t="str">
        <f>'1998'!J73</f>
        <v>Sikora</v>
      </c>
      <c r="N69" s="148" t="str">
        <f>'1998'!K73</f>
        <v>Třinec</v>
      </c>
      <c r="O69" s="321">
        <f>'1998'!L73</f>
        <v>1.7268518518518518E-3</v>
      </c>
      <c r="P69" s="237"/>
      <c r="Q69" s="154"/>
      <c r="R69" s="240"/>
    </row>
    <row r="70" spans="1:18" ht="13.5" customHeight="1">
      <c r="A70" s="960"/>
      <c r="B70" s="995" t="s">
        <v>796</v>
      </c>
      <c r="C70" s="145" t="s">
        <v>1478</v>
      </c>
      <c r="D70" s="169" t="str">
        <f>'1998'!C101</f>
        <v>Hana</v>
      </c>
      <c r="E70" s="205" t="str">
        <f>'1998'!D101</f>
        <v>Cigánková</v>
      </c>
      <c r="F70" s="147" t="str">
        <f>'1998'!E101</f>
        <v>Frýdek-Místek</v>
      </c>
      <c r="G70" s="313">
        <f>'1998'!F101</f>
        <v>1.5914351851851851E-3</v>
      </c>
      <c r="H70" s="169" t="str">
        <f>'1998'!C102</f>
        <v>Barbara</v>
      </c>
      <c r="I70" s="205" t="str">
        <f>'1998'!D102</f>
        <v>Bohatá</v>
      </c>
      <c r="J70" s="147" t="str">
        <f>'1998'!E102</f>
        <v>Frýdek-Místek</v>
      </c>
      <c r="K70" s="313">
        <f>'1998'!F102</f>
        <v>1.6458333333333333E-3</v>
      </c>
      <c r="L70" s="169" t="str">
        <f>'1998'!C103</f>
        <v>Jana</v>
      </c>
      <c r="M70" s="205" t="str">
        <f>'1998'!D103</f>
        <v>Hofierková</v>
      </c>
      <c r="N70" s="147" t="str">
        <f>'1998'!E103</f>
        <v>Třinec</v>
      </c>
      <c r="O70" s="322">
        <f>'1998'!F103</f>
        <v>1.6527777777777775E-3</v>
      </c>
      <c r="P70" s="236"/>
      <c r="Q70" s="155"/>
      <c r="R70" s="240"/>
    </row>
    <row r="71" spans="1:18" ht="13.5" customHeight="1">
      <c r="A71" s="960"/>
      <c r="B71" s="996"/>
      <c r="C71" s="146" t="s">
        <v>1479</v>
      </c>
      <c r="D71" s="177" t="str">
        <f>'1998'!I101</f>
        <v>Marian</v>
      </c>
      <c r="E71" s="203" t="str">
        <f>'1998'!J101</f>
        <v>Cienciala</v>
      </c>
      <c r="F71" s="148" t="str">
        <f>'1998'!K101</f>
        <v>Bystřice</v>
      </c>
      <c r="G71" s="314">
        <f>'1998'!L101</f>
        <v>1.7870370370370368E-3</v>
      </c>
      <c r="H71" s="177" t="str">
        <f>'1998'!I102</f>
        <v>Tomáš</v>
      </c>
      <c r="I71" s="203" t="str">
        <f>'1998'!J102</f>
        <v>Martinák</v>
      </c>
      <c r="J71" s="148" t="str">
        <f>'1998'!K102</f>
        <v>Frýdek-Místek</v>
      </c>
      <c r="K71" s="314">
        <f>'1998'!L102</f>
        <v>1.8553240740740743E-3</v>
      </c>
      <c r="L71" s="177" t="str">
        <f>'1998'!I103</f>
        <v>Jan</v>
      </c>
      <c r="M71" s="203" t="str">
        <f>'1998'!J103</f>
        <v>Urban</v>
      </c>
      <c r="N71" s="148" t="str">
        <f>'1998'!K103</f>
        <v>Bruntál</v>
      </c>
      <c r="O71" s="321">
        <f>'1998'!L103</f>
        <v>1.9293981481481482E-3</v>
      </c>
      <c r="P71" s="237"/>
      <c r="Q71" s="154"/>
      <c r="R71" s="240"/>
    </row>
    <row r="72" spans="1:18" ht="13.5" customHeight="1">
      <c r="A72" s="960"/>
      <c r="B72" s="997" t="s">
        <v>797</v>
      </c>
      <c r="C72" s="145" t="s">
        <v>1478</v>
      </c>
      <c r="D72" s="169" t="str">
        <f>'1998'!C142</f>
        <v>Michaela</v>
      </c>
      <c r="E72" s="205" t="str">
        <f>'1998'!D142</f>
        <v>Przyczková</v>
      </c>
      <c r="F72" s="147" t="str">
        <f>'1998'!E142</f>
        <v>Hrádek</v>
      </c>
      <c r="G72" s="313">
        <f>'1998'!F142</f>
        <v>1.9525462962962962E-3</v>
      </c>
      <c r="H72" s="169" t="str">
        <f>'1998'!C143</f>
        <v>Anna</v>
      </c>
      <c r="I72" s="205" t="str">
        <f>'1998'!D143</f>
        <v>Kohut</v>
      </c>
      <c r="J72" s="147" t="str">
        <f>'1998'!E143</f>
        <v>Istebna</v>
      </c>
      <c r="K72" s="313">
        <f>'1998'!F143</f>
        <v>2.0752314814814813E-3</v>
      </c>
      <c r="L72" s="169" t="str">
        <f>'1998'!C144</f>
        <v>Sylwia</v>
      </c>
      <c r="M72" s="205" t="str">
        <f>'1998'!D144</f>
        <v>Legierska</v>
      </c>
      <c r="N72" s="147" t="str">
        <f>'1998'!E144</f>
        <v>Istebna</v>
      </c>
      <c r="O72" s="322">
        <f>'1998'!F144</f>
        <v>2.0983796296296293E-3</v>
      </c>
      <c r="P72" s="236"/>
      <c r="Q72" s="155"/>
      <c r="R72" s="240"/>
    </row>
    <row r="73" spans="1:18" ht="13.5" customHeight="1">
      <c r="A73" s="960"/>
      <c r="B73" s="998"/>
      <c r="C73" s="146" t="s">
        <v>1479</v>
      </c>
      <c r="D73" s="177" t="str">
        <f>'1998'!I142</f>
        <v>Tomáš</v>
      </c>
      <c r="E73" s="203" t="str">
        <f>'1998'!J142</f>
        <v>Kufa</v>
      </c>
      <c r="F73" s="148" t="str">
        <f>'1998'!K142</f>
        <v>Jablunkov</v>
      </c>
      <c r="G73" s="314">
        <f>'1998'!L142</f>
        <v>3.1828703703703702E-3</v>
      </c>
      <c r="H73" s="177" t="str">
        <f>'1998'!I143</f>
        <v>Petr</v>
      </c>
      <c r="I73" s="203" t="str">
        <f>'1998'!J143</f>
        <v>Martinák</v>
      </c>
      <c r="J73" s="148" t="str">
        <f>'1998'!K143</f>
        <v>Frýdek-Místek</v>
      </c>
      <c r="K73" s="314">
        <f>'1998'!L143</f>
        <v>3.2731481481481479E-3</v>
      </c>
      <c r="L73" s="177" t="str">
        <f>'1998'!I144</f>
        <v>Jakub</v>
      </c>
      <c r="M73" s="203" t="str">
        <f>'1998'!J144</f>
        <v>Hołysz</v>
      </c>
      <c r="N73" s="148" t="str">
        <f>'1998'!K144</f>
        <v>Istebna</v>
      </c>
      <c r="O73" s="321">
        <f>'1998'!L144</f>
        <v>3.3506944444444443E-3</v>
      </c>
      <c r="P73" s="237"/>
      <c r="Q73" s="154"/>
      <c r="R73" s="240"/>
    </row>
    <row r="74" spans="1:18" ht="13.5" customHeight="1">
      <c r="A74" s="960"/>
      <c r="B74" s="1001" t="s">
        <v>798</v>
      </c>
      <c r="C74" s="145" t="s">
        <v>1478</v>
      </c>
      <c r="D74" s="169" t="str">
        <f>'1998'!C178</f>
        <v>Miriam</v>
      </c>
      <c r="E74" s="205" t="str">
        <f>'1998'!D178</f>
        <v>Lukszová</v>
      </c>
      <c r="F74" s="147" t="str">
        <f>'1998'!E178</f>
        <v>Třinec</v>
      </c>
      <c r="G74" s="313">
        <f>'1998'!F178</f>
        <v>1.1554398148148147E-2</v>
      </c>
      <c r="H74" s="169" t="str">
        <f>'1998'!C179</f>
        <v>Jana</v>
      </c>
      <c r="I74" s="205" t="str">
        <f>'1998'!D179</f>
        <v>Hrubcová</v>
      </c>
      <c r="J74" s="147" t="str">
        <f>'1998'!E179</f>
        <v>Třinec</v>
      </c>
      <c r="K74" s="313">
        <f>'1998'!F179</f>
        <v>1.1642361111111112E-2</v>
      </c>
      <c r="L74" s="169">
        <f>'1998'!C180</f>
        <v>0</v>
      </c>
      <c r="M74" s="205">
        <f>'1998'!D180</f>
        <v>0</v>
      </c>
      <c r="N74" s="147">
        <f>'1998'!E180</f>
        <v>0</v>
      </c>
      <c r="O74" s="322">
        <f>'1998'!F180</f>
        <v>0</v>
      </c>
      <c r="P74" s="236"/>
      <c r="Q74" s="155"/>
      <c r="R74" s="240"/>
    </row>
    <row r="75" spans="1:18" ht="13.5" customHeight="1">
      <c r="A75" s="960"/>
      <c r="B75" s="1002"/>
      <c r="C75" s="146" t="s">
        <v>1479</v>
      </c>
      <c r="D75" s="177" t="str">
        <f>'1998'!I178</f>
        <v>Aleš</v>
      </c>
      <c r="E75" s="203" t="str">
        <f>'1998'!J178</f>
        <v>Turek</v>
      </c>
      <c r="F75" s="148" t="str">
        <f>'1998'!K178</f>
        <v>Mosty u Jabl.</v>
      </c>
      <c r="G75" s="314">
        <f>'1998'!L178</f>
        <v>8.6643518518518519E-3</v>
      </c>
      <c r="H75" s="177" t="str">
        <f>'1998'!I179</f>
        <v>Pavel</v>
      </c>
      <c r="I75" s="203" t="str">
        <f>'1998'!J179</f>
        <v>Marek</v>
      </c>
      <c r="J75" s="148" t="str">
        <f>'1998'!K179</f>
        <v>Frýdek-Místek</v>
      </c>
      <c r="K75" s="314">
        <f>'1998'!L179</f>
        <v>8.6932870370370358E-3</v>
      </c>
      <c r="L75" s="177" t="str">
        <f>'1998'!I180</f>
        <v>Zbigniew</v>
      </c>
      <c r="M75" s="203" t="str">
        <f>'1998'!J180</f>
        <v>Jałowiczor</v>
      </c>
      <c r="N75" s="148" t="str">
        <f>'1998'!K180</f>
        <v>Istebna</v>
      </c>
      <c r="O75" s="321">
        <f>'1998'!L180</f>
        <v>8.8645833333333337E-3</v>
      </c>
      <c r="P75" s="237"/>
      <c r="Q75" s="154"/>
      <c r="R75" s="240"/>
    </row>
    <row r="76" spans="1:18" ht="13.5" customHeight="1">
      <c r="A76" s="960"/>
      <c r="B76" s="1003" t="s">
        <v>799</v>
      </c>
      <c r="C76" s="145" t="s">
        <v>1485</v>
      </c>
      <c r="D76" s="169" t="str">
        <f>'1998'!C219</f>
        <v>Hana</v>
      </c>
      <c r="E76" s="205" t="str">
        <f>'1998'!D219</f>
        <v>Haroková</v>
      </c>
      <c r="F76" s="147" t="str">
        <f>'1998'!E219</f>
        <v>Šenov</v>
      </c>
      <c r="G76" s="313">
        <f>'1998'!F219</f>
        <v>8.9953703703703706E-3</v>
      </c>
      <c r="H76" s="169" t="str">
        <f>'1998'!C220</f>
        <v>Michaela</v>
      </c>
      <c r="I76" s="205" t="str">
        <f>'1998'!D220</f>
        <v>Przyczková</v>
      </c>
      <c r="J76" s="147" t="str">
        <f>'1998'!E220</f>
        <v>Hrádek</v>
      </c>
      <c r="K76" s="313">
        <f>'1998'!F220</f>
        <v>1.0215277777777778E-2</v>
      </c>
      <c r="L76" s="169" t="str">
        <f>'1998'!C221</f>
        <v>Pavlína</v>
      </c>
      <c r="M76" s="205" t="str">
        <f>'1998'!D221</f>
        <v>Kantorová</v>
      </c>
      <c r="N76" s="147" t="str">
        <f>'1998'!E221</f>
        <v>Ostrava</v>
      </c>
      <c r="O76" s="322">
        <f>'1998'!F221</f>
        <v>1.0369212962962964E-2</v>
      </c>
      <c r="P76" s="236"/>
      <c r="Q76" s="155"/>
      <c r="R76" s="240"/>
    </row>
    <row r="77" spans="1:18" ht="13.5" customHeight="1">
      <c r="A77" s="960"/>
      <c r="B77" s="1004"/>
      <c r="C77" s="146" t="s">
        <v>1484</v>
      </c>
      <c r="D77" s="177" t="str">
        <f>'1998'!I219</f>
        <v>Zdeněk</v>
      </c>
      <c r="E77" s="203" t="str">
        <f>'1998'!J219</f>
        <v>Mezuliáník</v>
      </c>
      <c r="F77" s="148" t="str">
        <f>'1998'!K219</f>
        <v>Bardejov</v>
      </c>
      <c r="G77" s="314">
        <f>'1998'!L219</f>
        <v>1.7597222222222222E-2</v>
      </c>
      <c r="H77" s="177" t="str">
        <f>'1998'!I220</f>
        <v>Alan</v>
      </c>
      <c r="I77" s="203" t="str">
        <f>'1998'!J220</f>
        <v>Janík</v>
      </c>
      <c r="J77" s="148" t="str">
        <f>'1998'!K220</f>
        <v>Havířov</v>
      </c>
      <c r="K77" s="314">
        <f>'1998'!L220</f>
        <v>1.8185185185185186E-2</v>
      </c>
      <c r="L77" s="177" t="str">
        <f>'1998'!I221</f>
        <v>Radim</v>
      </c>
      <c r="M77" s="203" t="str">
        <f>'1998'!J221</f>
        <v>Šesták</v>
      </c>
      <c r="N77" s="148" t="str">
        <f>'1998'!K221</f>
        <v>Bruntál</v>
      </c>
      <c r="O77" s="321">
        <f>'1998'!L221</f>
        <v>1.8277777777777778E-2</v>
      </c>
      <c r="P77" s="237"/>
      <c r="Q77" s="154"/>
      <c r="R77" s="240"/>
    </row>
    <row r="78" spans="1:18" ht="13.5" customHeight="1">
      <c r="A78" s="960"/>
      <c r="B78" s="1005" t="s">
        <v>1482</v>
      </c>
      <c r="C78" s="145" t="s">
        <v>1485</v>
      </c>
      <c r="D78" s="169"/>
      <c r="E78" s="205"/>
      <c r="F78" s="147"/>
      <c r="G78" s="313"/>
      <c r="H78" s="169"/>
      <c r="I78" s="205"/>
      <c r="J78" s="147"/>
      <c r="K78" s="313"/>
      <c r="L78" s="169"/>
      <c r="M78" s="205"/>
      <c r="N78" s="147"/>
      <c r="O78" s="322"/>
      <c r="P78" s="236"/>
      <c r="Q78" s="155"/>
      <c r="R78" s="240"/>
    </row>
    <row r="79" spans="1:18" ht="13.5" customHeight="1">
      <c r="A79" s="960"/>
      <c r="B79" s="1006"/>
      <c r="C79" s="146" t="s">
        <v>1484</v>
      </c>
      <c r="D79" s="177" t="str">
        <f>'1998'!C247</f>
        <v>Michal</v>
      </c>
      <c r="E79" s="203" t="str">
        <f>'1998'!D247</f>
        <v>Buček</v>
      </c>
      <c r="F79" s="148" t="str">
        <f>'1998'!E247</f>
        <v>Frýdek-Místek</v>
      </c>
      <c r="G79" s="314">
        <f>'1998'!F247</f>
        <v>1.9425925925925926E-2</v>
      </c>
      <c r="H79" s="177" t="str">
        <f>'1998'!C248</f>
        <v>Josef</v>
      </c>
      <c r="I79" s="203" t="str">
        <f>'1998'!D248</f>
        <v>Nejezchleba</v>
      </c>
      <c r="J79" s="148" t="str">
        <f>'1998'!E248</f>
        <v>Frýdek-Místek</v>
      </c>
      <c r="K79" s="314">
        <f>'1998'!F248</f>
        <v>2.1416666666666667E-2</v>
      </c>
      <c r="L79" s="177" t="str">
        <f>'1998'!C249</f>
        <v>Josef</v>
      </c>
      <c r="M79" s="203" t="str">
        <f>'1998'!D249</f>
        <v>Smola</v>
      </c>
      <c r="N79" s="148" t="str">
        <f>'1998'!E249</f>
        <v>Ostrava</v>
      </c>
      <c r="O79" s="321">
        <f>'1998'!F249</f>
        <v>2.2298611111111113E-2</v>
      </c>
      <c r="P79" s="237"/>
      <c r="Q79" s="154"/>
      <c r="R79" s="240"/>
    </row>
    <row r="80" spans="1:18" ht="13.5" customHeight="1">
      <c r="A80" s="960"/>
      <c r="B80" s="981" t="s">
        <v>792</v>
      </c>
      <c r="C80" s="145" t="s">
        <v>1485</v>
      </c>
      <c r="D80" s="169"/>
      <c r="E80" s="205"/>
      <c r="F80" s="147"/>
      <c r="G80" s="313"/>
      <c r="H80" s="169"/>
      <c r="I80" s="205"/>
      <c r="J80" s="147"/>
      <c r="K80" s="313"/>
      <c r="L80" s="169"/>
      <c r="M80" s="205"/>
      <c r="N80" s="147"/>
      <c r="O80" s="322"/>
      <c r="P80" s="236"/>
      <c r="Q80" s="155"/>
      <c r="R80" s="240"/>
    </row>
    <row r="81" spans="1:18" ht="13.5" customHeight="1">
      <c r="A81" s="960"/>
      <c r="B81" s="982"/>
      <c r="C81" s="146" t="s">
        <v>1484</v>
      </c>
      <c r="D81" s="177" t="str">
        <f>'1998'!I247</f>
        <v>František</v>
      </c>
      <c r="E81" s="203" t="str">
        <f>'1998'!J247</f>
        <v>Holec</v>
      </c>
      <c r="F81" s="148" t="str">
        <f>'1998'!K247</f>
        <v>Frýdek-Místek</v>
      </c>
      <c r="G81" s="314">
        <f>'1998'!L247</f>
        <v>2.152662037037037E-2</v>
      </c>
      <c r="H81" s="177" t="str">
        <f>'1998'!I248</f>
        <v>Zdeněk</v>
      </c>
      <c r="I81" s="203" t="str">
        <f>'1998'!J248</f>
        <v>Plecháček</v>
      </c>
      <c r="J81" s="148" t="str">
        <f>'1998'!K248</f>
        <v>Frýdek-Místek</v>
      </c>
      <c r="K81" s="314">
        <f>'1998'!L248</f>
        <v>2.303125E-2</v>
      </c>
      <c r="L81" s="177" t="str">
        <f>'1998'!I249</f>
        <v>Lubomír</v>
      </c>
      <c r="M81" s="203" t="str">
        <f>'1998'!J249</f>
        <v>Hanzlík</v>
      </c>
      <c r="N81" s="148" t="str">
        <f>'1998'!K249</f>
        <v>Baška</v>
      </c>
      <c r="O81" s="321">
        <f>'1998'!L249</f>
        <v>2.3818287037037037E-2</v>
      </c>
      <c r="P81" s="237"/>
      <c r="Q81" s="154"/>
      <c r="R81" s="240"/>
    </row>
    <row r="82" spans="1:18" ht="13.5" customHeight="1">
      <c r="A82" s="960"/>
      <c r="B82" s="983" t="s">
        <v>1483</v>
      </c>
      <c r="C82" s="145" t="s">
        <v>1485</v>
      </c>
      <c r="D82" s="169"/>
      <c r="E82" s="205"/>
      <c r="F82" s="147"/>
      <c r="G82" s="313"/>
      <c r="H82" s="169"/>
      <c r="I82" s="205"/>
      <c r="J82" s="147"/>
      <c r="K82" s="313"/>
      <c r="L82" s="169"/>
      <c r="M82" s="205"/>
      <c r="N82" s="147"/>
      <c r="O82" s="322"/>
      <c r="P82" s="236"/>
      <c r="Q82" s="155"/>
      <c r="R82" s="240"/>
    </row>
    <row r="83" spans="1:18" ht="13.5" customHeight="1" thickBot="1">
      <c r="A83" s="980"/>
      <c r="B83" s="1007"/>
      <c r="C83" s="156" t="s">
        <v>1484</v>
      </c>
      <c r="D83" s="179" t="str">
        <f>'1998'!C272</f>
        <v>Josef</v>
      </c>
      <c r="E83" s="204" t="str">
        <f>'1998'!D272</f>
        <v>Tatarka</v>
      </c>
      <c r="F83" s="157" t="str">
        <f>'1998'!E272</f>
        <v>Frýdlant</v>
      </c>
      <c r="G83" s="315">
        <f>'1998'!F272</f>
        <v>2.2836805555555551E-2</v>
      </c>
      <c r="H83" s="179" t="str">
        <f>'1998'!C273</f>
        <v>Vladislav</v>
      </c>
      <c r="I83" s="204" t="str">
        <f>'1998'!D273</f>
        <v>Mucha</v>
      </c>
      <c r="J83" s="157" t="str">
        <f>'1998'!E273</f>
        <v>Třinec</v>
      </c>
      <c r="K83" s="315">
        <f>'1998'!F273</f>
        <v>2.4927083333333336E-2</v>
      </c>
      <c r="L83" s="179" t="str">
        <f>'1998'!C274</f>
        <v>Miloslav</v>
      </c>
      <c r="M83" s="204" t="str">
        <f>'1998'!D274</f>
        <v>Šuster</v>
      </c>
      <c r="N83" s="157" t="str">
        <f>'1998'!E274</f>
        <v>Záblatí</v>
      </c>
      <c r="O83" s="323">
        <f>'1998'!F274</f>
        <v>2.9953703703703705E-2</v>
      </c>
      <c r="P83" s="238"/>
      <c r="Q83" s="160"/>
      <c r="R83" s="240"/>
    </row>
    <row r="84" spans="1:18" ht="13.5" customHeight="1">
      <c r="A84" s="959">
        <v>1999</v>
      </c>
      <c r="B84" s="989" t="s">
        <v>926</v>
      </c>
      <c r="C84" s="149" t="s">
        <v>1478</v>
      </c>
      <c r="D84" s="173" t="str">
        <f>'1999'!C17</f>
        <v>Zuzana</v>
      </c>
      <c r="E84" s="172" t="str">
        <f>'1999'!D17</f>
        <v>Konderlová</v>
      </c>
      <c r="F84" s="150" t="str">
        <f>'1999'!E17</f>
        <v>Vendryně</v>
      </c>
      <c r="G84" s="311">
        <f>'1999'!F17</f>
        <v>4.884259259259259E-4</v>
      </c>
      <c r="H84" s="173" t="str">
        <f>'1999'!C18</f>
        <v>Hana</v>
      </c>
      <c r="I84" s="172" t="str">
        <f>'1999'!D18</f>
        <v>Kluzová</v>
      </c>
      <c r="J84" s="150" t="str">
        <f>'1999'!E18</f>
        <v>Jablunkov</v>
      </c>
      <c r="K84" s="311">
        <f>'1999'!F18</f>
        <v>5.1967592592592593E-4</v>
      </c>
      <c r="L84" s="173" t="str">
        <f>'1999'!C19</f>
        <v>Anna</v>
      </c>
      <c r="M84" s="172" t="str">
        <f>'1999'!D19</f>
        <v>Janeczková</v>
      </c>
      <c r="N84" s="150" t="str">
        <f>'1999'!E19</f>
        <v>Mosty u Jabl.</v>
      </c>
      <c r="O84" s="316">
        <f>'1999'!F19</f>
        <v>5.4976851851851855E-4</v>
      </c>
      <c r="P84" s="234"/>
      <c r="Q84" s="153"/>
      <c r="R84" s="240"/>
    </row>
    <row r="85" spans="1:18" ht="13.5" customHeight="1">
      <c r="A85" s="960"/>
      <c r="B85" s="990"/>
      <c r="C85" s="146" t="s">
        <v>1479</v>
      </c>
      <c r="D85" s="177" t="str">
        <f>'1999'!I17</f>
        <v>Daniel</v>
      </c>
      <c r="E85" s="203" t="str">
        <f>'1999'!J17</f>
        <v>Teofil</v>
      </c>
      <c r="F85" s="148" t="str">
        <f>'1999'!K17</f>
        <v>Mosty u Jabl.</v>
      </c>
      <c r="G85" s="314">
        <f>'1999'!L17</f>
        <v>4.5023148148148152E-4</v>
      </c>
      <c r="H85" s="177" t="str">
        <f>'1999'!I18</f>
        <v>Mariusz</v>
      </c>
      <c r="I85" s="203" t="str">
        <f>'1999'!J18</f>
        <v>Czader</v>
      </c>
      <c r="J85" s="148" t="str">
        <f>'1999'!K18</f>
        <v>Hrádek</v>
      </c>
      <c r="K85" s="314">
        <f>'1999'!L18</f>
        <v>5.4398148148148144E-4</v>
      </c>
      <c r="L85" s="177" t="str">
        <f>'1999'!I19</f>
        <v>Filip</v>
      </c>
      <c r="M85" s="203" t="str">
        <f>'1999'!J19</f>
        <v>Czudek</v>
      </c>
      <c r="N85" s="148" t="str">
        <f>'1999'!K19</f>
        <v>Hrádek</v>
      </c>
      <c r="O85" s="321">
        <f>'1999'!L19</f>
        <v>5.5555555555555556E-4</v>
      </c>
      <c r="P85" s="237"/>
      <c r="Q85" s="154"/>
      <c r="R85" s="240"/>
    </row>
    <row r="86" spans="1:18" ht="13.5" customHeight="1">
      <c r="A86" s="960"/>
      <c r="B86" s="991" t="s">
        <v>1481</v>
      </c>
      <c r="C86" s="145" t="s">
        <v>1478</v>
      </c>
      <c r="D86" s="169" t="str">
        <f>'1999'!C42</f>
        <v>Natálie</v>
      </c>
      <c r="E86" s="205" t="str">
        <f>'1999'!D42</f>
        <v>Sikorová</v>
      </c>
      <c r="F86" s="147" t="str">
        <f>'1999'!E42</f>
        <v>Třinec</v>
      </c>
      <c r="G86" s="313">
        <f>'1999'!F42</f>
        <v>1.0196759259259258E-3</v>
      </c>
      <c r="H86" s="169" t="str">
        <f>'1999'!C43</f>
        <v>Aneta</v>
      </c>
      <c r="I86" s="205" t="str">
        <f>'1999'!D43</f>
        <v>Spratek</v>
      </c>
      <c r="J86" s="147" t="str">
        <f>'1999'!E43</f>
        <v>Bystřice</v>
      </c>
      <c r="K86" s="313">
        <f>'1999'!F43</f>
        <v>1.0416666666666667E-3</v>
      </c>
      <c r="L86" s="169" t="str">
        <f>'1999'!C44</f>
        <v>Dorota</v>
      </c>
      <c r="M86" s="205" t="str">
        <f>'1999'!D44</f>
        <v>Adamiková</v>
      </c>
      <c r="N86" s="147" t="str">
        <f>'1999'!E44</f>
        <v>Hrádek</v>
      </c>
      <c r="O86" s="322">
        <f>'1999'!F44</f>
        <v>1.0532407407407407E-3</v>
      </c>
      <c r="P86" s="236"/>
      <c r="Q86" s="155"/>
      <c r="R86" s="240"/>
    </row>
    <row r="87" spans="1:18" ht="13.5" customHeight="1">
      <c r="A87" s="960"/>
      <c r="B87" s="992"/>
      <c r="C87" s="146" t="s">
        <v>1479</v>
      </c>
      <c r="D87" s="177" t="str">
        <f>'1999'!I42</f>
        <v>Lukáš</v>
      </c>
      <c r="E87" s="203" t="str">
        <f>'1999'!J42</f>
        <v>Klimek</v>
      </c>
      <c r="F87" s="148" t="str">
        <f>'1999'!K42</f>
        <v>Krmelín</v>
      </c>
      <c r="G87" s="314">
        <f>'1999'!L42</f>
        <v>9.5023148148148159E-4</v>
      </c>
      <c r="H87" s="177" t="str">
        <f>'1999'!I43</f>
        <v>Jakub</v>
      </c>
      <c r="I87" s="203" t="str">
        <f>'1999'!J43</f>
        <v>Martynek</v>
      </c>
      <c r="J87" s="148" t="str">
        <f>'1999'!K43</f>
        <v>Mosty u Jabl.</v>
      </c>
      <c r="K87" s="314">
        <f>'1999'!L43</f>
        <v>9.710648148148149E-4</v>
      </c>
      <c r="L87" s="177" t="str">
        <f>'1999'!I44</f>
        <v>Filip</v>
      </c>
      <c r="M87" s="203" t="str">
        <f>'1999'!J44</f>
        <v>Heczko</v>
      </c>
      <c r="N87" s="148" t="str">
        <f>'1999'!K44</f>
        <v>Bystřice</v>
      </c>
      <c r="O87" s="321">
        <f>'1999'!L44</f>
        <v>9.930555555555554E-4</v>
      </c>
      <c r="P87" s="237"/>
      <c r="Q87" s="154"/>
      <c r="R87" s="240"/>
    </row>
    <row r="88" spans="1:18" ht="13.5" customHeight="1">
      <c r="A88" s="960"/>
      <c r="B88" s="993" t="s">
        <v>795</v>
      </c>
      <c r="C88" s="145" t="s">
        <v>1478</v>
      </c>
      <c r="D88" s="169" t="str">
        <f>'1999'!C71</f>
        <v>Erika</v>
      </c>
      <c r="E88" s="205" t="str">
        <f>'1999'!D71</f>
        <v>Mikulenková</v>
      </c>
      <c r="F88" s="147" t="str">
        <f>'1999'!E71</f>
        <v>Frýdek-Místek</v>
      </c>
      <c r="G88" s="313">
        <f>'1999'!F71</f>
        <v>9.2361111111111116E-4</v>
      </c>
      <c r="H88" s="169" t="str">
        <f>'1999'!C72</f>
        <v>Agnieszka</v>
      </c>
      <c r="I88" s="205" t="str">
        <f>'1999'!D72</f>
        <v>Zawada</v>
      </c>
      <c r="J88" s="147" t="str">
        <f>'1999'!E72</f>
        <v>Istebna</v>
      </c>
      <c r="K88" s="313">
        <f>'1999'!F72</f>
        <v>9.3634259259259267E-4</v>
      </c>
      <c r="L88" s="169" t="str">
        <f>'1999'!C73</f>
        <v>Jana</v>
      </c>
      <c r="M88" s="205" t="str">
        <f>'1999'!D73</f>
        <v>Kantorová</v>
      </c>
      <c r="N88" s="147" t="str">
        <f>'1999'!E73</f>
        <v>Hrádek</v>
      </c>
      <c r="O88" s="322">
        <f>'1999'!F73</f>
        <v>9.4212962962962968E-4</v>
      </c>
      <c r="P88" s="236"/>
      <c r="Q88" s="155"/>
      <c r="R88" s="240"/>
    </row>
    <row r="89" spans="1:18" ht="13.5" customHeight="1">
      <c r="A89" s="960"/>
      <c r="B89" s="994"/>
      <c r="C89" s="146" t="s">
        <v>1479</v>
      </c>
      <c r="D89" s="177" t="str">
        <f>'1999'!I71</f>
        <v>Michal</v>
      </c>
      <c r="E89" s="203" t="str">
        <f>'1999'!J71</f>
        <v>Sikora</v>
      </c>
      <c r="F89" s="148" t="str">
        <f>'1999'!K71</f>
        <v>Třinec</v>
      </c>
      <c r="G89" s="314">
        <f>'1999'!L71</f>
        <v>1.7037037037037036E-3</v>
      </c>
      <c r="H89" s="177" t="str">
        <f>'1999'!I72</f>
        <v>Andrzej</v>
      </c>
      <c r="I89" s="203" t="str">
        <f>'1999'!J72</f>
        <v>Raszka</v>
      </c>
      <c r="J89" s="148" t="str">
        <f>'1999'!K72</f>
        <v>Bystřice</v>
      </c>
      <c r="K89" s="314">
        <f>'1999'!L72</f>
        <v>1.7233796296296294E-3</v>
      </c>
      <c r="L89" s="177" t="str">
        <f>'1999'!I73</f>
        <v>Damian</v>
      </c>
      <c r="M89" s="203" t="str">
        <f>'1999'!J73</f>
        <v>Marekwica</v>
      </c>
      <c r="N89" s="148" t="str">
        <f>'1999'!K73</f>
        <v>Istebna</v>
      </c>
      <c r="O89" s="321">
        <f>'1999'!L73</f>
        <v>1.7592592592592592E-3</v>
      </c>
      <c r="P89" s="237"/>
      <c r="Q89" s="154"/>
      <c r="R89" s="240"/>
    </row>
    <row r="90" spans="1:18" ht="13.5" customHeight="1">
      <c r="A90" s="960"/>
      <c r="B90" s="995" t="s">
        <v>796</v>
      </c>
      <c r="C90" s="145" t="s">
        <v>1478</v>
      </c>
      <c r="D90" s="169" t="str">
        <f>'1999'!C106</f>
        <v>Barbara</v>
      </c>
      <c r="E90" s="205" t="str">
        <f>'1999'!D106</f>
        <v>Pilchová</v>
      </c>
      <c r="F90" s="147" t="str">
        <f>'1999'!E106</f>
        <v>Hrádek</v>
      </c>
      <c r="G90" s="313">
        <f>'1999'!F106</f>
        <v>1.6157407407407407E-3</v>
      </c>
      <c r="H90" s="169" t="str">
        <f>'1999'!C107</f>
        <v>Kateřina</v>
      </c>
      <c r="I90" s="205" t="str">
        <f>'1999'!D107</f>
        <v>Wróblová</v>
      </c>
      <c r="J90" s="147" t="str">
        <f>'1999'!E107</f>
        <v>Bystřice</v>
      </c>
      <c r="K90" s="313">
        <f>'1999'!F107</f>
        <v>1.6377314814814815E-3</v>
      </c>
      <c r="L90" s="169" t="str">
        <f>'1999'!C108</f>
        <v>Janina</v>
      </c>
      <c r="M90" s="205" t="str">
        <f>'1999'!D108</f>
        <v>Wolná</v>
      </c>
      <c r="N90" s="147" t="str">
        <f>'1999'!E108</f>
        <v>Hrádek</v>
      </c>
      <c r="O90" s="322">
        <f>'1999'!F108</f>
        <v>1.6620370370370372E-3</v>
      </c>
      <c r="P90" s="236"/>
      <c r="Q90" s="155"/>
      <c r="R90" s="240"/>
    </row>
    <row r="91" spans="1:18" ht="13.5" customHeight="1">
      <c r="A91" s="960"/>
      <c r="B91" s="996"/>
      <c r="C91" s="146" t="s">
        <v>1479</v>
      </c>
      <c r="D91" s="177" t="str">
        <f>'1999'!I106</f>
        <v>Miroslav</v>
      </c>
      <c r="E91" s="203" t="str">
        <f>'1999'!J106</f>
        <v>Juhasz</v>
      </c>
      <c r="F91" s="148" t="str">
        <f>'1999'!K106</f>
        <v>Bocanovice</v>
      </c>
      <c r="G91" s="314">
        <f>'1999'!L106</f>
        <v>1.8807870370370369E-3</v>
      </c>
      <c r="H91" s="177" t="str">
        <f>'1999'!I107</f>
        <v>Sławomir</v>
      </c>
      <c r="I91" s="203" t="str">
        <f>'1999'!J107</f>
        <v>Dziedzic</v>
      </c>
      <c r="J91" s="148" t="str">
        <f>'1999'!K107</f>
        <v>Istebna</v>
      </c>
      <c r="K91" s="314">
        <f>'1999'!L107</f>
        <v>1.9826388888888888E-3</v>
      </c>
      <c r="L91" s="177" t="str">
        <f>'1999'!I108</f>
        <v>Josef</v>
      </c>
      <c r="M91" s="203" t="str">
        <f>'1999'!J108</f>
        <v>Gerát</v>
      </c>
      <c r="N91" s="148" t="str">
        <f>'1999'!K108</f>
        <v>Svrčinovec</v>
      </c>
      <c r="O91" s="321">
        <f>'1999'!L108</f>
        <v>1.9872685185185189E-3</v>
      </c>
      <c r="P91" s="237"/>
      <c r="Q91" s="154"/>
      <c r="R91" s="240"/>
    </row>
    <row r="92" spans="1:18" ht="13.5" customHeight="1">
      <c r="A92" s="960"/>
      <c r="B92" s="997" t="s">
        <v>797</v>
      </c>
      <c r="C92" s="145" t="s">
        <v>1478</v>
      </c>
      <c r="D92" s="169" t="str">
        <f>'1999'!C146</f>
        <v>Jana</v>
      </c>
      <c r="E92" s="205" t="str">
        <f>'1999'!D146</f>
        <v>Hofierková</v>
      </c>
      <c r="F92" s="147" t="str">
        <f>'1999'!E146</f>
        <v>Raškovice</v>
      </c>
      <c r="G92" s="313">
        <f>'1999'!F146</f>
        <v>1.9386574074074072E-3</v>
      </c>
      <c r="H92" s="169" t="str">
        <f>'1999'!C147</f>
        <v>Magdalena</v>
      </c>
      <c r="I92" s="205" t="str">
        <f>'1999'!D147</f>
        <v>Michałek</v>
      </c>
      <c r="J92" s="147" t="str">
        <f>'1999'!E147</f>
        <v>Istebna</v>
      </c>
      <c r="K92" s="313">
        <f>'1999'!F147</f>
        <v>2.0439814814814813E-3</v>
      </c>
      <c r="L92" s="169" t="str">
        <f>'1999'!C148</f>
        <v>Nikol</v>
      </c>
      <c r="M92" s="205" t="str">
        <f>'1999'!D148</f>
        <v>Buzášová</v>
      </c>
      <c r="N92" s="147" t="str">
        <f>'1999'!E148</f>
        <v>Nýdek</v>
      </c>
      <c r="O92" s="322">
        <f>'1999'!F148</f>
        <v>2.1099537037037037E-3</v>
      </c>
      <c r="P92" s="236"/>
      <c r="Q92" s="155"/>
      <c r="R92" s="240"/>
    </row>
    <row r="93" spans="1:18" ht="13.5" customHeight="1">
      <c r="A93" s="960"/>
      <c r="B93" s="998"/>
      <c r="C93" s="146" t="s">
        <v>1479</v>
      </c>
      <c r="D93" s="177" t="str">
        <f>'1999'!I146</f>
        <v>Marian</v>
      </c>
      <c r="E93" s="203" t="str">
        <f>'1999'!J146</f>
        <v>Cienciała</v>
      </c>
      <c r="F93" s="148" t="str">
        <f>'1999'!K146</f>
        <v>Bystřice</v>
      </c>
      <c r="G93" s="314">
        <f>'1999'!L146</f>
        <v>3.2418981481481478E-3</v>
      </c>
      <c r="H93" s="177" t="str">
        <f>'1999'!I147</f>
        <v>Wojciech</v>
      </c>
      <c r="I93" s="203" t="str">
        <f>'1999'!J147</f>
        <v>Mojeścik</v>
      </c>
      <c r="J93" s="148" t="str">
        <f>'1999'!K147</f>
        <v>Bystřice</v>
      </c>
      <c r="K93" s="314">
        <f>'1999'!L147</f>
        <v>3.3483796296296295E-3</v>
      </c>
      <c r="L93" s="177" t="str">
        <f>'1999'!I148</f>
        <v>Martin</v>
      </c>
      <c r="M93" s="203" t="str">
        <f>'1999'!J148</f>
        <v>Kawulok</v>
      </c>
      <c r="N93" s="148" t="str">
        <f>'1999'!K148</f>
        <v>Hrádek</v>
      </c>
      <c r="O93" s="321">
        <f>'1999'!L148</f>
        <v>3.3599537037037035E-3</v>
      </c>
      <c r="P93" s="237"/>
      <c r="Q93" s="154"/>
      <c r="R93" s="240"/>
    </row>
    <row r="94" spans="1:18" ht="13.5" customHeight="1">
      <c r="A94" s="960"/>
      <c r="B94" s="1001" t="s">
        <v>798</v>
      </c>
      <c r="C94" s="145" t="s">
        <v>1478</v>
      </c>
      <c r="D94" s="169" t="str">
        <f>'1999'!C173</f>
        <v>Marie</v>
      </c>
      <c r="E94" s="205" t="str">
        <f>'1999'!D173</f>
        <v>Bednarzová</v>
      </c>
      <c r="F94" s="147" t="str">
        <f>'1999'!E173</f>
        <v>Bystřice</v>
      </c>
      <c r="G94" s="313">
        <f>'1999'!F173</f>
        <v>4.5219907407407405E-3</v>
      </c>
      <c r="H94" s="169" t="str">
        <f>'1999'!C174</f>
        <v>Žaneta</v>
      </c>
      <c r="I94" s="205" t="str">
        <f>'1999'!D174</f>
        <v>Suchá</v>
      </c>
      <c r="J94" s="147" t="str">
        <f>'1999'!E174</f>
        <v>Bystřice</v>
      </c>
      <c r="K94" s="313">
        <f>'1999'!F174</f>
        <v>5.2777777777777771E-3</v>
      </c>
      <c r="L94" s="169"/>
      <c r="M94" s="205"/>
      <c r="N94" s="147"/>
      <c r="O94" s="322"/>
      <c r="P94" s="236"/>
      <c r="Q94" s="155"/>
      <c r="R94" s="240"/>
    </row>
    <row r="95" spans="1:18" ht="13.5" customHeight="1">
      <c r="A95" s="960"/>
      <c r="B95" s="1002"/>
      <c r="C95" s="146" t="s">
        <v>1479</v>
      </c>
      <c r="D95" s="177" t="str">
        <f>'1999'!I173</f>
        <v>Arkadiusz</v>
      </c>
      <c r="E95" s="203" t="str">
        <f>'1999'!J173</f>
        <v>Malyjurek</v>
      </c>
      <c r="F95" s="148" t="str">
        <f>'1999'!K173</f>
        <v>Istebna</v>
      </c>
      <c r="G95" s="314">
        <f>'1999'!L173</f>
        <v>9.1435185185185178E-3</v>
      </c>
      <c r="H95" s="177" t="str">
        <f>'1999'!I174</f>
        <v>Daniel</v>
      </c>
      <c r="I95" s="203" t="str">
        <f>'1999'!J174</f>
        <v>Kaleta</v>
      </c>
      <c r="J95" s="148" t="str">
        <f>'1999'!K174</f>
        <v>Hrádek</v>
      </c>
      <c r="K95" s="314">
        <f>'1999'!L174</f>
        <v>9.2708333333333341E-3</v>
      </c>
      <c r="L95" s="177" t="str">
        <f>'1999'!I175</f>
        <v>Radoslav</v>
      </c>
      <c r="M95" s="203" t="str">
        <f>'1999'!J175</f>
        <v>Piš</v>
      </c>
      <c r="N95" s="148" t="str">
        <f>'1999'!K175</f>
        <v>Frýdek-Místek</v>
      </c>
      <c r="O95" s="321">
        <f>'1999'!L175</f>
        <v>9.571759259259259E-3</v>
      </c>
      <c r="P95" s="237"/>
      <c r="Q95" s="154"/>
      <c r="R95" s="240"/>
    </row>
    <row r="96" spans="1:18" ht="13.5" customHeight="1">
      <c r="A96" s="960"/>
      <c r="B96" s="1003" t="s">
        <v>799</v>
      </c>
      <c r="C96" s="145" t="s">
        <v>1485</v>
      </c>
      <c r="D96" s="169" t="str">
        <f>'1999'!C198</f>
        <v>Michaela</v>
      </c>
      <c r="E96" s="205" t="str">
        <f>'1999'!D198</f>
        <v>Legerská</v>
      </c>
      <c r="F96" s="147" t="str">
        <f>'1999'!E198</f>
        <v>Raškovice</v>
      </c>
      <c r="G96" s="313">
        <f>'1999'!F198</f>
        <v>9.0624999999999994E-3</v>
      </c>
      <c r="H96" s="169" t="str">
        <f>'1999'!C199</f>
        <v>Pavlína</v>
      </c>
      <c r="I96" s="205" t="str">
        <f>'1999'!D199</f>
        <v>Kantorová</v>
      </c>
      <c r="J96" s="147" t="str">
        <f>'1999'!E199</f>
        <v>Ostrava</v>
      </c>
      <c r="K96" s="313">
        <f>'1999'!F199</f>
        <v>1.042824074074074E-2</v>
      </c>
      <c r="L96" s="169"/>
      <c r="M96" s="205"/>
      <c r="N96" s="147"/>
      <c r="O96" s="322"/>
      <c r="P96" s="236"/>
      <c r="Q96" s="155"/>
      <c r="R96" s="240"/>
    </row>
    <row r="97" spans="1:18" ht="13.5" customHeight="1">
      <c r="A97" s="960"/>
      <c r="B97" s="1004"/>
      <c r="C97" s="146" t="s">
        <v>1484</v>
      </c>
      <c r="D97" s="177" t="str">
        <f>'1999'!I198</f>
        <v>Petr</v>
      </c>
      <c r="E97" s="203" t="str">
        <f>'1999'!J198</f>
        <v>Prokop</v>
      </c>
      <c r="F97" s="148" t="str">
        <f>'1999'!K198</f>
        <v>Český těšín</v>
      </c>
      <c r="G97" s="314">
        <f>'1999'!L198</f>
        <v>1.8101851851851852E-2</v>
      </c>
      <c r="H97" s="177" t="str">
        <f>'1999'!I199</f>
        <v>Martin</v>
      </c>
      <c r="I97" s="203" t="str">
        <f>'1999'!J199</f>
        <v>Biolek</v>
      </c>
      <c r="J97" s="148" t="str">
        <f>'1999'!K199</f>
        <v>Frýdek-Místek</v>
      </c>
      <c r="K97" s="314">
        <f>'1999'!L199</f>
        <v>1.8414351851851852E-2</v>
      </c>
      <c r="L97" s="177" t="str">
        <f>'1999'!I200</f>
        <v>Roman</v>
      </c>
      <c r="M97" s="203" t="str">
        <f>'1999'!J200</f>
        <v>Baláž</v>
      </c>
      <c r="N97" s="148" t="str">
        <f>'1999'!K200</f>
        <v>Ostrava</v>
      </c>
      <c r="O97" s="321">
        <f>'1999'!L200</f>
        <v>1.9317129629629629E-2</v>
      </c>
      <c r="P97" s="237"/>
      <c r="Q97" s="154"/>
      <c r="R97" s="240"/>
    </row>
    <row r="98" spans="1:18" ht="9" customHeight="1">
      <c r="A98" s="960"/>
      <c r="B98" s="1005" t="s">
        <v>1482</v>
      </c>
      <c r="C98" s="145" t="s">
        <v>1485</v>
      </c>
      <c r="D98" s="169"/>
      <c r="E98" s="205"/>
      <c r="F98" s="147"/>
      <c r="G98" s="313"/>
      <c r="H98" s="169"/>
      <c r="I98" s="205"/>
      <c r="J98" s="147"/>
      <c r="K98" s="313"/>
      <c r="L98" s="169"/>
      <c r="M98" s="205"/>
      <c r="N98" s="147"/>
      <c r="O98" s="322"/>
      <c r="P98" s="236"/>
      <c r="Q98" s="155"/>
      <c r="R98" s="240"/>
    </row>
    <row r="99" spans="1:18" ht="13.5" customHeight="1">
      <c r="A99" s="960"/>
      <c r="B99" s="1006"/>
      <c r="C99" s="146" t="s">
        <v>1484</v>
      </c>
      <c r="D99" s="177" t="str">
        <f>'1999'!C223</f>
        <v>Roman</v>
      </c>
      <c r="E99" s="203" t="str">
        <f>'1999'!D223</f>
        <v>Slowioczek</v>
      </c>
      <c r="F99" s="148" t="str">
        <f>'1999'!E223</f>
        <v>Jablunkov</v>
      </c>
      <c r="G99" s="314">
        <f>'1999'!F223</f>
        <v>1.9386574074074073E-2</v>
      </c>
      <c r="H99" s="177" t="str">
        <f>'1999'!C224</f>
        <v>Petr</v>
      </c>
      <c r="I99" s="203" t="str">
        <f>'1999'!D224</f>
        <v>Tvrzník</v>
      </c>
      <c r="J99" s="148" t="str">
        <f>'1999'!E224</f>
        <v>Jablunkov</v>
      </c>
      <c r="K99" s="314">
        <f>'1999'!F224</f>
        <v>1.9710648148148147E-2</v>
      </c>
      <c r="L99" s="177" t="str">
        <f>'1999'!C225</f>
        <v>Milan</v>
      </c>
      <c r="M99" s="203" t="str">
        <f>'1999'!D225</f>
        <v>Švidernoch</v>
      </c>
      <c r="N99" s="148" t="str">
        <f>'1999'!E225</f>
        <v>Ostrava</v>
      </c>
      <c r="O99" s="321">
        <f>'1999'!F225</f>
        <v>2.1458333333333333E-2</v>
      </c>
      <c r="P99" s="237"/>
      <c r="Q99" s="154"/>
      <c r="R99" s="240"/>
    </row>
    <row r="100" spans="1:18" ht="9" customHeight="1">
      <c r="A100" s="960"/>
      <c r="B100" s="981" t="s">
        <v>792</v>
      </c>
      <c r="C100" s="145" t="s">
        <v>1485</v>
      </c>
      <c r="D100" s="169"/>
      <c r="E100" s="205"/>
      <c r="F100" s="147"/>
      <c r="G100" s="313"/>
      <c r="H100" s="169"/>
      <c r="I100" s="205"/>
      <c r="J100" s="147"/>
      <c r="K100" s="313"/>
      <c r="L100" s="169"/>
      <c r="M100" s="205"/>
      <c r="N100" s="147"/>
      <c r="O100" s="322"/>
      <c r="P100" s="236"/>
      <c r="Q100" s="155"/>
      <c r="R100" s="240"/>
    </row>
    <row r="101" spans="1:18" ht="13.5" customHeight="1">
      <c r="A101" s="960"/>
      <c r="B101" s="982"/>
      <c r="C101" s="146" t="s">
        <v>1484</v>
      </c>
      <c r="D101" s="177" t="str">
        <f>'1999'!I223</f>
        <v>Ervin</v>
      </c>
      <c r="E101" s="203" t="str">
        <f>'1999'!J223</f>
        <v>Podžorný</v>
      </c>
      <c r="F101" s="148" t="str">
        <f>'1999'!K223</f>
        <v>Třinec</v>
      </c>
      <c r="G101" s="314">
        <f>'1999'!L223</f>
        <v>2.269675925925926E-2</v>
      </c>
      <c r="H101" s="177" t="str">
        <f>'1999'!I224</f>
        <v>Zdeněk</v>
      </c>
      <c r="I101" s="203" t="str">
        <f>'1999'!J224</f>
        <v>Plecháček</v>
      </c>
      <c r="J101" s="148" t="str">
        <f>'1999'!K224</f>
        <v>Frýdek-Místek</v>
      </c>
      <c r="K101" s="314">
        <f>'1999'!L224</f>
        <v>2.4004629629629629E-2</v>
      </c>
      <c r="L101" s="177" t="str">
        <f>'1999'!I225</f>
        <v>Zdeněk</v>
      </c>
      <c r="M101" s="203" t="str">
        <f>'1999'!J225</f>
        <v>Fejgl</v>
      </c>
      <c r="N101" s="148" t="str">
        <f>'1999'!K225</f>
        <v>Frýdek-Místek</v>
      </c>
      <c r="O101" s="321">
        <f>'1999'!L225</f>
        <v>2.4814814814814817E-2</v>
      </c>
      <c r="P101" s="237"/>
      <c r="Q101" s="154"/>
      <c r="R101" s="240"/>
    </row>
    <row r="102" spans="1:18" ht="9" customHeight="1">
      <c r="A102" s="960"/>
      <c r="B102" s="983" t="s">
        <v>1483</v>
      </c>
      <c r="C102" s="145" t="s">
        <v>1485</v>
      </c>
      <c r="D102" s="169"/>
      <c r="E102" s="205"/>
      <c r="F102" s="147"/>
      <c r="G102" s="313"/>
      <c r="H102" s="169"/>
      <c r="I102" s="205"/>
      <c r="J102" s="147"/>
      <c r="K102" s="313"/>
      <c r="L102" s="169"/>
      <c r="M102" s="205"/>
      <c r="N102" s="147"/>
      <c r="O102" s="322"/>
      <c r="P102" s="236"/>
      <c r="Q102" s="155"/>
      <c r="R102" s="240"/>
    </row>
    <row r="103" spans="1:18" ht="13.5" customHeight="1" thickBot="1">
      <c r="A103" s="980"/>
      <c r="B103" s="1007"/>
      <c r="C103" s="156" t="s">
        <v>1484</v>
      </c>
      <c r="D103" s="179" t="str">
        <f>'1999'!C248</f>
        <v>Josef</v>
      </c>
      <c r="E103" s="204" t="str">
        <f>'1999'!D248</f>
        <v>Tatarka</v>
      </c>
      <c r="F103" s="157" t="str">
        <f>'1999'!E248</f>
        <v>Frýdlant</v>
      </c>
      <c r="G103" s="315">
        <f>'1999'!F248</f>
        <v>2.2453703703703708E-2</v>
      </c>
      <c r="H103" s="179" t="str">
        <f>'1999'!C249</f>
        <v>Vladislav</v>
      </c>
      <c r="I103" s="204" t="str">
        <f>'1999'!D249</f>
        <v>Mucha</v>
      </c>
      <c r="J103" s="157" t="str">
        <f>'1999'!E249</f>
        <v>Třinec</v>
      </c>
      <c r="K103" s="315">
        <f>'1999'!F249</f>
        <v>2.5486111111111112E-2</v>
      </c>
      <c r="L103" s="179" t="str">
        <f>'1999'!C250</f>
        <v>Jaroslav</v>
      </c>
      <c r="M103" s="204" t="str">
        <f>'1999'!D250</f>
        <v>Gaman</v>
      </c>
      <c r="N103" s="157" t="str">
        <f>'1999'!E250</f>
        <v>Bastro</v>
      </c>
      <c r="O103" s="323">
        <f>'1999'!F250</f>
        <v>2.8321759259259258E-2</v>
      </c>
      <c r="P103" s="238"/>
      <c r="Q103" s="160"/>
      <c r="R103" s="240"/>
    </row>
    <row r="104" spans="1:18" ht="13.5" customHeight="1">
      <c r="A104" s="959">
        <v>2000</v>
      </c>
      <c r="B104" s="989" t="s">
        <v>926</v>
      </c>
      <c r="C104" s="149" t="s">
        <v>1478</v>
      </c>
      <c r="D104" s="173" t="str">
        <f>'2000'!C13</f>
        <v>Anna</v>
      </c>
      <c r="E104" s="172" t="str">
        <f>'2000'!D13</f>
        <v>Janeczková</v>
      </c>
      <c r="F104" s="150" t="str">
        <f>'2000'!E13</f>
        <v>Mosty u Jabl.</v>
      </c>
      <c r="G104" s="311">
        <f>'2000'!F13</f>
        <v>2.488425925925926E-4</v>
      </c>
      <c r="H104" s="173" t="str">
        <f>'2000'!C14</f>
        <v>Štěpánka</v>
      </c>
      <c r="I104" s="172" t="str">
        <f>'2000'!D14</f>
        <v>Kosová</v>
      </c>
      <c r="J104" s="150" t="str">
        <f>'2000'!E14</f>
        <v>Třinec</v>
      </c>
      <c r="K104" s="311">
        <f>'2000'!F14</f>
        <v>2.7199074074074072E-4</v>
      </c>
      <c r="L104" s="173" t="str">
        <f>'2000'!C15</f>
        <v>Karolina</v>
      </c>
      <c r="M104" s="172" t="str">
        <f>'2000'!D15</f>
        <v>Medková</v>
      </c>
      <c r="N104" s="150" t="str">
        <f>'2000'!E15</f>
        <v>Hrádek</v>
      </c>
      <c r="O104" s="316">
        <f>'2000'!F15</f>
        <v>3.1712962962962961E-4</v>
      </c>
      <c r="P104" s="234"/>
      <c r="Q104" s="153"/>
      <c r="R104" s="240"/>
    </row>
    <row r="105" spans="1:18" ht="13.5" customHeight="1">
      <c r="A105" s="960"/>
      <c r="B105" s="990"/>
      <c r="C105" s="146" t="s">
        <v>1479</v>
      </c>
      <c r="D105" s="177" t="str">
        <f>'2000'!I13</f>
        <v>Mariusz</v>
      </c>
      <c r="E105" s="203" t="str">
        <f>'2000'!J13</f>
        <v>Czader</v>
      </c>
      <c r="F105" s="148" t="str">
        <f>'2000'!K13</f>
        <v>Třinec</v>
      </c>
      <c r="G105" s="314">
        <f>'2000'!L13</f>
        <v>2.4421296296296295E-4</v>
      </c>
      <c r="H105" s="177" t="str">
        <f>'2000'!I14</f>
        <v>Lukáš</v>
      </c>
      <c r="I105" s="203" t="str">
        <f>'2000'!J14</f>
        <v>Teofil</v>
      </c>
      <c r="J105" s="148" t="str">
        <f>'2000'!K14</f>
        <v>Bystřice</v>
      </c>
      <c r="K105" s="314">
        <f>'2000'!L14</f>
        <v>2.6851851851851852E-4</v>
      </c>
      <c r="L105" s="177" t="str">
        <f>'2000'!I15</f>
        <v>Filip</v>
      </c>
      <c r="M105" s="203" t="str">
        <f>'2000'!J15</f>
        <v>Nytra</v>
      </c>
      <c r="N105" s="148" t="str">
        <f>'2000'!K15</f>
        <v>Hrádek</v>
      </c>
      <c r="O105" s="321">
        <f>'2000'!L15</f>
        <v>2.7662037037037038E-4</v>
      </c>
      <c r="P105" s="237"/>
      <c r="Q105" s="154"/>
      <c r="R105" s="240"/>
    </row>
    <row r="106" spans="1:18" ht="13.5" customHeight="1">
      <c r="A106" s="960"/>
      <c r="B106" s="991" t="s">
        <v>1481</v>
      </c>
      <c r="C106" s="145" t="s">
        <v>1478</v>
      </c>
      <c r="D106" s="169" t="str">
        <f>'2000'!C38</f>
        <v>Ester</v>
      </c>
      <c r="E106" s="205" t="str">
        <f>'2000'!D38</f>
        <v>Kopečková</v>
      </c>
      <c r="F106" s="147" t="str">
        <f>'2000'!E38</f>
        <v>Frýdek-Místek</v>
      </c>
      <c r="G106" s="313">
        <f>'2000'!F38</f>
        <v>9.3865740740740726E-4</v>
      </c>
      <c r="H106" s="169" t="str">
        <f>'2000'!C39</f>
        <v>Natálie</v>
      </c>
      <c r="I106" s="205" t="str">
        <f>'2000'!D39</f>
        <v>Sikorová</v>
      </c>
      <c r="J106" s="147" t="str">
        <f>'2000'!E39</f>
        <v>Třinec</v>
      </c>
      <c r="K106" s="313">
        <f>'2000'!F39</f>
        <v>9.4444444444444448E-4</v>
      </c>
      <c r="L106" s="169" t="str">
        <f>'2000'!C40</f>
        <v>Gabriela</v>
      </c>
      <c r="M106" s="205" t="str">
        <f>'2000'!D40</f>
        <v>Kabotová</v>
      </c>
      <c r="N106" s="147" t="str">
        <f>'2000'!E40</f>
        <v>Český Těšín</v>
      </c>
      <c r="O106" s="322">
        <f>'2000'!F40</f>
        <v>9.8495370370370382E-4</v>
      </c>
      <c r="P106" s="236"/>
      <c r="Q106" s="155"/>
      <c r="R106" s="240"/>
    </row>
    <row r="107" spans="1:18" ht="13.5" customHeight="1">
      <c r="A107" s="960"/>
      <c r="B107" s="992"/>
      <c r="C107" s="146" t="s">
        <v>1479</v>
      </c>
      <c r="D107" s="177" t="str">
        <f>'2000'!I38</f>
        <v>Patrik</v>
      </c>
      <c r="E107" s="203" t="str">
        <f>'2000'!J38</f>
        <v>Havliczek</v>
      </c>
      <c r="F107" s="148" t="str">
        <f>'2000'!K38</f>
        <v>Hrádek</v>
      </c>
      <c r="G107" s="314">
        <f>'2000'!L38</f>
        <v>9.4097222222222227E-4</v>
      </c>
      <c r="H107" s="177" t="str">
        <f>'2000'!I39</f>
        <v>Filip</v>
      </c>
      <c r="I107" s="203" t="str">
        <f>'2000'!J39</f>
        <v>Vludarčík</v>
      </c>
      <c r="J107" s="148" t="str">
        <f>'2000'!K39</f>
        <v>Frýdek-Místek</v>
      </c>
      <c r="K107" s="314">
        <f>'2000'!L39</f>
        <v>9.5601851851851848E-4</v>
      </c>
      <c r="L107" s="177" t="str">
        <f>'2000'!I40</f>
        <v>Michal</v>
      </c>
      <c r="M107" s="203" t="str">
        <f>'2000'!J40</f>
        <v>Kuchař</v>
      </c>
      <c r="N107" s="148" t="str">
        <f>'2000'!K40</f>
        <v>Český Těšín</v>
      </c>
      <c r="O107" s="321">
        <f>'2000'!L40</f>
        <v>9.8263888888888901E-4</v>
      </c>
      <c r="P107" s="237"/>
      <c r="Q107" s="154"/>
      <c r="R107" s="240"/>
    </row>
    <row r="108" spans="1:18" ht="13.5" customHeight="1">
      <c r="A108" s="960"/>
      <c r="B108" s="993" t="s">
        <v>795</v>
      </c>
      <c r="C108" s="145" t="s">
        <v>1478</v>
      </c>
      <c r="D108" s="169" t="str">
        <f>'2000'!C75</f>
        <v>Agnieszka</v>
      </c>
      <c r="E108" s="205" t="str">
        <f>'2000'!D75</f>
        <v>Zawada</v>
      </c>
      <c r="F108" s="147" t="str">
        <f>'2000'!E75</f>
        <v>Istebna</v>
      </c>
      <c r="G108" s="313">
        <f>'2000'!F75</f>
        <v>8.4374999999999999E-4</v>
      </c>
      <c r="H108" s="169" t="str">
        <f>'2000'!C76</f>
        <v>Erika</v>
      </c>
      <c r="I108" s="205" t="str">
        <f>'2000'!D76</f>
        <v>Mikulenková</v>
      </c>
      <c r="J108" s="147" t="str">
        <f>'2000'!E76</f>
        <v>Frýdek-Místek</v>
      </c>
      <c r="K108" s="313">
        <f>'2000'!F76</f>
        <v>8.5532407407407399E-4</v>
      </c>
      <c r="L108" s="169" t="str">
        <f>'2000'!C77</f>
        <v>Anna</v>
      </c>
      <c r="M108" s="205" t="str">
        <f>'2000'!D77</f>
        <v>Kawulok</v>
      </c>
      <c r="N108" s="147" t="str">
        <f>'2000'!E77</f>
        <v>Istebna</v>
      </c>
      <c r="O108" s="322">
        <f>'2000'!F77</f>
        <v>8.6805555555555551E-4</v>
      </c>
      <c r="P108" s="236"/>
      <c r="Q108" s="155"/>
      <c r="R108" s="240"/>
    </row>
    <row r="109" spans="1:18" ht="13.5" customHeight="1">
      <c r="A109" s="960"/>
      <c r="B109" s="994"/>
      <c r="C109" s="146" t="s">
        <v>1479</v>
      </c>
      <c r="D109" s="177" t="str">
        <f>'2000'!I75</f>
        <v>Tomáš</v>
      </c>
      <c r="E109" s="203" t="str">
        <f>'2000'!J75</f>
        <v>Spratek</v>
      </c>
      <c r="F109" s="148" t="str">
        <f>'2000'!K75</f>
        <v>Bystřice</v>
      </c>
      <c r="G109" s="314">
        <f>'2000'!L75</f>
        <v>1.6585648148148148E-3</v>
      </c>
      <c r="H109" s="177" t="str">
        <f>'2000'!I76</f>
        <v>Józef</v>
      </c>
      <c r="I109" s="203" t="str">
        <f>'2000'!J76</f>
        <v>Kawulok</v>
      </c>
      <c r="J109" s="148" t="str">
        <f>'2000'!K76</f>
        <v>Istebna</v>
      </c>
      <c r="K109" s="314">
        <f>'2000'!L76</f>
        <v>1.6944444444444444E-3</v>
      </c>
      <c r="L109" s="177" t="str">
        <f>'2000'!I77</f>
        <v>Jakub</v>
      </c>
      <c r="M109" s="203" t="str">
        <f>'2000'!J77</f>
        <v>Martynek</v>
      </c>
      <c r="N109" s="148" t="str">
        <f>'2000'!K77</f>
        <v>Mosty u Jabl.</v>
      </c>
      <c r="O109" s="321">
        <f>'2000'!L77</f>
        <v>1.7222222222222222E-3</v>
      </c>
      <c r="P109" s="237"/>
      <c r="Q109" s="154"/>
      <c r="R109" s="240"/>
    </row>
    <row r="110" spans="1:18" ht="13.5" customHeight="1">
      <c r="A110" s="960"/>
      <c r="B110" s="995" t="s">
        <v>796</v>
      </c>
      <c r="C110" s="145" t="s">
        <v>1478</v>
      </c>
      <c r="D110" s="169" t="str">
        <f>'2000'!C120</f>
        <v>Michaela</v>
      </c>
      <c r="E110" s="205" t="str">
        <f>'2000'!D120</f>
        <v>Bubíková</v>
      </c>
      <c r="F110" s="147" t="str">
        <f>'2000'!E120</f>
        <v>Frýdek-Místek</v>
      </c>
      <c r="G110" s="313">
        <f>'2000'!F120</f>
        <v>1.5254629629629631E-3</v>
      </c>
      <c r="H110" s="169" t="str">
        <f>'2000'!C121</f>
        <v>Petra</v>
      </c>
      <c r="I110" s="205" t="str">
        <f>'2000'!D121</f>
        <v>Pišová</v>
      </c>
      <c r="J110" s="147" t="str">
        <f>'2000'!E121</f>
        <v>Frýdek-Místek</v>
      </c>
      <c r="K110" s="313">
        <f>'2000'!F121</f>
        <v>1.6365740740740739E-3</v>
      </c>
      <c r="L110" s="169" t="str">
        <f>'2000'!C122</f>
        <v>Janina</v>
      </c>
      <c r="M110" s="205" t="str">
        <f>'2000'!D122</f>
        <v>Wolná</v>
      </c>
      <c r="N110" s="147" t="str">
        <f>'2000'!E122</f>
        <v>Hrádek</v>
      </c>
      <c r="O110" s="322">
        <f>'2000'!F122</f>
        <v>1.6701388888888892E-3</v>
      </c>
      <c r="P110" s="236"/>
      <c r="Q110" s="155"/>
      <c r="R110" s="240"/>
    </row>
    <row r="111" spans="1:18" ht="13.5" customHeight="1">
      <c r="A111" s="960"/>
      <c r="B111" s="996"/>
      <c r="C111" s="146" t="s">
        <v>1479</v>
      </c>
      <c r="D111" s="177" t="str">
        <f>'2000'!I120</f>
        <v>Andrzej</v>
      </c>
      <c r="E111" s="203" t="str">
        <f>'2000'!J120</f>
        <v>Michalik</v>
      </c>
      <c r="F111" s="148" t="str">
        <f>'2000'!K120</f>
        <v>Jablunkov</v>
      </c>
      <c r="G111" s="314">
        <f>'2000'!L120</f>
        <v>1.9375E-3</v>
      </c>
      <c r="H111" s="177" t="str">
        <f>'2000'!I121</f>
        <v>Martin</v>
      </c>
      <c r="I111" s="203" t="str">
        <f>'2000'!J121</f>
        <v>Rajčáni</v>
      </c>
      <c r="J111" s="148" t="str">
        <f>'2000'!K121</f>
        <v>Třinec</v>
      </c>
      <c r="K111" s="314">
        <f>'2000'!L121</f>
        <v>1.9479166666666664E-3</v>
      </c>
      <c r="L111" s="177" t="str">
        <f>'2000'!I122</f>
        <v>Michal</v>
      </c>
      <c r="M111" s="203" t="str">
        <f>'2000'!J122</f>
        <v>Sikora</v>
      </c>
      <c r="N111" s="148" t="str">
        <f>'2000'!K122</f>
        <v>Třinec</v>
      </c>
      <c r="O111" s="321">
        <f>'2000'!L122</f>
        <v>1.9513888888888888E-3</v>
      </c>
      <c r="P111" s="237"/>
      <c r="Q111" s="154"/>
      <c r="R111" s="240"/>
    </row>
    <row r="112" spans="1:18" ht="13.5" customHeight="1">
      <c r="A112" s="960"/>
      <c r="B112" s="997" t="s">
        <v>797</v>
      </c>
      <c r="C112" s="145" t="s">
        <v>1478</v>
      </c>
      <c r="D112" s="169" t="str">
        <f>'2000'!C150</f>
        <v>Jana</v>
      </c>
      <c r="E112" s="205" t="str">
        <f>'2000'!D150</f>
        <v>Hofierková</v>
      </c>
      <c r="F112" s="147" t="str">
        <f>'2000'!E150</f>
        <v>Raškovice</v>
      </c>
      <c r="G112" s="313">
        <f>'2000'!F150</f>
        <v>1.8402777777777777E-3</v>
      </c>
      <c r="H112" s="169" t="str">
        <f>'2000'!C151</f>
        <v>Tereza</v>
      </c>
      <c r="I112" s="205" t="str">
        <f>'2000'!D151</f>
        <v>Droppová</v>
      </c>
      <c r="J112" s="147" t="str">
        <f>'2000'!E151</f>
        <v>Frýdek-Místek</v>
      </c>
      <c r="K112" s="313">
        <f>'2000'!F151</f>
        <v>1.9050925925925926E-3</v>
      </c>
      <c r="L112" s="169" t="str">
        <f>'2000'!C152</f>
        <v>Hana</v>
      </c>
      <c r="M112" s="205" t="str">
        <f>'2000'!D152</f>
        <v>Gigánková</v>
      </c>
      <c r="N112" s="147" t="str">
        <f>'2000'!E152</f>
        <v>Frýdek-Místek</v>
      </c>
      <c r="O112" s="322">
        <f>'2000'!F152</f>
        <v>1.920138888888889E-3</v>
      </c>
      <c r="P112" s="236"/>
      <c r="Q112" s="155"/>
      <c r="R112" s="240"/>
    </row>
    <row r="113" spans="1:18" ht="13.5" customHeight="1">
      <c r="A113" s="960"/>
      <c r="B113" s="998"/>
      <c r="C113" s="146" t="s">
        <v>1479</v>
      </c>
      <c r="D113" s="177" t="str">
        <f>'2000'!I150</f>
        <v>Rostislav</v>
      </c>
      <c r="E113" s="203" t="str">
        <f>'2000'!J150</f>
        <v>Nytra</v>
      </c>
      <c r="F113" s="148" t="str">
        <f>'2000'!K150</f>
        <v>Třinec</v>
      </c>
      <c r="G113" s="314">
        <f>'2000'!L150</f>
        <v>3.158564814814815E-3</v>
      </c>
      <c r="H113" s="177" t="str">
        <f>'2000'!I151</f>
        <v>Tomáš</v>
      </c>
      <c r="I113" s="203" t="str">
        <f>'2000'!J151</f>
        <v>Martinák</v>
      </c>
      <c r="J113" s="148" t="str">
        <f>'2000'!K151</f>
        <v>Frýdek-Místek</v>
      </c>
      <c r="K113" s="314">
        <f>'2000'!L151</f>
        <v>3.2395833333333335E-3</v>
      </c>
      <c r="L113" s="177" t="str">
        <f>'2000'!I152</f>
        <v>Miroslav</v>
      </c>
      <c r="M113" s="203" t="str">
        <f>'2000'!J152</f>
        <v>Lepíček</v>
      </c>
      <c r="N113" s="148" t="str">
        <f>'2000'!K152</f>
        <v>Frýdek-Místek</v>
      </c>
      <c r="O113" s="321">
        <f>'2000'!L152</f>
        <v>3.2638888888888891E-3</v>
      </c>
      <c r="P113" s="237"/>
      <c r="Q113" s="154"/>
      <c r="R113" s="240"/>
    </row>
    <row r="114" spans="1:18" ht="13.5" customHeight="1">
      <c r="A114" s="960"/>
      <c r="B114" s="999" t="s">
        <v>1665</v>
      </c>
      <c r="C114" s="145" t="s">
        <v>1478</v>
      </c>
      <c r="D114" s="169" t="str">
        <f>'2000'!C177</f>
        <v>Monika</v>
      </c>
      <c r="E114" s="205" t="str">
        <f>'2000'!D177</f>
        <v>Janošcová</v>
      </c>
      <c r="F114" s="147" t="str">
        <f>'2000'!E177</f>
        <v>Frýdek-Místek</v>
      </c>
      <c r="G114" s="313">
        <f>'2000'!F177</f>
        <v>3.6261574074074074E-3</v>
      </c>
      <c r="H114" s="169" t="str">
        <f>'2000'!C178</f>
        <v>Agnieszka</v>
      </c>
      <c r="I114" s="205" t="str">
        <f>'2000'!D178</f>
        <v>Kąkol</v>
      </c>
      <c r="J114" s="147" t="str">
        <f>'2000'!E178</f>
        <v>Istebna</v>
      </c>
      <c r="K114" s="313">
        <f>'2000'!F178</f>
        <v>3.8240740740740739E-3</v>
      </c>
      <c r="L114" s="169" t="str">
        <f>'2000'!C179</f>
        <v>Kateřina</v>
      </c>
      <c r="M114" s="205" t="str">
        <f>'2000'!D179</f>
        <v>Buzášová</v>
      </c>
      <c r="N114" s="147" t="str">
        <f>'2000'!E179</f>
        <v>Nýdek</v>
      </c>
      <c r="O114" s="322">
        <f>'2000'!F179</f>
        <v>3.9467592592592592E-3</v>
      </c>
      <c r="P114" s="239"/>
      <c r="Q114" s="230"/>
      <c r="R114" s="240"/>
    </row>
    <row r="115" spans="1:18" ht="13.5" customHeight="1">
      <c r="A115" s="960"/>
      <c r="B115" s="1000"/>
      <c r="C115" s="146" t="s">
        <v>1479</v>
      </c>
      <c r="D115" s="177" t="str">
        <f>'2000'!I177</f>
        <v>Jan</v>
      </c>
      <c r="E115" s="203" t="str">
        <f>'2000'!J177</f>
        <v>Kaleta</v>
      </c>
      <c r="F115" s="148" t="str">
        <f>'2000'!K177</f>
        <v>Hrádek</v>
      </c>
      <c r="G115" s="314">
        <f>'2000'!L177</f>
        <v>9.105324074074073E-3</v>
      </c>
      <c r="H115" s="177" t="str">
        <f>'2000'!I178</f>
        <v>Jan</v>
      </c>
      <c r="I115" s="203" t="str">
        <f>'2000'!J178</f>
        <v>Pavlík</v>
      </c>
      <c r="J115" s="148" t="str">
        <f>'2000'!K178</f>
        <v>Frýdek-Místek</v>
      </c>
      <c r="K115" s="314">
        <f>'2000'!L178</f>
        <v>9.115740740740742E-3</v>
      </c>
      <c r="L115" s="177" t="str">
        <f>'2000'!I179</f>
        <v>Mariusz</v>
      </c>
      <c r="M115" s="203" t="str">
        <f>'2000'!J179</f>
        <v>Zawada</v>
      </c>
      <c r="N115" s="148" t="str">
        <f>'2000'!K179</f>
        <v>Istebna</v>
      </c>
      <c r="O115" s="321">
        <f>'2000'!L179</f>
        <v>9.4108796296296284E-3</v>
      </c>
      <c r="P115" s="239"/>
      <c r="Q115" s="230"/>
      <c r="R115" s="240"/>
    </row>
    <row r="116" spans="1:18" ht="13.5" customHeight="1">
      <c r="A116" s="960"/>
      <c r="B116" s="1001" t="s">
        <v>798</v>
      </c>
      <c r="C116" s="145" t="s">
        <v>1478</v>
      </c>
      <c r="D116" s="169" t="str">
        <f>'2000'!C202</f>
        <v>Ivana</v>
      </c>
      <c r="E116" s="205" t="str">
        <f>'2000'!D202</f>
        <v>Kuřecová</v>
      </c>
      <c r="F116" s="147" t="str">
        <f>'2000'!E202</f>
        <v>Frýdek-Místek</v>
      </c>
      <c r="G116" s="313">
        <f>'2000'!F202</f>
        <v>9.9421296296296289E-3</v>
      </c>
      <c r="H116" s="169" t="str">
        <f>'2000'!C203</f>
        <v>Ivana</v>
      </c>
      <c r="I116" s="205" t="str">
        <f>'2000'!D203</f>
        <v>Bařinová</v>
      </c>
      <c r="J116" s="147" t="str">
        <f>'2000'!E203</f>
        <v>Frýdek-Místek</v>
      </c>
      <c r="K116" s="313">
        <f>'2000'!F203</f>
        <v>1.1498842592592593E-2</v>
      </c>
      <c r="L116" s="169" t="str">
        <f>'2000'!C204</f>
        <v>Anna</v>
      </c>
      <c r="M116" s="205" t="str">
        <f>'2000'!D204</f>
        <v>Adámková</v>
      </c>
      <c r="N116" s="147" t="str">
        <f>'2000'!E204</f>
        <v>Český Těšín</v>
      </c>
      <c r="O116" s="322">
        <f>'2000'!F204</f>
        <v>1.3891203703703704E-2</v>
      </c>
      <c r="P116" s="236"/>
      <c r="Q116" s="155"/>
      <c r="R116" s="240"/>
    </row>
    <row r="117" spans="1:18" ht="13.5" customHeight="1">
      <c r="A117" s="960"/>
      <c r="B117" s="1002"/>
      <c r="C117" s="146" t="s">
        <v>1479</v>
      </c>
      <c r="D117" s="177" t="str">
        <f>'2000'!I202</f>
        <v>Daniel</v>
      </c>
      <c r="E117" s="203" t="str">
        <f>'2000'!J202</f>
        <v>Kaleta</v>
      </c>
      <c r="F117" s="148" t="str">
        <f>'2000'!K202</f>
        <v>Hrádek</v>
      </c>
      <c r="G117" s="314">
        <f>'2000'!L202</f>
        <v>9.0995370370370362E-3</v>
      </c>
      <c r="H117" s="177" t="str">
        <f>'2000'!I203</f>
        <v>Jan</v>
      </c>
      <c r="I117" s="203" t="str">
        <f>'2000'!J203</f>
        <v>Jursa</v>
      </c>
      <c r="J117" s="148" t="str">
        <f>'2000'!K203</f>
        <v>Hrádek</v>
      </c>
      <c r="K117" s="314">
        <f>'2000'!L203</f>
        <v>1.0524305555555556E-2</v>
      </c>
      <c r="L117" s="177" t="str">
        <f>'2000'!I204</f>
        <v>Jakub</v>
      </c>
      <c r="M117" s="203" t="str">
        <f>'2000'!J204</f>
        <v>Adámek</v>
      </c>
      <c r="N117" s="148" t="str">
        <f>'2000'!K204</f>
        <v>Český Těšín</v>
      </c>
      <c r="O117" s="321">
        <f>'2000'!L204</f>
        <v>1.3868055555555555E-2</v>
      </c>
      <c r="P117" s="237"/>
      <c r="Q117" s="154"/>
      <c r="R117" s="240"/>
    </row>
    <row r="118" spans="1:18" ht="13.5" customHeight="1">
      <c r="A118" s="960"/>
      <c r="B118" s="1003" t="s">
        <v>799</v>
      </c>
      <c r="C118" s="145" t="s">
        <v>1485</v>
      </c>
      <c r="D118" s="169" t="str">
        <f>'2000'!C227</f>
        <v>Hana</v>
      </c>
      <c r="E118" s="205" t="str">
        <f>'2000'!D227</f>
        <v>Haroková</v>
      </c>
      <c r="F118" s="147" t="str">
        <f>'2000'!E227</f>
        <v>Brno</v>
      </c>
      <c r="G118" s="313">
        <f>'2000'!F227</f>
        <v>9.0046296296296298E-3</v>
      </c>
      <c r="H118" s="169" t="str">
        <f>'2000'!C228</f>
        <v>Michaela</v>
      </c>
      <c r="I118" s="205" t="str">
        <f>'2000'!D228</f>
        <v>Legierská</v>
      </c>
      <c r="J118" s="147" t="str">
        <f>'2000'!E228</f>
        <v>Ostrava</v>
      </c>
      <c r="K118" s="313">
        <f>'2000'!F228</f>
        <v>9.105324074074073E-3</v>
      </c>
      <c r="L118" s="169" t="str">
        <f>'2000'!C229</f>
        <v>Klára</v>
      </c>
      <c r="M118" s="205" t="str">
        <f>'2000'!D229</f>
        <v>Maštalířová</v>
      </c>
      <c r="N118" s="147" t="str">
        <f>'2000'!E229</f>
        <v>Frýdek-Místek</v>
      </c>
      <c r="O118" s="322">
        <f>'2000'!F229</f>
        <v>1.1841435185185184E-2</v>
      </c>
      <c r="P118" s="236"/>
      <c r="Q118" s="155"/>
      <c r="R118" s="240"/>
    </row>
    <row r="119" spans="1:18" ht="13.5" customHeight="1">
      <c r="A119" s="960"/>
      <c r="B119" s="1004"/>
      <c r="C119" s="146" t="s">
        <v>1484</v>
      </c>
      <c r="D119" s="177" t="str">
        <f>'2000'!I227</f>
        <v>Zdeněk</v>
      </c>
      <c r="E119" s="203" t="str">
        <f>'2000'!J227</f>
        <v>Mezuliáník</v>
      </c>
      <c r="F119" s="222" t="str">
        <f>'2000'!K227</f>
        <v>Mariánské Lázně</v>
      </c>
      <c r="G119" s="314">
        <f>'2000'!L227</f>
        <v>1.7646990740740741E-2</v>
      </c>
      <c r="H119" s="177" t="str">
        <f>'2000'!I228</f>
        <v>Petr</v>
      </c>
      <c r="I119" s="203" t="str">
        <f>'2000'!J228</f>
        <v>Prokop</v>
      </c>
      <c r="J119" s="148" t="str">
        <f>'2000'!K228</f>
        <v>Český Těšín</v>
      </c>
      <c r="K119" s="314">
        <f>'2000'!L228</f>
        <v>1.8185185185185186E-2</v>
      </c>
      <c r="L119" s="177" t="str">
        <f>'2000'!I229</f>
        <v>Petr</v>
      </c>
      <c r="M119" s="203" t="str">
        <f>'2000'!J229</f>
        <v>Mikulenka</v>
      </c>
      <c r="N119" s="148" t="str">
        <f>'2000'!K229</f>
        <v>Frýdek-Místek</v>
      </c>
      <c r="O119" s="321">
        <f>'2000'!L229</f>
        <v>1.8481481481481481E-2</v>
      </c>
      <c r="P119" s="237"/>
      <c r="Q119" s="154"/>
      <c r="R119" s="240"/>
    </row>
    <row r="120" spans="1:18" ht="13.5" customHeight="1">
      <c r="A120" s="960"/>
      <c r="B120" s="1005" t="s">
        <v>1482</v>
      </c>
      <c r="C120" s="145" t="s">
        <v>1485</v>
      </c>
      <c r="D120" s="169" t="str">
        <f>'2000'!C252</f>
        <v>Dana</v>
      </c>
      <c r="E120" s="205" t="str">
        <f>'2000'!D252</f>
        <v>Hajná</v>
      </c>
      <c r="F120" s="147" t="str">
        <f>'2000'!E252</f>
        <v>Kroměříž</v>
      </c>
      <c r="G120" s="313">
        <f>'2000'!F252</f>
        <v>9.2638888888888892E-3</v>
      </c>
      <c r="H120" s="169" t="str">
        <f>'2000'!C253</f>
        <v>Ludmila</v>
      </c>
      <c r="I120" s="205" t="str">
        <f>'2000'!D253</f>
        <v>Šokalová</v>
      </c>
      <c r="J120" s="147" t="str">
        <f>'2000'!E253</f>
        <v>Staříč</v>
      </c>
      <c r="K120" s="313">
        <f>'2000'!F253</f>
        <v>1.0292824074074074E-2</v>
      </c>
      <c r="L120" s="169" t="str">
        <f>'2000'!C254</f>
        <v>Danuta</v>
      </c>
      <c r="M120" s="205" t="str">
        <f>'2000'!D254</f>
        <v>Ligocka</v>
      </c>
      <c r="N120" s="147" t="str">
        <f>'2000'!E254</f>
        <v>Istebna</v>
      </c>
      <c r="O120" s="322">
        <f>'2000'!F254</f>
        <v>1.1353009259259259E-2</v>
      </c>
      <c r="P120" s="236"/>
      <c r="Q120" s="155"/>
      <c r="R120" s="240"/>
    </row>
    <row r="121" spans="1:18" ht="13.5" customHeight="1">
      <c r="A121" s="960"/>
      <c r="B121" s="1006"/>
      <c r="C121" s="146" t="s">
        <v>1484</v>
      </c>
      <c r="D121" s="177" t="str">
        <f>'2000'!I252</f>
        <v>Václav</v>
      </c>
      <c r="E121" s="203" t="str">
        <f>'2000'!J252</f>
        <v>Filip</v>
      </c>
      <c r="F121" s="148" t="str">
        <f>'2000'!K252</f>
        <v>Kroměříž</v>
      </c>
      <c r="G121" s="314">
        <f>'2000'!L252</f>
        <v>1.8309027777777775E-2</v>
      </c>
      <c r="H121" s="177" t="str">
        <f>'2000'!I253</f>
        <v>Roman</v>
      </c>
      <c r="I121" s="203" t="str">
        <f>'2000'!J253</f>
        <v>Slowioczek</v>
      </c>
      <c r="J121" s="148" t="str">
        <f>'2000'!K253</f>
        <v>Jablunkov</v>
      </c>
      <c r="K121" s="314">
        <f>'2000'!L253</f>
        <v>1.9487268518518518E-2</v>
      </c>
      <c r="L121" s="177" t="str">
        <f>'2000'!I254</f>
        <v>Petr</v>
      </c>
      <c r="M121" s="203" t="str">
        <f>'2000'!J254</f>
        <v>Tvrzník</v>
      </c>
      <c r="N121" s="148" t="str">
        <f>'2000'!K254</f>
        <v>Jablunkov</v>
      </c>
      <c r="O121" s="321">
        <f>'2000'!L254</f>
        <v>2.0092592592592592E-2</v>
      </c>
      <c r="P121" s="237"/>
      <c r="Q121" s="154"/>
      <c r="R121" s="240"/>
    </row>
    <row r="122" spans="1:18" ht="9" customHeight="1">
      <c r="A122" s="960"/>
      <c r="B122" s="981" t="s">
        <v>792</v>
      </c>
      <c r="C122" s="145" t="s">
        <v>1485</v>
      </c>
      <c r="D122" s="169"/>
      <c r="E122" s="205"/>
      <c r="F122" s="147"/>
      <c r="G122" s="313"/>
      <c r="H122" s="169"/>
      <c r="I122" s="205"/>
      <c r="J122" s="147"/>
      <c r="K122" s="313"/>
      <c r="L122" s="169"/>
      <c r="M122" s="205"/>
      <c r="N122" s="147"/>
      <c r="O122" s="322"/>
      <c r="P122" s="236"/>
      <c r="Q122" s="155"/>
      <c r="R122" s="240"/>
    </row>
    <row r="123" spans="1:18" ht="13.5" customHeight="1">
      <c r="A123" s="960"/>
      <c r="B123" s="982"/>
      <c r="C123" s="146" t="s">
        <v>1484</v>
      </c>
      <c r="D123" s="177" t="str">
        <f>'2000'!I277</f>
        <v>František</v>
      </c>
      <c r="E123" s="203" t="str">
        <f>'2000'!J277</f>
        <v>Holec</v>
      </c>
      <c r="F123" s="148" t="str">
        <f>'2000'!K277</f>
        <v>Frýdek-Místek</v>
      </c>
      <c r="G123" s="314">
        <f>'2000'!L277</f>
        <v>2.0424768518518519E-2</v>
      </c>
      <c r="H123" s="177" t="str">
        <f>'2000'!I278</f>
        <v>Jan</v>
      </c>
      <c r="I123" s="203" t="str">
        <f>'2000'!J278</f>
        <v>Hrach</v>
      </c>
      <c r="J123" s="148" t="str">
        <f>'2000'!K278</f>
        <v>Karviná</v>
      </c>
      <c r="K123" s="314">
        <f>'2000'!L278</f>
        <v>2.0750000000000001E-2</v>
      </c>
      <c r="L123" s="177" t="str">
        <f>'2000'!I279</f>
        <v>Ervin</v>
      </c>
      <c r="M123" s="203" t="str">
        <f>'2000'!J279</f>
        <v>Podžorný</v>
      </c>
      <c r="N123" s="148" t="str">
        <f>'2000'!K279</f>
        <v>Třinec</v>
      </c>
      <c r="O123" s="321">
        <f>'2000'!L279</f>
        <v>2.3293981481481485E-2</v>
      </c>
      <c r="P123" s="237"/>
      <c r="Q123" s="154"/>
      <c r="R123" s="240"/>
    </row>
    <row r="124" spans="1:18" ht="9" customHeight="1">
      <c r="A124" s="960"/>
      <c r="B124" s="983" t="s">
        <v>1483</v>
      </c>
      <c r="C124" s="145" t="s">
        <v>1485</v>
      </c>
      <c r="D124" s="169"/>
      <c r="E124" s="205"/>
      <c r="F124" s="147"/>
      <c r="G124" s="313"/>
      <c r="H124" s="169"/>
      <c r="I124" s="205"/>
      <c r="J124" s="147"/>
      <c r="K124" s="313"/>
      <c r="L124" s="169"/>
      <c r="M124" s="205"/>
      <c r="N124" s="147"/>
      <c r="O124" s="322"/>
      <c r="P124" s="236"/>
      <c r="Q124" s="155"/>
      <c r="R124" s="240"/>
    </row>
    <row r="125" spans="1:18" ht="13.5" customHeight="1" thickBot="1">
      <c r="A125" s="980"/>
      <c r="B125" s="1007"/>
      <c r="C125" s="156" t="s">
        <v>1484</v>
      </c>
      <c r="D125" s="179" t="str">
        <f>'2000'!C277</f>
        <v>Josef</v>
      </c>
      <c r="E125" s="204" t="str">
        <f>'2000'!D277</f>
        <v>Tatarka</v>
      </c>
      <c r="F125" s="157" t="str">
        <f>'2000'!E277</f>
        <v>Frýdlant</v>
      </c>
      <c r="G125" s="315">
        <f>'2000'!F277</f>
        <v>2.3559027777777772E-2</v>
      </c>
      <c r="H125" s="179" t="str">
        <f>'2000'!C278</f>
        <v>Jaroslav</v>
      </c>
      <c r="I125" s="204" t="str">
        <f>'2000'!D278</f>
        <v>Gaman</v>
      </c>
      <c r="J125" s="157" t="str">
        <f>'2000'!E278</f>
        <v>Havířov</v>
      </c>
      <c r="K125" s="315">
        <f>'2000'!F278</f>
        <v>2.6150462962962962E-2</v>
      </c>
      <c r="L125" s="179" t="str">
        <f>'2000'!C279</f>
        <v>Vladislav</v>
      </c>
      <c r="M125" s="204" t="str">
        <f>'2000'!D279</f>
        <v>Mucha</v>
      </c>
      <c r="N125" s="157" t="str">
        <f>'2000'!E279</f>
        <v>Třinec</v>
      </c>
      <c r="O125" s="323">
        <f>'2000'!F279</f>
        <v>2.7120370370370375E-2</v>
      </c>
      <c r="P125" s="238"/>
      <c r="Q125" s="160"/>
      <c r="R125" s="240"/>
    </row>
    <row r="126" spans="1:18">
      <c r="A126" s="959">
        <v>2001</v>
      </c>
      <c r="B126" s="989" t="s">
        <v>926</v>
      </c>
      <c r="C126" s="149" t="s">
        <v>1478</v>
      </c>
      <c r="D126" s="173" t="str">
        <f>'2001'!C14</f>
        <v xml:space="preserve">Monika              </v>
      </c>
      <c r="E126" s="172" t="str">
        <f>'2001'!D14</f>
        <v xml:space="preserve">Mrozková            </v>
      </c>
      <c r="F126" s="150" t="str">
        <f>'2001'!E14</f>
        <v>Bystřice</v>
      </c>
      <c r="G126" s="346">
        <f>'2001'!F14</f>
        <v>40.799999999999997</v>
      </c>
      <c r="H126" s="173" t="str">
        <f>'2001'!C15</f>
        <v xml:space="preserve">Gabriela            </v>
      </c>
      <c r="I126" s="172" t="str">
        <f>'2001'!D15</f>
        <v xml:space="preserve">Szotkowská   </v>
      </c>
      <c r="J126" s="150" t="str">
        <f>'2001'!E15</f>
        <v>Mosty u Jabl.</v>
      </c>
      <c r="K126" s="346">
        <f>'2001'!F15</f>
        <v>48.5</v>
      </c>
      <c r="L126" s="173">
        <f>'2001'!C16</f>
        <v>0</v>
      </c>
      <c r="M126" s="172">
        <f>'2001'!D16</f>
        <v>0</v>
      </c>
      <c r="N126" s="150">
        <f>'2001'!E16</f>
        <v>0</v>
      </c>
      <c r="O126" s="350">
        <f>'2001'!F16</f>
        <v>0</v>
      </c>
    </row>
    <row r="127" spans="1:18">
      <c r="A127" s="960"/>
      <c r="B127" s="990"/>
      <c r="C127" s="146" t="s">
        <v>1479</v>
      </c>
      <c r="D127" s="177" t="str">
        <f>'2001'!I14</f>
        <v xml:space="preserve">Andrzej             </v>
      </c>
      <c r="E127" s="203" t="str">
        <f>'2001'!J14</f>
        <v xml:space="preserve">Žabka               </v>
      </c>
      <c r="F127" s="148" t="str">
        <f>'2001'!K14</f>
        <v>Hrádek</v>
      </c>
      <c r="G127" s="347">
        <f>'2001'!L14</f>
        <v>27.9</v>
      </c>
      <c r="H127" s="177" t="str">
        <f>'2001'!I15</f>
        <v xml:space="preserve">Filip               </v>
      </c>
      <c r="I127" s="203" t="str">
        <f>'2001'!J15</f>
        <v xml:space="preserve">Nytra               </v>
      </c>
      <c r="J127" s="148" t="str">
        <f>'2001'!K15</f>
        <v>Hrádek</v>
      </c>
      <c r="K127" s="347">
        <f>'2001'!L15</f>
        <v>29.1</v>
      </c>
      <c r="L127" s="177" t="str">
        <f>'2001'!I16</f>
        <v xml:space="preserve">Marek               </v>
      </c>
      <c r="M127" s="203" t="str">
        <f>'2001'!J16</f>
        <v xml:space="preserve">Konderla            </v>
      </c>
      <c r="N127" s="148" t="str">
        <f>'2001'!K16</f>
        <v>Hrádek</v>
      </c>
      <c r="O127" s="351">
        <f>'2001'!L16</f>
        <v>32.799999999999997</v>
      </c>
    </row>
    <row r="128" spans="1:18">
      <c r="A128" s="960"/>
      <c r="B128" s="991" t="s">
        <v>1481</v>
      </c>
      <c r="C128" s="145" t="s">
        <v>1478</v>
      </c>
      <c r="D128" s="169" t="str">
        <f>'2001'!C39</f>
        <v xml:space="preserve">Dominika            </v>
      </c>
      <c r="E128" s="205" t="str">
        <f>'2001'!D39</f>
        <v xml:space="preserve">Hulawy             </v>
      </c>
      <c r="F128" s="147" t="str">
        <f>'2001'!E39</f>
        <v>Istebna</v>
      </c>
      <c r="G128" s="348">
        <f>'2001'!F39</f>
        <v>140.6</v>
      </c>
      <c r="H128" s="169" t="str">
        <f>'2001'!C40</f>
        <v xml:space="preserve">Marta               </v>
      </c>
      <c r="I128" s="205" t="str">
        <f>'2001'!D40</f>
        <v xml:space="preserve">Kohut               </v>
      </c>
      <c r="J128" s="147" t="str">
        <f>'2001'!E40</f>
        <v>Istebna</v>
      </c>
      <c r="K128" s="348">
        <f>'2001'!F40</f>
        <v>141.69999999999999</v>
      </c>
      <c r="L128" s="169" t="str">
        <f>'2001'!C41</f>
        <v xml:space="preserve">Kateřina            </v>
      </c>
      <c r="M128" s="205" t="str">
        <f>'2001'!D41</f>
        <v xml:space="preserve">Krzoková            </v>
      </c>
      <c r="N128" s="147" t="str">
        <f>'2001'!E41</f>
        <v>Písečná</v>
      </c>
      <c r="O128" s="352">
        <f>'2001'!F41</f>
        <v>143.1</v>
      </c>
    </row>
    <row r="129" spans="1:15">
      <c r="A129" s="960"/>
      <c r="B129" s="992"/>
      <c r="C129" s="146" t="s">
        <v>1479</v>
      </c>
      <c r="D129" s="177" t="str">
        <f>'2001'!I39</f>
        <v xml:space="preserve">Filip               </v>
      </c>
      <c r="E129" s="203" t="str">
        <f>'2001'!J39</f>
        <v xml:space="preserve">Vludarčík           </v>
      </c>
      <c r="F129" s="148" t="str">
        <f>'2001'!K39</f>
        <v>Frýdek-Místek</v>
      </c>
      <c r="G129" s="347">
        <f>'2001'!L39</f>
        <v>120.4</v>
      </c>
      <c r="H129" s="177" t="str">
        <f>'2001'!I40</f>
        <v xml:space="preserve">David               </v>
      </c>
      <c r="I129" s="203" t="str">
        <f>'2001'!J40</f>
        <v xml:space="preserve">Štefek              </v>
      </c>
      <c r="J129" s="148" t="str">
        <f>'2001'!K40</f>
        <v>Frýdek-Místek</v>
      </c>
      <c r="K129" s="347">
        <f>'2001'!L40</f>
        <v>122.3</v>
      </c>
      <c r="L129" s="177" t="str">
        <f>'2001'!I41</f>
        <v xml:space="preserve">Bartolomiej         </v>
      </c>
      <c r="M129" s="203" t="str">
        <f>'2001'!J41</f>
        <v xml:space="preserve">Rucki               </v>
      </c>
      <c r="N129" s="148" t="str">
        <f>'2001'!K41</f>
        <v>Istebna</v>
      </c>
      <c r="O129" s="351">
        <f>'2001'!L41</f>
        <v>126.2</v>
      </c>
    </row>
    <row r="130" spans="1:15">
      <c r="A130" s="960"/>
      <c r="B130" s="993" t="s">
        <v>795</v>
      </c>
      <c r="C130" s="145" t="s">
        <v>1478</v>
      </c>
      <c r="D130" s="169" t="str">
        <f>'2001'!C76</f>
        <v xml:space="preserve">Hana                </v>
      </c>
      <c r="E130" s="205" t="str">
        <f>'2001'!D76</f>
        <v xml:space="preserve">Holejšovská   </v>
      </c>
      <c r="F130" s="147" t="str">
        <f>'2001'!E76</f>
        <v>Frýdek-Místek</v>
      </c>
      <c r="G130" s="348">
        <f>'2001'!F76</f>
        <v>117.6</v>
      </c>
      <c r="H130" s="169" t="str">
        <f>'2001'!C77</f>
        <v xml:space="preserve">Natalia             </v>
      </c>
      <c r="I130" s="205" t="str">
        <f>'2001'!D77</f>
        <v xml:space="preserve">Sikorová            </v>
      </c>
      <c r="J130" s="147" t="str">
        <f>'2001'!E77</f>
        <v>Třinec</v>
      </c>
      <c r="K130" s="348">
        <f>'2001'!F77</f>
        <v>118.9</v>
      </c>
      <c r="L130" s="169" t="str">
        <f>'2001'!C78</f>
        <v xml:space="preserve">Marcela             </v>
      </c>
      <c r="M130" s="205" t="str">
        <f>'2001'!D78</f>
        <v xml:space="preserve">Czudková            </v>
      </c>
      <c r="N130" s="147" t="str">
        <f>'2001'!E78</f>
        <v>Hrádek</v>
      </c>
      <c r="O130" s="352">
        <f>'2001'!F78</f>
        <v>122.6</v>
      </c>
    </row>
    <row r="131" spans="1:15">
      <c r="A131" s="960"/>
      <c r="B131" s="994"/>
      <c r="C131" s="146" t="s">
        <v>1479</v>
      </c>
      <c r="D131" s="177" t="str">
        <f>'2001'!I76</f>
        <v xml:space="preserve">Daniel              </v>
      </c>
      <c r="E131" s="203" t="str">
        <f>'2001'!J76</f>
        <v xml:space="preserve">Moškoř              </v>
      </c>
      <c r="F131" s="148" t="str">
        <f>'2001'!K76</f>
        <v>Frýdek-Místek</v>
      </c>
      <c r="G131" s="347">
        <f>'2001'!L76</f>
        <v>224</v>
      </c>
      <c r="H131" s="177" t="str">
        <f>'2001'!I77</f>
        <v xml:space="preserve">Jiří                </v>
      </c>
      <c r="I131" s="203" t="str">
        <f>'2001'!J77</f>
        <v xml:space="preserve">Uherek              </v>
      </c>
      <c r="J131" s="148" t="str">
        <f>'2001'!K77</f>
        <v>Frýdek-Místek</v>
      </c>
      <c r="K131" s="347">
        <f>'2001'!L77</f>
        <v>228</v>
      </c>
      <c r="L131" s="177" t="str">
        <f>'2001'!I78</f>
        <v xml:space="preserve">Michal              </v>
      </c>
      <c r="M131" s="203" t="str">
        <f>'2001'!J78</f>
        <v xml:space="preserve">Štefek              </v>
      </c>
      <c r="N131" s="148" t="str">
        <f>'2001'!K78</f>
        <v>Frýdek-Místek</v>
      </c>
      <c r="O131" s="351">
        <f>'2001'!L78</f>
        <v>231.4</v>
      </c>
    </row>
    <row r="132" spans="1:15">
      <c r="A132" s="960"/>
      <c r="B132" s="995" t="s">
        <v>796</v>
      </c>
      <c r="C132" s="145" t="s">
        <v>1478</v>
      </c>
      <c r="D132" s="169" t="str">
        <f>'2001'!C121</f>
        <v xml:space="preserve">Eva                 </v>
      </c>
      <c r="E132" s="205" t="str">
        <f>'2001'!D121</f>
        <v>Heczková</v>
      </c>
      <c r="F132" s="147" t="str">
        <f>'2001'!E121</f>
        <v>Třinec</v>
      </c>
      <c r="G132" s="348">
        <f>'2001'!F121</f>
        <v>220.8</v>
      </c>
      <c r="H132" s="169" t="str">
        <f>'2001'!C122</f>
        <v xml:space="preserve">Agnieszka           </v>
      </c>
      <c r="I132" s="205" t="str">
        <f>'2001'!D122</f>
        <v>Zawadová</v>
      </c>
      <c r="J132" s="147" t="str">
        <f>'2001'!E122</f>
        <v>Istebna</v>
      </c>
      <c r="K132" s="348">
        <f>'2001'!F122</f>
        <v>223.1</v>
      </c>
      <c r="L132" s="169" t="str">
        <f>'2001'!C123</f>
        <v xml:space="preserve">Lada                </v>
      </c>
      <c r="M132" s="205" t="str">
        <f>'2001'!D123</f>
        <v>Medvecová</v>
      </c>
      <c r="N132" s="147" t="str">
        <f>'2001'!E123</f>
        <v>Frýdek-Místek</v>
      </c>
      <c r="O132" s="352">
        <f>'2001'!F123</f>
        <v>223.7</v>
      </c>
    </row>
    <row r="133" spans="1:15">
      <c r="A133" s="960"/>
      <c r="B133" s="996"/>
      <c r="C133" s="146" t="s">
        <v>1479</v>
      </c>
      <c r="D133" s="177" t="str">
        <f>'2001'!I121</f>
        <v xml:space="preserve">Andrzej             </v>
      </c>
      <c r="E133" s="203" t="str">
        <f>'2001'!J121</f>
        <v xml:space="preserve">Michalik            </v>
      </c>
      <c r="F133" s="148" t="str">
        <f>'2001'!K121</f>
        <v>Jablunkov</v>
      </c>
      <c r="G133" s="347">
        <f>'2001'!L121</f>
        <v>249.2</v>
      </c>
      <c r="H133" s="177" t="str">
        <f>'2001'!I122</f>
        <v xml:space="preserve">Jozef               </v>
      </c>
      <c r="I133" s="203" t="str">
        <f>'2001'!J122</f>
        <v xml:space="preserve">Kawulok             </v>
      </c>
      <c r="J133" s="148" t="str">
        <f>'2001'!K122</f>
        <v>Istebna</v>
      </c>
      <c r="K133" s="347">
        <f>'2001'!L122</f>
        <v>250.8</v>
      </c>
      <c r="L133" s="177" t="str">
        <f>'2001'!I123</f>
        <v xml:space="preserve">Henryk              </v>
      </c>
      <c r="M133" s="203" t="str">
        <f>'2001'!J123</f>
        <v xml:space="preserve">Kawulok             </v>
      </c>
      <c r="N133" s="148" t="str">
        <f>'2001'!K123</f>
        <v>Jaworzynka</v>
      </c>
      <c r="O133" s="351">
        <f>'2001'!L123</f>
        <v>251.5</v>
      </c>
    </row>
    <row r="134" spans="1:15">
      <c r="A134" s="960"/>
      <c r="B134" s="997" t="s">
        <v>797</v>
      </c>
      <c r="C134" s="145" t="s">
        <v>1478</v>
      </c>
      <c r="D134" s="169" t="str">
        <f>'2001'!C163</f>
        <v xml:space="preserve">Tereza              </v>
      </c>
      <c r="E134" s="205" t="str">
        <f>'2001'!D163</f>
        <v xml:space="preserve">Otahalová           </v>
      </c>
      <c r="F134" s="147" t="str">
        <f>'2001'!E163</f>
        <v>Ostrava</v>
      </c>
      <c r="G134" s="348">
        <f>'2001'!F163</f>
        <v>251.7</v>
      </c>
      <c r="H134" s="169" t="str">
        <f>'2001'!C164</f>
        <v xml:space="preserve">Pavla               </v>
      </c>
      <c r="I134" s="205" t="str">
        <f>'2001'!D164</f>
        <v xml:space="preserve">Slavíková           </v>
      </c>
      <c r="J134" s="147" t="str">
        <f>'2001'!E164</f>
        <v>Frýdek-Místek</v>
      </c>
      <c r="K134" s="348">
        <f>'2001'!F164</f>
        <v>300.7</v>
      </c>
      <c r="L134" s="169" t="str">
        <f>'2001'!C165</f>
        <v xml:space="preserve">Zuzana              </v>
      </c>
      <c r="M134" s="205" t="str">
        <f>'2001'!D165</f>
        <v xml:space="preserve">Schindlerová  </v>
      </c>
      <c r="N134" s="147" t="str">
        <f>'2001'!E165</f>
        <v>Frýdek-Místek</v>
      </c>
      <c r="O134" s="352">
        <f>'2001'!F165</f>
        <v>303.39999999999998</v>
      </c>
    </row>
    <row r="135" spans="1:15">
      <c r="A135" s="960"/>
      <c r="B135" s="998"/>
      <c r="C135" s="146" t="s">
        <v>1479</v>
      </c>
      <c r="D135" s="177" t="str">
        <f>'2001'!I163</f>
        <v xml:space="preserve">Miroslav            </v>
      </c>
      <c r="E135" s="203" t="str">
        <f>'2001'!J163</f>
        <v xml:space="preserve">Lepíček             </v>
      </c>
      <c r="F135" s="148" t="str">
        <f>'2001'!K163</f>
        <v>Frýdek-Místek</v>
      </c>
      <c r="G135" s="347">
        <f>'2001'!L163</f>
        <v>435.7</v>
      </c>
      <c r="H135" s="177" t="str">
        <f>'2001'!I164</f>
        <v xml:space="preserve">Jan                 </v>
      </c>
      <c r="I135" s="203" t="str">
        <f>'2001'!J164</f>
        <v xml:space="preserve">Šrubař              </v>
      </c>
      <c r="J135" s="148" t="str">
        <f>'2001'!K164</f>
        <v>Frýdek-Místek</v>
      </c>
      <c r="K135" s="347">
        <f>'2001'!L164</f>
        <v>437.6</v>
      </c>
      <c r="L135" s="177" t="str">
        <f>'2001'!I165</f>
        <v xml:space="preserve">Miroslav            </v>
      </c>
      <c r="M135" s="203" t="str">
        <f>'2001'!J165</f>
        <v xml:space="preserve">Magnusek        </v>
      </c>
      <c r="N135" s="148" t="str">
        <f>'2001'!K165</f>
        <v>Frýdek-Místek</v>
      </c>
      <c r="O135" s="351">
        <f>'2001'!L165</f>
        <v>453.6</v>
      </c>
    </row>
    <row r="136" spans="1:15">
      <c r="A136" s="960"/>
      <c r="B136" s="999" t="s">
        <v>1665</v>
      </c>
      <c r="C136" s="145" t="s">
        <v>1478</v>
      </c>
      <c r="D136" s="169" t="str">
        <f>'2001'!C190</f>
        <v xml:space="preserve">Hana                </v>
      </c>
      <c r="E136" s="205" t="str">
        <f>'2001'!D190</f>
        <v xml:space="preserve">Cigánková           </v>
      </c>
      <c r="F136" s="147" t="str">
        <f>'2001'!E190</f>
        <v>Frýdek-Místek</v>
      </c>
      <c r="G136" s="348">
        <f>'2001'!F190</f>
        <v>519.9</v>
      </c>
      <c r="H136" s="169" t="str">
        <f>'2001'!C191</f>
        <v xml:space="preserve">Nikol               </v>
      </c>
      <c r="I136" s="205" t="str">
        <f>'2001'!D191</f>
        <v xml:space="preserve">Buzášová            </v>
      </c>
      <c r="J136" s="147" t="str">
        <f>'2001'!E191</f>
        <v>Třinec</v>
      </c>
      <c r="K136" s="348">
        <f>'2001'!F191</f>
        <v>533.5</v>
      </c>
      <c r="L136" s="169" t="str">
        <f>'2001'!C192</f>
        <v xml:space="preserve">Veronika            </v>
      </c>
      <c r="M136" s="205" t="str">
        <f>'2001'!D192</f>
        <v xml:space="preserve">Pišová              </v>
      </c>
      <c r="N136" s="147" t="str">
        <f>'2001'!E192</f>
        <v>Frýdek-Místek</v>
      </c>
      <c r="O136" s="352">
        <f>'2001'!F192</f>
        <v>558.6</v>
      </c>
    </row>
    <row r="137" spans="1:15">
      <c r="A137" s="960"/>
      <c r="B137" s="1000"/>
      <c r="C137" s="146" t="s">
        <v>1479</v>
      </c>
      <c r="D137" s="177" t="str">
        <f>'2001'!I190</f>
        <v xml:space="preserve">Tomáš               </v>
      </c>
      <c r="E137" s="203" t="str">
        <f>'2001'!J190</f>
        <v xml:space="preserve">Martinák            </v>
      </c>
      <c r="F137" s="148" t="str">
        <f>'2001'!K190</f>
        <v>Frýdek-Místek</v>
      </c>
      <c r="G137" s="347">
        <f>'2001'!L190</f>
        <v>1230.4000000000001</v>
      </c>
      <c r="H137" s="177" t="str">
        <f>'2001'!I191</f>
        <v xml:space="preserve">Lukáš               </v>
      </c>
      <c r="I137" s="203" t="str">
        <f>'2001'!J191</f>
        <v xml:space="preserve">Slowioczek          </v>
      </c>
      <c r="J137" s="148" t="str">
        <f>'2001'!K191</f>
        <v>Jablunkov</v>
      </c>
      <c r="K137" s="347">
        <f>'2001'!L191</f>
        <v>1346.3</v>
      </c>
      <c r="L137" s="177" t="str">
        <f>'2001'!I192</f>
        <v xml:space="preserve">Petr                </v>
      </c>
      <c r="M137" s="203" t="str">
        <f>'2001'!J192</f>
        <v xml:space="preserve">Ogrocki             </v>
      </c>
      <c r="N137" s="148" t="str">
        <f>'2001'!K192</f>
        <v>Těrlicko</v>
      </c>
      <c r="O137" s="351">
        <f>'2001'!L192</f>
        <v>1641.7</v>
      </c>
    </row>
    <row r="138" spans="1:15">
      <c r="A138" s="960"/>
      <c r="B138" s="1001" t="s">
        <v>798</v>
      </c>
      <c r="C138" s="145" t="s">
        <v>1478</v>
      </c>
      <c r="D138" s="169" t="str">
        <f>'2001'!C215</f>
        <v xml:space="preserve">Monika              </v>
      </c>
      <c r="E138" s="205" t="str">
        <f>'2001'!D215</f>
        <v xml:space="preserve">Janošcová           </v>
      </c>
      <c r="F138" s="147" t="str">
        <f>'2001'!E215</f>
        <v>Frýdek-Místek</v>
      </c>
      <c r="G138" s="348">
        <f>'2001'!F215</f>
        <v>1500.6</v>
      </c>
      <c r="H138" s="169" t="str">
        <f>'2001'!C216</f>
        <v xml:space="preserve">Ivana               </v>
      </c>
      <c r="I138" s="205" t="str">
        <f>'2001'!D216</f>
        <v xml:space="preserve">Vařínová            </v>
      </c>
      <c r="J138" s="147" t="str">
        <f>'2001'!E216</f>
        <v>Frýdek-Místek</v>
      </c>
      <c r="K138" s="348">
        <f>'2001'!F216</f>
        <v>1625</v>
      </c>
      <c r="L138" s="169">
        <f>'2001'!C217</f>
        <v>0</v>
      </c>
      <c r="M138" s="205">
        <f>'2001'!D217</f>
        <v>0</v>
      </c>
      <c r="N138" s="147">
        <f>'2001'!E217</f>
        <v>0</v>
      </c>
      <c r="O138" s="352">
        <f>'2001'!F217</f>
        <v>0</v>
      </c>
    </row>
    <row r="139" spans="1:15">
      <c r="A139" s="960"/>
      <c r="B139" s="1002"/>
      <c r="C139" s="146" t="s">
        <v>1479</v>
      </c>
      <c r="D139" s="177" t="str">
        <f>'2001'!I215</f>
        <v xml:space="preserve">Petr                </v>
      </c>
      <c r="E139" s="203" t="str">
        <f>'2001'!J215</f>
        <v xml:space="preserve">Mikulenka           </v>
      </c>
      <c r="F139" s="148" t="str">
        <f>'2001'!K215</f>
        <v>Frýdek-Místek</v>
      </c>
      <c r="G139" s="347">
        <f>'2001'!L215</f>
        <v>1122.4000000000001</v>
      </c>
      <c r="H139" s="177" t="str">
        <f>'2001'!I216</f>
        <v xml:space="preserve">Daniel              </v>
      </c>
      <c r="I139" s="203" t="str">
        <f>'2001'!J216</f>
        <v xml:space="preserve">Kaleta              </v>
      </c>
      <c r="J139" s="148" t="str">
        <f>'2001'!K216</f>
        <v>Hrádek</v>
      </c>
      <c r="K139" s="347">
        <f>'2001'!L216</f>
        <v>1309.7</v>
      </c>
      <c r="L139" s="177">
        <f>'2001'!I217</f>
        <v>0</v>
      </c>
      <c r="M139" s="203">
        <f>'2001'!J217</f>
        <v>0</v>
      </c>
      <c r="N139" s="148">
        <f>'2001'!K217</f>
        <v>0</v>
      </c>
      <c r="O139" s="351">
        <f>'2001'!L217</f>
        <v>0</v>
      </c>
    </row>
    <row r="140" spans="1:15">
      <c r="A140" s="960"/>
      <c r="B140" s="1003" t="s">
        <v>799</v>
      </c>
      <c r="C140" s="145" t="s">
        <v>1485</v>
      </c>
      <c r="D140" s="169" t="str">
        <f>'2001'!C240</f>
        <v xml:space="preserve">Michaela            </v>
      </c>
      <c r="E140" s="205" t="str">
        <f>'2001'!D240</f>
        <v xml:space="preserve">Przyczková    </v>
      </c>
      <c r="F140" s="147" t="str">
        <f>'2001'!E240</f>
        <v>Hrádek</v>
      </c>
      <c r="G140" s="348">
        <f>'2001'!F240</f>
        <v>1334</v>
      </c>
      <c r="H140" s="169" t="str">
        <f>'2001'!C241</f>
        <v xml:space="preserve">Anna                </v>
      </c>
      <c r="I140" s="205" t="str">
        <f>'2001'!D241</f>
        <v xml:space="preserve">Otáhalová           </v>
      </c>
      <c r="J140" s="147" t="str">
        <f>'2001'!E241</f>
        <v>Ostrava</v>
      </c>
      <c r="K140" s="348">
        <f>'2001'!F241</f>
        <v>1354.9</v>
      </c>
      <c r="L140" s="169" t="str">
        <f>'2001'!C242</f>
        <v xml:space="preserve">Hana                </v>
      </c>
      <c r="M140" s="205" t="str">
        <f>'2001'!D242</f>
        <v xml:space="preserve">Haroková            </v>
      </c>
      <c r="N140" s="147" t="str">
        <f>'2001'!E242</f>
        <v>Brno</v>
      </c>
      <c r="O140" s="352">
        <f>'2001'!F242</f>
        <v>1408.2</v>
      </c>
    </row>
    <row r="141" spans="1:15">
      <c r="A141" s="960"/>
      <c r="B141" s="1004"/>
      <c r="C141" s="146" t="s">
        <v>1484</v>
      </c>
      <c r="D141" s="177" t="str">
        <f>'2001'!I240</f>
        <v xml:space="preserve">Alan                </v>
      </c>
      <c r="E141" s="203" t="str">
        <f>'2001'!J240</f>
        <v xml:space="preserve">Janík               </v>
      </c>
      <c r="F141" s="222" t="str">
        <f>'2001'!K240</f>
        <v>Havířov</v>
      </c>
      <c r="G141" s="347">
        <f>'2001'!L240</f>
        <v>2707.1</v>
      </c>
      <c r="H141" s="177" t="str">
        <f>'2001'!I241</f>
        <v xml:space="preserve">Zdeněk              </v>
      </c>
      <c r="I141" s="203" t="str">
        <f>'2001'!J241</f>
        <v xml:space="preserve">Velička             </v>
      </c>
      <c r="J141" s="148" t="str">
        <f>'2001'!K241</f>
        <v>Karviná</v>
      </c>
      <c r="K141" s="347">
        <f>'2001'!L241</f>
        <v>2709.2</v>
      </c>
      <c r="L141" s="177" t="str">
        <f>'2001'!I242</f>
        <v xml:space="preserve">Ladislav            </v>
      </c>
      <c r="M141" s="203" t="str">
        <f>'2001'!J242</f>
        <v xml:space="preserve">Sventek             </v>
      </c>
      <c r="N141" s="148" t="str">
        <f>'2001'!K242</f>
        <v>Čadca</v>
      </c>
      <c r="O141" s="351">
        <f>'2001'!L242</f>
        <v>2735.3</v>
      </c>
    </row>
    <row r="142" spans="1:15">
      <c r="A142" s="960"/>
      <c r="B142" s="1005" t="s">
        <v>1482</v>
      </c>
      <c r="C142" s="145" t="s">
        <v>1485</v>
      </c>
      <c r="D142" s="169" t="str">
        <f>'2001'!C265</f>
        <v xml:space="preserve">Ludmila             </v>
      </c>
      <c r="E142" s="205" t="str">
        <f>'2001'!D265</f>
        <v xml:space="preserve">Šokalová            </v>
      </c>
      <c r="F142" s="147" t="str">
        <f>'2001'!E265</f>
        <v>Staříč</v>
      </c>
      <c r="G142" s="348">
        <f>'2001'!F265</f>
        <v>1458.3</v>
      </c>
      <c r="H142" s="169">
        <f>'2001'!C266</f>
        <v>0</v>
      </c>
      <c r="I142" s="205">
        <f>'2001'!D266</f>
        <v>0</v>
      </c>
      <c r="J142" s="147">
        <f>'2001'!E266</f>
        <v>0</v>
      </c>
      <c r="K142" s="348">
        <f>'2001'!F266</f>
        <v>0</v>
      </c>
      <c r="L142" s="169">
        <f>'2001'!C267</f>
        <v>0</v>
      </c>
      <c r="M142" s="205">
        <f>'2001'!D267</f>
        <v>0</v>
      </c>
      <c r="N142" s="147">
        <f>'2001'!E267</f>
        <v>0</v>
      </c>
      <c r="O142" s="352">
        <f>'2001'!F267</f>
        <v>0</v>
      </c>
    </row>
    <row r="143" spans="1:15">
      <c r="A143" s="960"/>
      <c r="B143" s="1006"/>
      <c r="C143" s="146" t="s">
        <v>1484</v>
      </c>
      <c r="D143" s="177" t="str">
        <f>'2001'!I265</f>
        <v xml:space="preserve">Igor                </v>
      </c>
      <c r="E143" s="203" t="str">
        <f>'2001'!J265</f>
        <v xml:space="preserve">Heleš               </v>
      </c>
      <c r="F143" s="148" t="str">
        <f>'2001'!K265</f>
        <v>Karviná</v>
      </c>
      <c r="G143" s="347">
        <f>'2001'!L265</f>
        <v>2745.5</v>
      </c>
      <c r="H143" s="177" t="str">
        <f>'2001'!I266</f>
        <v xml:space="preserve">Stanislav             </v>
      </c>
      <c r="I143" s="203" t="str">
        <f>'2001'!J266</f>
        <v xml:space="preserve">Orlicki             </v>
      </c>
      <c r="J143" s="148" t="str">
        <f>'2001'!K266</f>
        <v>Rudzie</v>
      </c>
      <c r="K143" s="347">
        <f>'2001'!L266</f>
        <v>2830</v>
      </c>
      <c r="L143" s="177" t="str">
        <f>'2001'!I267</f>
        <v xml:space="preserve">Vladimír            </v>
      </c>
      <c r="M143" s="203" t="str">
        <f>'2001'!J267</f>
        <v xml:space="preserve">Balošák             </v>
      </c>
      <c r="N143" s="148" t="str">
        <f>'2001'!K267</f>
        <v>Čadca</v>
      </c>
      <c r="O143" s="351">
        <f>'2001'!L267</f>
        <v>2843.5</v>
      </c>
    </row>
    <row r="144" spans="1:15">
      <c r="A144" s="960"/>
      <c r="B144" s="981" t="s">
        <v>792</v>
      </c>
      <c r="C144" s="145" t="s">
        <v>1485</v>
      </c>
      <c r="D144" s="169"/>
      <c r="E144" s="205"/>
      <c r="F144" s="147"/>
      <c r="G144" s="348"/>
      <c r="H144" s="169"/>
      <c r="I144" s="205"/>
      <c r="J144" s="147"/>
      <c r="K144" s="348"/>
      <c r="L144" s="169"/>
      <c r="M144" s="205"/>
      <c r="N144" s="147"/>
      <c r="O144" s="352"/>
    </row>
    <row r="145" spans="1:15">
      <c r="A145" s="960"/>
      <c r="B145" s="982"/>
      <c r="C145" s="146" t="s">
        <v>1484</v>
      </c>
      <c r="D145" s="177" t="str">
        <f>'2001'!I290</f>
        <v xml:space="preserve">František           </v>
      </c>
      <c r="E145" s="203" t="str">
        <f>'2001'!J290</f>
        <v xml:space="preserve">Holec               </v>
      </c>
      <c r="F145" s="148" t="str">
        <f>'2001'!K290</f>
        <v>Frýdek-Místek</v>
      </c>
      <c r="G145" s="347">
        <f>'2001'!L290</f>
        <v>3053.3</v>
      </c>
      <c r="H145" s="177" t="str">
        <f>'2001'!I291</f>
        <v xml:space="preserve">Anton               </v>
      </c>
      <c r="I145" s="203" t="str">
        <f>'2001'!J291</f>
        <v xml:space="preserve">Šuška               </v>
      </c>
      <c r="J145" s="148" t="str">
        <f>'2001'!K291</f>
        <v>Čadca</v>
      </c>
      <c r="K145" s="347">
        <f>'2001'!L291</f>
        <v>3139.4</v>
      </c>
      <c r="L145" s="177" t="str">
        <f>'2001'!I292</f>
        <v xml:space="preserve">Jan                 </v>
      </c>
      <c r="M145" s="203" t="str">
        <f>'2001'!J292</f>
        <v xml:space="preserve">Konopka             </v>
      </c>
      <c r="N145" s="148" t="str">
        <f>'2001'!K292</f>
        <v>Čadca</v>
      </c>
      <c r="O145" s="351">
        <f>'2001'!L292</f>
        <v>3229.5</v>
      </c>
    </row>
    <row r="146" spans="1:15">
      <c r="A146" s="960"/>
      <c r="B146" s="983" t="s">
        <v>1483</v>
      </c>
      <c r="C146" s="145" t="s">
        <v>1485</v>
      </c>
      <c r="D146" s="169"/>
      <c r="E146" s="205"/>
      <c r="F146" s="147"/>
      <c r="G146" s="348"/>
      <c r="H146" s="169"/>
      <c r="I146" s="205"/>
      <c r="J146" s="147"/>
      <c r="K146" s="348"/>
      <c r="L146" s="169"/>
      <c r="M146" s="205"/>
      <c r="N146" s="147"/>
      <c r="O146" s="352"/>
    </row>
    <row r="147" spans="1:15" ht="12.75" thickBot="1">
      <c r="A147" s="980"/>
      <c r="B147" s="1007"/>
      <c r="C147" s="156" t="s">
        <v>1484</v>
      </c>
      <c r="D147" s="179" t="str">
        <f>'2001'!C290</f>
        <v xml:space="preserve">Josef               </v>
      </c>
      <c r="E147" s="204" t="str">
        <f>'2001'!D290</f>
        <v xml:space="preserve">Tatarka             </v>
      </c>
      <c r="F147" s="157" t="str">
        <f>'2001'!E290</f>
        <v>Frýdlant</v>
      </c>
      <c r="G147" s="349">
        <f>'2001'!F290</f>
        <v>3508.3</v>
      </c>
      <c r="H147" s="179" t="str">
        <f>'2001'!C291</f>
        <v xml:space="preserve">Miloslav            </v>
      </c>
      <c r="I147" s="204" t="str">
        <f>'2001'!D291</f>
        <v xml:space="preserve">Šuster              </v>
      </c>
      <c r="J147" s="157" t="str">
        <f>'2001'!E291</f>
        <v>Záblatí</v>
      </c>
      <c r="K147" s="349">
        <f>'2001'!F291</f>
        <v>4406.3999999999996</v>
      </c>
      <c r="L147" s="179">
        <f>'2001'!C292</f>
        <v>0</v>
      </c>
      <c r="M147" s="204">
        <f>'2001'!D292</f>
        <v>0</v>
      </c>
      <c r="N147" s="157">
        <f>'2001'!E292</f>
        <v>0</v>
      </c>
      <c r="O147" s="353">
        <f>'2001'!F292</f>
        <v>0</v>
      </c>
    </row>
    <row r="148" spans="1:15">
      <c r="A148" s="959">
        <v>2002</v>
      </c>
      <c r="B148" s="989" t="s">
        <v>926</v>
      </c>
      <c r="C148" s="149" t="s">
        <v>1478</v>
      </c>
      <c r="D148" s="173" t="str">
        <f>'2002'!C14</f>
        <v>Lenka</v>
      </c>
      <c r="E148" s="172" t="str">
        <f>'2002'!D14</f>
        <v>Krzyžanková</v>
      </c>
      <c r="F148" s="150" t="str">
        <f>'2002'!E14</f>
        <v>Oldřichovice</v>
      </c>
      <c r="G148" s="311" t="str">
        <f>'2002'!F14</f>
        <v>00:33,1</v>
      </c>
      <c r="H148" s="173" t="str">
        <f>'2002'!C15</f>
        <v>Gabriela</v>
      </c>
      <c r="I148" s="172" t="str">
        <f>'2002'!D15</f>
        <v>Szotkowská</v>
      </c>
      <c r="J148" s="150" t="str">
        <f>'2002'!E15</f>
        <v>Mosty u Jabl.</v>
      </c>
      <c r="K148" s="311" t="str">
        <f>'2002'!F15</f>
        <v>00:37,9</v>
      </c>
      <c r="L148" s="173" t="str">
        <f>'2002'!C16</f>
        <v>Jolana</v>
      </c>
      <c r="M148" s="172" t="str">
        <f>'2002'!D16</f>
        <v>Szpyrcová</v>
      </c>
      <c r="N148" s="150" t="str">
        <f>'2002'!E16</f>
        <v>Hrádek</v>
      </c>
      <c r="O148" s="316" t="str">
        <f>'2002'!F16</f>
        <v>00:38,8</v>
      </c>
    </row>
    <row r="149" spans="1:15">
      <c r="A149" s="960"/>
      <c r="B149" s="990"/>
      <c r="C149" s="146" t="s">
        <v>1479</v>
      </c>
      <c r="D149" s="177" t="str">
        <f>'2002'!I14</f>
        <v>Martin</v>
      </c>
      <c r="E149" s="203" t="str">
        <f>'2002'!J14</f>
        <v>Kiszka</v>
      </c>
      <c r="F149" s="148" t="str">
        <f>'2002'!K14</f>
        <v>Písečná</v>
      </c>
      <c r="G149" s="314" t="str">
        <f>'2002'!L14</f>
        <v>00:36,1</v>
      </c>
      <c r="H149" s="177" t="str">
        <f>'2002'!I15</f>
        <v>Marian</v>
      </c>
      <c r="I149" s="203" t="str">
        <f>'2002'!J15</f>
        <v>Ryba</v>
      </c>
      <c r="J149" s="148" t="str">
        <f>'2002'!K15</f>
        <v>Vendryně</v>
      </c>
      <c r="K149" s="314" t="str">
        <f>'2002'!L15</f>
        <v>00:36,4</v>
      </c>
      <c r="L149" s="177" t="str">
        <f>'2002'!I16</f>
        <v>Michal</v>
      </c>
      <c r="M149" s="203" t="str">
        <f>'2002'!J16</f>
        <v>Borski</v>
      </c>
      <c r="N149" s="148" t="str">
        <f>'2002'!K16</f>
        <v>Hrádek</v>
      </c>
      <c r="O149" s="321" t="str">
        <f>'2002'!L16</f>
        <v>00:40,3</v>
      </c>
    </row>
    <row r="150" spans="1:15">
      <c r="A150" s="960"/>
      <c r="B150" s="991" t="s">
        <v>1481</v>
      </c>
      <c r="C150" s="145" t="s">
        <v>1478</v>
      </c>
      <c r="D150" s="169" t="str">
        <f>'2002'!C39</f>
        <v>Beata</v>
      </c>
      <c r="E150" s="205" t="str">
        <f>'2002'!D39</f>
        <v>Marková</v>
      </c>
      <c r="F150" s="147" t="str">
        <f>'2002'!E39</f>
        <v>Frýdek-Místek</v>
      </c>
      <c r="G150" s="313" t="str">
        <f>'2002'!F39</f>
        <v>01:34,6</v>
      </c>
      <c r="H150" s="169" t="str">
        <f>'2002'!C40</f>
        <v>Nikola</v>
      </c>
      <c r="I150" s="205" t="str">
        <f>'2002'!D40</f>
        <v>Horňáčková</v>
      </c>
      <c r="J150" s="147" t="str">
        <f>'2002'!E40</f>
        <v>Frýdek-Místek</v>
      </c>
      <c r="K150" s="313" t="str">
        <f>'2002'!F40</f>
        <v>01:36,8</v>
      </c>
      <c r="L150" s="169" t="str">
        <f>'2002'!C41</f>
        <v>Anna</v>
      </c>
      <c r="M150" s="205" t="str">
        <f>'2002'!D41</f>
        <v>Janeczková</v>
      </c>
      <c r="N150" s="147" t="str">
        <f>'2002'!E41</f>
        <v>Hrádek</v>
      </c>
      <c r="O150" s="322" t="str">
        <f>'2002'!F41</f>
        <v>01:37,3</v>
      </c>
    </row>
    <row r="151" spans="1:15">
      <c r="A151" s="960"/>
      <c r="B151" s="992"/>
      <c r="C151" s="146" t="s">
        <v>1479</v>
      </c>
      <c r="D151" s="177" t="str">
        <f>'2002'!I39</f>
        <v>Filip</v>
      </c>
      <c r="E151" s="203" t="str">
        <f>'2002'!J39</f>
        <v>Řeha</v>
      </c>
      <c r="F151" s="148" t="str">
        <f>'2002'!K39</f>
        <v>Frýdek-Místek</v>
      </c>
      <c r="G151" s="314" t="str">
        <f>'2002'!L39</f>
        <v>01:30,9</v>
      </c>
      <c r="H151" s="177" t="str">
        <f>'2002'!I40</f>
        <v>Oto</v>
      </c>
      <c r="I151" s="203" t="str">
        <f>'2002'!J40</f>
        <v>Svider</v>
      </c>
      <c r="J151" s="148" t="str">
        <f>'2002'!K40</f>
        <v>Nýdek</v>
      </c>
      <c r="K151" s="314" t="str">
        <f>'2002'!L40</f>
        <v>01:32,5</v>
      </c>
      <c r="L151" s="177" t="str">
        <f>'2002'!I41</f>
        <v>David</v>
      </c>
      <c r="M151" s="203" t="str">
        <f>'2002'!J41</f>
        <v>Macura</v>
      </c>
      <c r="N151" s="148" t="str">
        <f>'2002'!K41</f>
        <v>Třinec</v>
      </c>
      <c r="O151" s="321" t="str">
        <f>'2002'!L41</f>
        <v>01:32,9</v>
      </c>
    </row>
    <row r="152" spans="1:15">
      <c r="A152" s="960"/>
      <c r="B152" s="993" t="s">
        <v>795</v>
      </c>
      <c r="C152" s="145" t="s">
        <v>1478</v>
      </c>
      <c r="D152" s="169" t="str">
        <f>'2002'!C76</f>
        <v>Natalia</v>
      </c>
      <c r="E152" s="205" t="str">
        <f>'2002'!D76</f>
        <v>Sikorová</v>
      </c>
      <c r="F152" s="147" t="str">
        <f>'2002'!E76</f>
        <v>Třinec</v>
      </c>
      <c r="G152" s="313" t="str">
        <f>'2002'!F76</f>
        <v>01:20,6</v>
      </c>
      <c r="H152" s="169" t="str">
        <f>'2002'!C77</f>
        <v>Jana</v>
      </c>
      <c r="I152" s="205" t="str">
        <f>'2002'!D77</f>
        <v>Lepíková</v>
      </c>
      <c r="J152" s="147" t="str">
        <f>'2002'!E77</f>
        <v>Frýdek-Místek</v>
      </c>
      <c r="K152" s="313" t="str">
        <f>'2002'!F77</f>
        <v>01:21,3</v>
      </c>
      <c r="L152" s="169" t="str">
        <f>'2002'!C78</f>
        <v>Ester</v>
      </c>
      <c r="M152" s="205" t="str">
        <f>'2002'!D78</f>
        <v>Kopečková</v>
      </c>
      <c r="N152" s="147" t="str">
        <f>'2002'!E78</f>
        <v>Frýdek-Místek</v>
      </c>
      <c r="O152" s="322" t="str">
        <f>'2002'!F78</f>
        <v>01:24,2</v>
      </c>
    </row>
    <row r="153" spans="1:15">
      <c r="A153" s="960"/>
      <c r="B153" s="994"/>
      <c r="C153" s="146" t="s">
        <v>1479</v>
      </c>
      <c r="D153" s="177" t="str">
        <f>'2002'!I76</f>
        <v>Michal</v>
      </c>
      <c r="E153" s="203" t="str">
        <f>'2002'!J76</f>
        <v>Štefek</v>
      </c>
      <c r="F153" s="148" t="str">
        <f>'2002'!K76</f>
        <v>Frýdek-Místek</v>
      </c>
      <c r="G153" s="314" t="str">
        <f>'2002'!L76</f>
        <v>02:25,5</v>
      </c>
      <c r="H153" s="177" t="str">
        <f>'2002'!I77</f>
        <v>Lukáš</v>
      </c>
      <c r="I153" s="203" t="str">
        <f>'2002'!J77</f>
        <v>Ulmann</v>
      </c>
      <c r="J153" s="148" t="str">
        <f>'2002'!K77</f>
        <v>Frýdek-Místek</v>
      </c>
      <c r="K153" s="314" t="str">
        <f>'2002'!L77</f>
        <v>02:37,2</v>
      </c>
      <c r="L153" s="177" t="str">
        <f>'2002'!I78</f>
        <v>Filip</v>
      </c>
      <c r="M153" s="203" t="str">
        <f>'2002'!J78</f>
        <v>Vludarčík</v>
      </c>
      <c r="N153" s="148" t="str">
        <f>'2002'!K78</f>
        <v>Frýdek-Místek</v>
      </c>
      <c r="O153" s="321" t="str">
        <f>'2002'!L78</f>
        <v>02:39,6</v>
      </c>
    </row>
    <row r="154" spans="1:15">
      <c r="A154" s="960"/>
      <c r="B154" s="995" t="s">
        <v>796</v>
      </c>
      <c r="C154" s="145" t="s">
        <v>1478</v>
      </c>
      <c r="D154" s="169" t="str">
        <f>'2002'!C121</f>
        <v>Erika</v>
      </c>
      <c r="E154" s="205" t="str">
        <f>'2002'!D121</f>
        <v>Mikulenková</v>
      </c>
      <c r="F154" s="147" t="str">
        <f>'2002'!E121</f>
        <v>Frýdek-Místek</v>
      </c>
      <c r="G154" s="313" t="str">
        <f>'2002'!F121</f>
        <v>02:25,7</v>
      </c>
      <c r="H154" s="169" t="str">
        <f>'2002'!C122</f>
        <v>Markéta</v>
      </c>
      <c r="I154" s="205" t="str">
        <f>'2002'!D122</f>
        <v>Schybolová</v>
      </c>
      <c r="J154" s="147" t="str">
        <f>'2002'!E122</f>
        <v>Kopřivnice</v>
      </c>
      <c r="K154" s="313" t="str">
        <f>'2002'!F122</f>
        <v>02:26,9</v>
      </c>
      <c r="L154" s="169" t="str">
        <f>'2002'!C123</f>
        <v>Hana</v>
      </c>
      <c r="M154" s="205" t="str">
        <f>'2002'!D123</f>
        <v>Holejšovská</v>
      </c>
      <c r="N154" s="147" t="str">
        <f>'2002'!E123</f>
        <v>Frýdek-Místek</v>
      </c>
      <c r="O154" s="322" t="str">
        <f>'2002'!F123</f>
        <v>02:28,1</v>
      </c>
    </row>
    <row r="155" spans="1:15">
      <c r="A155" s="960"/>
      <c r="B155" s="996"/>
      <c r="C155" s="146" t="s">
        <v>1479</v>
      </c>
      <c r="D155" s="177" t="str">
        <f>'2002'!I121</f>
        <v>Jan</v>
      </c>
      <c r="E155" s="203" t="str">
        <f>'2002'!J121</f>
        <v>Lysek</v>
      </c>
      <c r="F155" s="148" t="str">
        <f>'2002'!K121</f>
        <v>Písečná</v>
      </c>
      <c r="G155" s="314" t="str">
        <f>'2002'!L121</f>
        <v>02:47,3</v>
      </c>
      <c r="H155" s="177" t="str">
        <f>'2002'!I122</f>
        <v>Michal</v>
      </c>
      <c r="I155" s="203" t="str">
        <f>'2002'!J122</f>
        <v>Szotkowski</v>
      </c>
      <c r="J155" s="148" t="str">
        <f>'2002'!K122</f>
        <v>Písečná</v>
      </c>
      <c r="K155" s="314" t="str">
        <f>'2002'!L122</f>
        <v>03:06,2</v>
      </c>
      <c r="L155" s="177" t="str">
        <f>'2002'!I123</f>
        <v>David</v>
      </c>
      <c r="M155" s="203" t="str">
        <f>'2002'!J123</f>
        <v>Řeha</v>
      </c>
      <c r="N155" s="148" t="str">
        <f>'2002'!K123</f>
        <v>Frýdek-Místek</v>
      </c>
      <c r="O155" s="321" t="str">
        <f>'2002'!L123</f>
        <v>03:07,8</v>
      </c>
    </row>
    <row r="156" spans="1:15">
      <c r="A156" s="960"/>
      <c r="B156" s="997" t="s">
        <v>797</v>
      </c>
      <c r="C156" s="145" t="s">
        <v>1478</v>
      </c>
      <c r="D156" s="169" t="str">
        <f>'2002'!C163</f>
        <v>Michaela</v>
      </c>
      <c r="E156" s="205" t="str">
        <f>'2002'!D163</f>
        <v>Bubiková</v>
      </c>
      <c r="F156" s="147" t="str">
        <f>'2002'!E163</f>
        <v>Frýdek-Místek</v>
      </c>
      <c r="G156" s="313" t="str">
        <f>'2002'!F163</f>
        <v>02:49,0</v>
      </c>
      <c r="H156" s="169" t="str">
        <f>'2002'!C164</f>
        <v>Petra</v>
      </c>
      <c r="I156" s="205" t="str">
        <f>'2002'!D164</f>
        <v>Pišová</v>
      </c>
      <c r="J156" s="147" t="str">
        <f>'2002'!E164</f>
        <v>Frýdek-Místek</v>
      </c>
      <c r="K156" s="313" t="str">
        <f>'2002'!F164</f>
        <v>02:54,8</v>
      </c>
      <c r="L156" s="169" t="str">
        <f>'2002'!C165</f>
        <v>Jana</v>
      </c>
      <c r="M156" s="205" t="str">
        <f>'2002'!D165</f>
        <v>Pitrunová</v>
      </c>
      <c r="N156" s="147" t="str">
        <f>'2002'!E165</f>
        <v>Kopřivnice</v>
      </c>
      <c r="O156" s="322" t="str">
        <f>'2002'!F165</f>
        <v>02:57,4</v>
      </c>
    </row>
    <row r="157" spans="1:15">
      <c r="A157" s="960"/>
      <c r="B157" s="998"/>
      <c r="C157" s="146" t="s">
        <v>1479</v>
      </c>
      <c r="D157" s="177" t="str">
        <f>'2002'!I163</f>
        <v>Petr</v>
      </c>
      <c r="E157" s="203" t="str">
        <f>'2002'!J163</f>
        <v>Říha</v>
      </c>
      <c r="F157" s="148" t="str">
        <f>'2002'!K163</f>
        <v>Frýdek-Místek</v>
      </c>
      <c r="G157" s="314" t="str">
        <f>'2002'!L163</f>
        <v>04:46,9</v>
      </c>
      <c r="H157" s="177" t="str">
        <f>'2002'!I164</f>
        <v>Michal</v>
      </c>
      <c r="I157" s="203" t="str">
        <f>'2002'!J164</f>
        <v>Novosad</v>
      </c>
      <c r="J157" s="148" t="str">
        <f>'2002'!K164</f>
        <v>Frýdek-Místek</v>
      </c>
      <c r="K157" s="314" t="str">
        <f>'2002'!L164</f>
        <v>04:51,2</v>
      </c>
      <c r="L157" s="177" t="str">
        <f>'2002'!I165</f>
        <v>Martin</v>
      </c>
      <c r="M157" s="203" t="str">
        <f>'2002'!J165</f>
        <v>Szlaur</v>
      </c>
      <c r="N157" s="148" t="str">
        <f>'2002'!K165</f>
        <v>Písek</v>
      </c>
      <c r="O157" s="321" t="str">
        <f>'2002'!L165</f>
        <v>05:10,5</v>
      </c>
    </row>
    <row r="158" spans="1:15">
      <c r="A158" s="960"/>
      <c r="B158" s="999" t="s">
        <v>1665</v>
      </c>
      <c r="C158" s="145" t="s">
        <v>1478</v>
      </c>
      <c r="D158" s="169" t="str">
        <f>'2002'!C190</f>
        <v>Andrea</v>
      </c>
      <c r="E158" s="205" t="str">
        <f>'2002'!D190</f>
        <v>Krstevová</v>
      </c>
      <c r="F158" s="147" t="str">
        <f>'2002'!E190</f>
        <v>Kopřivnice</v>
      </c>
      <c r="G158" s="313" t="str">
        <f>'2002'!F190</f>
        <v>04:51,6</v>
      </c>
      <c r="H158" s="169" t="str">
        <f>'2002'!C191</f>
        <v>Jana</v>
      </c>
      <c r="I158" s="205" t="str">
        <f>'2002'!D191</f>
        <v>Hofierková</v>
      </c>
      <c r="J158" s="147" t="str">
        <f>'2002'!E191</f>
        <v>Hrádek</v>
      </c>
      <c r="K158" s="313" t="str">
        <f>'2002'!F191</f>
        <v>04:54,7</v>
      </c>
      <c r="L158" s="169" t="str">
        <f>'2002'!C192</f>
        <v>Blažena</v>
      </c>
      <c r="M158" s="205" t="str">
        <f>'2002'!D192</f>
        <v>Stránská</v>
      </c>
      <c r="N158" s="147" t="str">
        <f>'2002'!E192</f>
        <v>Frýdek-Místek</v>
      </c>
      <c r="O158" s="322" t="str">
        <f>'2002'!F192</f>
        <v>04:58,0</v>
      </c>
    </row>
    <row r="159" spans="1:15">
      <c r="A159" s="960"/>
      <c r="B159" s="1000"/>
      <c r="C159" s="146" t="s">
        <v>1479</v>
      </c>
      <c r="D159" s="177" t="str">
        <f>'2002'!I190</f>
        <v>Tomáš</v>
      </c>
      <c r="E159" s="203" t="str">
        <f>'2002'!J190</f>
        <v>Martinák</v>
      </c>
      <c r="F159" s="148" t="str">
        <f>'2002'!K190</f>
        <v>Frýdek-Místek</v>
      </c>
      <c r="G159" s="314" t="str">
        <f>'2002'!L190</f>
        <v>12:46,5</v>
      </c>
      <c r="H159" s="177" t="str">
        <f>'2002'!I191</f>
        <v>Vojtěch</v>
      </c>
      <c r="I159" s="203" t="str">
        <f>'2002'!J191</f>
        <v>Groš</v>
      </c>
      <c r="J159" s="148" t="str">
        <f>'2002'!K191</f>
        <v>PJR</v>
      </c>
      <c r="K159" s="314" t="str">
        <f>'2002'!L191</f>
        <v>13:02,2</v>
      </c>
      <c r="L159" s="177" t="str">
        <f>'2002'!I192</f>
        <v>David</v>
      </c>
      <c r="M159" s="203" t="str">
        <f>'2002'!J192</f>
        <v>Suszka</v>
      </c>
      <c r="N159" s="148" t="str">
        <f>'2002'!K192</f>
        <v>Třinec</v>
      </c>
      <c r="O159" s="321" t="str">
        <f>'2002'!L192</f>
        <v>13:04,1</v>
      </c>
    </row>
    <row r="160" spans="1:15">
      <c r="A160" s="960"/>
      <c r="B160" s="1001" t="s">
        <v>798</v>
      </c>
      <c r="C160" s="145" t="s">
        <v>1478</v>
      </c>
      <c r="D160" s="169" t="str">
        <f>'2002'!C215</f>
        <v>Monika</v>
      </c>
      <c r="E160" s="205" t="str">
        <f>'2002'!D215</f>
        <v>Janošcová</v>
      </c>
      <c r="F160" s="147" t="str">
        <f>'2002'!E215</f>
        <v>Frýdek-Místek</v>
      </c>
      <c r="G160" s="313" t="str">
        <f>'2002'!F215</f>
        <v>15:46,7</v>
      </c>
      <c r="H160" s="169" t="str">
        <f>'2002'!C216</f>
        <v>Jana</v>
      </c>
      <c r="I160" s="205" t="str">
        <f>'2002'!D216</f>
        <v>Hofierková</v>
      </c>
      <c r="J160" s="147" t="str">
        <f>'2002'!E216</f>
        <v>Hrádek</v>
      </c>
      <c r="K160" s="313" t="str">
        <f>'2002'!F216</f>
        <v>15:58,7</v>
      </c>
      <c r="L160" s="169">
        <f>'2002'!C217</f>
        <v>0</v>
      </c>
      <c r="M160" s="205">
        <f>'2002'!D217</f>
        <v>0</v>
      </c>
      <c r="N160" s="147">
        <f>'2002'!E217</f>
        <v>0</v>
      </c>
      <c r="O160" s="322">
        <f>'2002'!F217</f>
        <v>0</v>
      </c>
    </row>
    <row r="161" spans="1:15">
      <c r="A161" s="960"/>
      <c r="B161" s="1002"/>
      <c r="C161" s="146" t="s">
        <v>1479</v>
      </c>
      <c r="D161" s="177" t="str">
        <f>'2002'!I215</f>
        <v>Tomáš</v>
      </c>
      <c r="E161" s="203" t="str">
        <f>'2002'!J215</f>
        <v>Sklenář</v>
      </c>
      <c r="F161" s="148" t="str">
        <f>'2002'!K215</f>
        <v>Třinec</v>
      </c>
      <c r="G161" s="314" t="str">
        <f>'2002'!L215</f>
        <v>11:48,1</v>
      </c>
      <c r="H161" s="177" t="str">
        <f>'2002'!I216</f>
        <v>Jakub</v>
      </c>
      <c r="I161" s="203" t="str">
        <f>'2002'!J216</f>
        <v>Kowolowski</v>
      </c>
      <c r="J161" s="148" t="str">
        <f>'2002'!K216</f>
        <v>Návsí</v>
      </c>
      <c r="K161" s="314" t="str">
        <f>'2002'!L216</f>
        <v>12:53,4</v>
      </c>
      <c r="L161" s="177" t="str">
        <f>'2002'!I217</f>
        <v>Petr</v>
      </c>
      <c r="M161" s="203" t="str">
        <f>'2002'!J217</f>
        <v>Martinák</v>
      </c>
      <c r="N161" s="148" t="str">
        <f>'2002'!K217</f>
        <v>Frýdek-Místek</v>
      </c>
      <c r="O161" s="321" t="str">
        <f>'2002'!L217</f>
        <v>13:30,3</v>
      </c>
    </row>
    <row r="162" spans="1:15">
      <c r="A162" s="960"/>
      <c r="B162" s="1003" t="s">
        <v>799</v>
      </c>
      <c r="C162" s="145" t="s">
        <v>1485</v>
      </c>
      <c r="D162" s="169" t="str">
        <f>'2002'!C240</f>
        <v>Hana</v>
      </c>
      <c r="E162" s="205" t="str">
        <f>'2002'!D240</f>
        <v>Haroková</v>
      </c>
      <c r="F162" s="147" t="str">
        <f>'2002'!E240</f>
        <v>Brno</v>
      </c>
      <c r="G162" s="313" t="str">
        <f>'2002'!F240</f>
        <v>13:08,8</v>
      </c>
      <c r="H162" s="169" t="str">
        <f>'2002'!C241</f>
        <v>Blažena</v>
      </c>
      <c r="I162" s="205" t="str">
        <f>'2002'!D241</f>
        <v>Stránská</v>
      </c>
      <c r="J162" s="147" t="str">
        <f>'2002'!E241</f>
        <v>Frýdek-Místek</v>
      </c>
      <c r="K162" s="313" t="str">
        <f>'2002'!F241</f>
        <v>13:35,1</v>
      </c>
      <c r="L162" s="169" t="str">
        <f>'2002'!C242</f>
        <v>Michaela</v>
      </c>
      <c r="M162" s="205" t="str">
        <f>'2002'!D242</f>
        <v>Przyczková</v>
      </c>
      <c r="N162" s="147" t="str">
        <f>'2002'!E242</f>
        <v>Hrádek</v>
      </c>
      <c r="O162" s="322" t="str">
        <f>'2002'!F242</f>
        <v>14:02,7</v>
      </c>
    </row>
    <row r="163" spans="1:15">
      <c r="A163" s="960"/>
      <c r="B163" s="1004"/>
      <c r="C163" s="146" t="s">
        <v>1484</v>
      </c>
      <c r="D163" s="177" t="str">
        <f>'2002'!I240</f>
        <v>Ivan</v>
      </c>
      <c r="E163" s="203" t="str">
        <f>'2002'!J240</f>
        <v>Čotov</v>
      </c>
      <c r="F163" s="222" t="str">
        <f>'2002'!K240</f>
        <v>Brno</v>
      </c>
      <c r="G163" s="314" t="str">
        <f>'2002'!L240</f>
        <v>26:22,4</v>
      </c>
      <c r="H163" s="177" t="str">
        <f>'2002'!I241</f>
        <v>Martin</v>
      </c>
      <c r="I163" s="203" t="str">
        <f>'2002'!J241</f>
        <v>Biolek</v>
      </c>
      <c r="J163" s="148" t="str">
        <f>'2002'!K241</f>
        <v>Vratimov</v>
      </c>
      <c r="K163" s="314" t="str">
        <f>'2002'!L241</f>
        <v>26:50,2</v>
      </c>
      <c r="L163" s="177" t="str">
        <f>'2002'!I242</f>
        <v>Alan</v>
      </c>
      <c r="M163" s="203" t="str">
        <f>'2002'!J242</f>
        <v>Janík</v>
      </c>
      <c r="N163" s="148" t="str">
        <f>'2002'!K242</f>
        <v>Havířov</v>
      </c>
      <c r="O163" s="321" t="str">
        <f>'2002'!L242</f>
        <v>26:59,3</v>
      </c>
    </row>
    <row r="164" spans="1:15">
      <c r="A164" s="960"/>
      <c r="B164" s="1005" t="s">
        <v>1482</v>
      </c>
      <c r="C164" s="145" t="s">
        <v>1485</v>
      </c>
      <c r="D164" s="169" t="str">
        <f>'2002'!C265</f>
        <v>Ludmila</v>
      </c>
      <c r="E164" s="205" t="str">
        <f>'2002'!D265</f>
        <v>Šokalová</v>
      </c>
      <c r="F164" s="147" t="str">
        <f>'2002'!E265</f>
        <v>Frýdek-Místek</v>
      </c>
      <c r="G164" s="313" t="str">
        <f>'2002'!F265</f>
        <v>15:39,4</v>
      </c>
      <c r="H164" s="169" t="str">
        <f>'2002'!C266</f>
        <v>Radana</v>
      </c>
      <c r="I164" s="205" t="str">
        <f>'2002'!D266</f>
        <v>Marková</v>
      </c>
      <c r="J164" s="147" t="str">
        <f>'2002'!E266</f>
        <v>Paskov</v>
      </c>
      <c r="K164" s="313" t="str">
        <f>'2002'!F266</f>
        <v>18:43,5</v>
      </c>
      <c r="L164" s="169">
        <f>'2002'!C267</f>
        <v>0</v>
      </c>
      <c r="M164" s="205">
        <f>'2002'!D267</f>
        <v>0</v>
      </c>
      <c r="N164" s="147">
        <f>'2002'!E267</f>
        <v>0</v>
      </c>
      <c r="O164" s="322">
        <f>'2002'!F267</f>
        <v>0</v>
      </c>
    </row>
    <row r="165" spans="1:15">
      <c r="A165" s="960"/>
      <c r="B165" s="1006"/>
      <c r="C165" s="146" t="s">
        <v>1484</v>
      </c>
      <c r="D165" s="177" t="str">
        <f>'2002'!I265</f>
        <v>Igor</v>
      </c>
      <c r="E165" s="203" t="str">
        <f>'2002'!J265</f>
        <v>Heleš</v>
      </c>
      <c r="F165" s="148" t="str">
        <f>'2002'!K265</f>
        <v>Karviná</v>
      </c>
      <c r="G165" s="314" t="str">
        <f>'2002'!L265</f>
        <v>27:11,5</v>
      </c>
      <c r="H165" s="177" t="str">
        <f>'2002'!I266</f>
        <v>Zdeněk</v>
      </c>
      <c r="I165" s="203" t="str">
        <f>'2002'!J266</f>
        <v>Velička</v>
      </c>
      <c r="J165" s="148" t="str">
        <f>'2002'!K266</f>
        <v>Karviná</v>
      </c>
      <c r="K165" s="314" t="str">
        <f>'2002'!L266</f>
        <v>28:39,4</v>
      </c>
      <c r="L165" s="177" t="str">
        <f>'2002'!I267</f>
        <v>Roman</v>
      </c>
      <c r="M165" s="203" t="str">
        <f>'2002'!J267</f>
        <v>Slowioczek</v>
      </c>
      <c r="N165" s="148" t="str">
        <f>'2002'!K267</f>
        <v>Jablunkov</v>
      </c>
      <c r="O165" s="321" t="str">
        <f>'2002'!L267</f>
        <v>28:55,9</v>
      </c>
    </row>
    <row r="166" spans="1:15">
      <c r="A166" s="960"/>
      <c r="B166" s="981" t="s">
        <v>792</v>
      </c>
      <c r="C166" s="145" t="s">
        <v>1485</v>
      </c>
      <c r="D166" s="169"/>
      <c r="E166" s="205"/>
      <c r="F166" s="147"/>
      <c r="G166" s="313"/>
      <c r="H166" s="169"/>
      <c r="I166" s="205"/>
      <c r="J166" s="147"/>
      <c r="K166" s="313"/>
      <c r="L166" s="169"/>
      <c r="M166" s="205"/>
      <c r="N166" s="147"/>
      <c r="O166" s="322"/>
    </row>
    <row r="167" spans="1:15">
      <c r="A167" s="960"/>
      <c r="B167" s="982"/>
      <c r="C167" s="146" t="s">
        <v>1484</v>
      </c>
      <c r="D167" s="177" t="str">
        <f>'2002'!I290</f>
        <v>Jiří</v>
      </c>
      <c r="E167" s="203" t="str">
        <f>'2002'!J290</f>
        <v>Strakoš</v>
      </c>
      <c r="F167" s="148" t="str">
        <f>'2002'!K290</f>
        <v>Kopřivnice</v>
      </c>
      <c r="G167" s="314" t="str">
        <f>'2002'!L290</f>
        <v>31:06,9</v>
      </c>
      <c r="H167" s="177" t="str">
        <f>'2002'!I291</f>
        <v>Anton</v>
      </c>
      <c r="I167" s="203" t="str">
        <f>'2002'!J291</f>
        <v>Šuška</v>
      </c>
      <c r="J167" s="148" t="str">
        <f>'2002'!K291</f>
        <v>Čadca</v>
      </c>
      <c r="K167" s="314" t="str">
        <f>'2002'!L291</f>
        <v>31:21,7</v>
      </c>
      <c r="L167" s="177" t="str">
        <f>'2002'!I292</f>
        <v>František</v>
      </c>
      <c r="M167" s="203" t="str">
        <f>'2002'!J292</f>
        <v>Holec</v>
      </c>
      <c r="N167" s="148" t="str">
        <f>'2002'!K292</f>
        <v>Frýdek-Místek</v>
      </c>
      <c r="O167" s="321" t="str">
        <f>'2002'!L292</f>
        <v>32:25,9</v>
      </c>
    </row>
    <row r="168" spans="1:15">
      <c r="A168" s="960"/>
      <c r="B168" s="983" t="s">
        <v>1483</v>
      </c>
      <c r="C168" s="145" t="s">
        <v>1485</v>
      </c>
      <c r="D168" s="169"/>
      <c r="E168" s="205"/>
      <c r="F168" s="147"/>
      <c r="G168" s="313"/>
      <c r="H168" s="169"/>
      <c r="I168" s="205"/>
      <c r="J168" s="147"/>
      <c r="K168" s="313"/>
      <c r="L168" s="169"/>
      <c r="M168" s="205"/>
      <c r="N168" s="147"/>
      <c r="O168" s="322"/>
    </row>
    <row r="169" spans="1:15" ht="12.75" thickBot="1">
      <c r="A169" s="980"/>
      <c r="B169" s="1007"/>
      <c r="C169" s="156" t="s">
        <v>1484</v>
      </c>
      <c r="D169" s="179" t="str">
        <f>'2002'!C290</f>
        <v>Ervín</v>
      </c>
      <c r="E169" s="204" t="str">
        <f>'2002'!D290</f>
        <v>Podžorný</v>
      </c>
      <c r="F169" s="157" t="str">
        <f>'2002'!E290</f>
        <v>Třinec</v>
      </c>
      <c r="G169" s="315" t="str">
        <f>'2002'!F290</f>
        <v>34:55,9</v>
      </c>
      <c r="H169" s="179" t="str">
        <f>'2002'!C291</f>
        <v>Zdeněk</v>
      </c>
      <c r="I169" s="204" t="str">
        <f>'2002'!D291</f>
        <v>Fejgrt</v>
      </c>
      <c r="J169" s="157" t="str">
        <f>'2002'!E291</f>
        <v>Vratimov</v>
      </c>
      <c r="K169" s="315" t="str">
        <f>'2002'!F291</f>
        <v>36:25,5</v>
      </c>
      <c r="L169" s="179" t="str">
        <f>'2002'!C292</f>
        <v>Josef</v>
      </c>
      <c r="M169" s="204" t="str">
        <f>'2002'!D292</f>
        <v>Tatarka</v>
      </c>
      <c r="N169" s="157" t="str">
        <f>'2002'!E292</f>
        <v>Frýdlant</v>
      </c>
      <c r="O169" s="323" t="str">
        <f>'2002'!F292</f>
        <v>37:38,8</v>
      </c>
    </row>
    <row r="170" spans="1:15" ht="12.75" hidden="1" thickBot="1">
      <c r="A170" s="959">
        <v>2003</v>
      </c>
      <c r="B170" s="989" t="s">
        <v>926</v>
      </c>
      <c r="C170" s="149" t="s">
        <v>1478</v>
      </c>
      <c r="D170" s="173">
        <f>'2003'!C36</f>
        <v>0</v>
      </c>
      <c r="E170" s="172">
        <f>'2003'!D36</f>
        <v>0</v>
      </c>
      <c r="F170" s="150">
        <f>'2003'!E36</f>
        <v>0</v>
      </c>
      <c r="G170" s="261">
        <f>'2003'!F36</f>
        <v>0</v>
      </c>
      <c r="H170" s="173">
        <f>'2003'!C37</f>
        <v>0</v>
      </c>
      <c r="I170" s="172">
        <f>'2003'!D37</f>
        <v>0</v>
      </c>
      <c r="J170" s="150" t="str">
        <f>'2003'!E37</f>
        <v>celkem</v>
      </c>
      <c r="K170" s="261">
        <f>'2003'!F37</f>
        <v>16</v>
      </c>
      <c r="L170" s="173" t="str">
        <f>'2003'!C38</f>
        <v>jméno</v>
      </c>
      <c r="M170" s="172" t="str">
        <f>'2003'!D38</f>
        <v>příjmení</v>
      </c>
      <c r="N170" s="150" t="str">
        <f>'2003'!E38</f>
        <v>obec (škola)</v>
      </c>
      <c r="O170" s="265" t="str">
        <f>'2003'!F38</f>
        <v>čas (s)</v>
      </c>
    </row>
    <row r="171" spans="1:15" ht="12.75" hidden="1" thickBot="1">
      <c r="A171" s="960"/>
      <c r="B171" s="990"/>
      <c r="C171" s="146" t="s">
        <v>1479</v>
      </c>
      <c r="D171" s="177">
        <f>'2003'!I36</f>
        <v>0</v>
      </c>
      <c r="E171" s="203">
        <f>'2003'!J36</f>
        <v>0</v>
      </c>
      <c r="F171" s="148">
        <f>'2003'!K36</f>
        <v>0</v>
      </c>
      <c r="G171" s="262">
        <f>'2003'!L36</f>
        <v>0</v>
      </c>
      <c r="H171" s="177">
        <f>'2003'!I37</f>
        <v>0</v>
      </c>
      <c r="I171" s="203">
        <f>'2003'!J37</f>
        <v>0</v>
      </c>
      <c r="J171" s="148" t="str">
        <f>'2003'!K37</f>
        <v>celkem</v>
      </c>
      <c r="K171" s="262">
        <f>'2003'!L37</f>
        <v>17</v>
      </c>
      <c r="L171" s="177" t="str">
        <f>'2003'!I38</f>
        <v>jméno</v>
      </c>
      <c r="M171" s="203" t="str">
        <f>'2003'!J38</f>
        <v>příjmení</v>
      </c>
      <c r="N171" s="148" t="str">
        <f>'2003'!K38</f>
        <v>obec (škola)</v>
      </c>
      <c r="O171" s="266" t="str">
        <f>'2003'!L38</f>
        <v>čas (s)</v>
      </c>
    </row>
    <row r="172" spans="1:15" ht="12.75" hidden="1" thickBot="1">
      <c r="A172" s="960"/>
      <c r="B172" s="991" t="s">
        <v>1481</v>
      </c>
      <c r="C172" s="145" t="s">
        <v>1478</v>
      </c>
      <c r="D172" s="169">
        <f>'2003'!C61</f>
        <v>0</v>
      </c>
      <c r="E172" s="205">
        <f>'2003'!D61</f>
        <v>0</v>
      </c>
      <c r="F172" s="147">
        <f>'2003'!E61</f>
        <v>0</v>
      </c>
      <c r="G172" s="263">
        <f>'2003'!F61</f>
        <v>0</v>
      </c>
      <c r="H172" s="169">
        <f>'2003'!C62</f>
        <v>0</v>
      </c>
      <c r="I172" s="205">
        <f>'2003'!D62</f>
        <v>0</v>
      </c>
      <c r="J172" s="147">
        <f>'2003'!E62</f>
        <v>0</v>
      </c>
      <c r="K172" s="263">
        <f>'2003'!F62</f>
        <v>0</v>
      </c>
      <c r="L172" s="169">
        <f>'2003'!C63</f>
        <v>0</v>
      </c>
      <c r="M172" s="205">
        <f>'2003'!D63</f>
        <v>0</v>
      </c>
      <c r="N172" s="147">
        <f>'2003'!E63</f>
        <v>0</v>
      </c>
      <c r="O172" s="267">
        <f>'2003'!F63</f>
        <v>0</v>
      </c>
    </row>
    <row r="173" spans="1:15" ht="12.75" hidden="1" thickBot="1">
      <c r="A173" s="960"/>
      <c r="B173" s="992"/>
      <c r="C173" s="146" t="s">
        <v>1479</v>
      </c>
      <c r="D173" s="177">
        <f>'2003'!I61</f>
        <v>0</v>
      </c>
      <c r="E173" s="203">
        <f>'2003'!J61</f>
        <v>0</v>
      </c>
      <c r="F173" s="148">
        <f>'2003'!K61</f>
        <v>0</v>
      </c>
      <c r="G173" s="262">
        <f>'2003'!L61</f>
        <v>0</v>
      </c>
      <c r="H173" s="177">
        <f>'2003'!I62</f>
        <v>0</v>
      </c>
      <c r="I173" s="203">
        <f>'2003'!J62</f>
        <v>0</v>
      </c>
      <c r="J173" s="148">
        <f>'2003'!K62</f>
        <v>0</v>
      </c>
      <c r="K173" s="262">
        <f>'2003'!L62</f>
        <v>0</v>
      </c>
      <c r="L173" s="177">
        <f>'2003'!I63</f>
        <v>0</v>
      </c>
      <c r="M173" s="203">
        <f>'2003'!J63</f>
        <v>0</v>
      </c>
      <c r="N173" s="148">
        <f>'2003'!K63</f>
        <v>0</v>
      </c>
      <c r="O173" s="266">
        <f>'2003'!L63</f>
        <v>0</v>
      </c>
    </row>
    <row r="174" spans="1:15" ht="12.75" hidden="1" thickBot="1">
      <c r="A174" s="960"/>
      <c r="B174" s="993" t="s">
        <v>795</v>
      </c>
      <c r="C174" s="145" t="s">
        <v>1478</v>
      </c>
      <c r="D174" s="169" t="str">
        <f>'2003'!C98</f>
        <v>Milada</v>
      </c>
      <c r="E174" s="205" t="str">
        <f>'2003'!D98</f>
        <v>Ferencová</v>
      </c>
      <c r="F174" s="147" t="str">
        <f>'2003'!E98</f>
        <v>Hrádek</v>
      </c>
      <c r="G174" s="263" t="str">
        <f>'2003'!F98</f>
        <v>01:39,1</v>
      </c>
      <c r="H174" s="169" t="str">
        <f>'2003'!C99</f>
        <v>Tereza</v>
      </c>
      <c r="I174" s="205" t="str">
        <f>'2003'!D99</f>
        <v>Raszková</v>
      </c>
      <c r="J174" s="147" t="str">
        <f>'2003'!E99</f>
        <v>Hrádek</v>
      </c>
      <c r="K174" s="263" t="str">
        <f>'2003'!F99</f>
        <v>01:41,7</v>
      </c>
      <c r="L174" s="169" t="str">
        <f>'2003'!C100</f>
        <v>Petra</v>
      </c>
      <c r="M174" s="205" t="str">
        <f>'2003'!D100</f>
        <v>Lipowská</v>
      </c>
      <c r="N174" s="147" t="str">
        <f>'2003'!E100</f>
        <v>Hrádek</v>
      </c>
      <c r="O174" s="267" t="str">
        <f>'2003'!F100</f>
        <v>01:45,6</v>
      </c>
    </row>
    <row r="175" spans="1:15" ht="12.75" hidden="1" thickBot="1">
      <c r="A175" s="960"/>
      <c r="B175" s="994"/>
      <c r="C175" s="146" t="s">
        <v>1479</v>
      </c>
      <c r="D175" s="177" t="str">
        <f>'2003'!I98</f>
        <v>Tomasz</v>
      </c>
      <c r="E175" s="203" t="str">
        <f>'2003'!J98</f>
        <v>Konderla</v>
      </c>
      <c r="F175" s="148" t="str">
        <f>'2003'!K98</f>
        <v>Hrádek</v>
      </c>
      <c r="G175" s="262" t="str">
        <f>'2003'!L98</f>
        <v>03:34,8</v>
      </c>
      <c r="H175" s="177">
        <f>'2003'!I99</f>
        <v>0</v>
      </c>
      <c r="I175" s="203">
        <f>'2003'!J99</f>
        <v>0</v>
      </c>
      <c r="J175" s="148">
        <f>'2003'!K99</f>
        <v>0</v>
      </c>
      <c r="K175" s="262">
        <f>'2003'!L99</f>
        <v>0</v>
      </c>
      <c r="L175" s="177">
        <f>'2003'!I100</f>
        <v>0</v>
      </c>
      <c r="M175" s="203">
        <f>'2003'!J100</f>
        <v>0</v>
      </c>
      <c r="N175" s="148">
        <f>'2003'!K100</f>
        <v>0</v>
      </c>
      <c r="O175" s="266">
        <f>'2003'!L100</f>
        <v>0</v>
      </c>
    </row>
    <row r="176" spans="1:15" ht="12.75" hidden="1" thickBot="1">
      <c r="A176" s="960"/>
      <c r="B176" s="995" t="s">
        <v>796</v>
      </c>
      <c r="C176" s="145" t="s">
        <v>1478</v>
      </c>
      <c r="D176" s="169" t="str">
        <f>'2003'!C143</f>
        <v>Justyna</v>
      </c>
      <c r="E176" s="205" t="str">
        <f>'2003'!D143</f>
        <v>Zwierzchowská</v>
      </c>
      <c r="F176" s="147" t="str">
        <f>'2003'!E143</f>
        <v>Istebna</v>
      </c>
      <c r="G176" s="263" t="str">
        <f>'2003'!F143</f>
        <v>03:01,2</v>
      </c>
      <c r="H176" s="169" t="str">
        <f>'2003'!C144</f>
        <v>Aneta</v>
      </c>
      <c r="I176" s="205" t="str">
        <f>'2003'!D144</f>
        <v>Czepczorová</v>
      </c>
      <c r="J176" s="147" t="str">
        <f>'2003'!E144</f>
        <v>Koniakow</v>
      </c>
      <c r="K176" s="263" t="str">
        <f>'2003'!F144</f>
        <v>03:01,8</v>
      </c>
      <c r="L176" s="169" t="str">
        <f>'2003'!C145</f>
        <v>Jolanta</v>
      </c>
      <c r="M176" s="205" t="str">
        <f>'2003'!D145</f>
        <v>Legierská</v>
      </c>
      <c r="N176" s="147" t="str">
        <f>'2003'!E145</f>
        <v>Koniakow</v>
      </c>
      <c r="O176" s="267" t="str">
        <f>'2003'!F145</f>
        <v>03:03,3</v>
      </c>
    </row>
    <row r="177" spans="1:15" ht="12.75" hidden="1" thickBot="1">
      <c r="A177" s="960"/>
      <c r="B177" s="996"/>
      <c r="C177" s="146" t="s">
        <v>1479</v>
      </c>
      <c r="D177" s="177" t="str">
        <f>'2003'!I143</f>
        <v>Paweł</v>
      </c>
      <c r="E177" s="203" t="str">
        <f>'2003'!J143</f>
        <v>Zaisolawa</v>
      </c>
      <c r="F177" s="148" t="str">
        <f>'2003'!K143</f>
        <v>Jaworzynka</v>
      </c>
      <c r="G177" s="262" t="str">
        <f>'2003'!L143</f>
        <v>03:06,5</v>
      </c>
      <c r="H177" s="177" t="str">
        <f>'2003'!I144</f>
        <v>Mateusz</v>
      </c>
      <c r="I177" s="203" t="str">
        <f>'2003'!J144</f>
        <v>Czepczor</v>
      </c>
      <c r="J177" s="148" t="str">
        <f>'2003'!K144</f>
        <v>Jaworzynka</v>
      </c>
      <c r="K177" s="262" t="str">
        <f>'2003'!L144</f>
        <v>03:07,4</v>
      </c>
      <c r="L177" s="177" t="str">
        <f>'2003'!I145</f>
        <v>Stanisław</v>
      </c>
      <c r="M177" s="203" t="str">
        <f>'2003'!J145</f>
        <v>Probosz</v>
      </c>
      <c r="N177" s="148" t="str">
        <f>'2003'!K145</f>
        <v>Istebna</v>
      </c>
      <c r="O177" s="266" t="str">
        <f>'2003'!L145</f>
        <v>03:07,9</v>
      </c>
    </row>
    <row r="178" spans="1:15" ht="12.75" hidden="1" thickBot="1">
      <c r="A178" s="960"/>
      <c r="B178" s="997" t="s">
        <v>797</v>
      </c>
      <c r="C178" s="145" t="s">
        <v>1478</v>
      </c>
      <c r="D178" s="169">
        <f>'2003'!C187</f>
        <v>0</v>
      </c>
      <c r="E178" s="205">
        <f>'2003'!D187</f>
        <v>0</v>
      </c>
      <c r="F178" s="147">
        <f>'2003'!E187</f>
        <v>0</v>
      </c>
      <c r="G178" s="263">
        <f>'2003'!F187</f>
        <v>0</v>
      </c>
      <c r="H178" s="169">
        <f>'2003'!C188</f>
        <v>0</v>
      </c>
      <c r="I178" s="205">
        <f>'2003'!D188</f>
        <v>0</v>
      </c>
      <c r="J178" s="147" t="str">
        <f>'2003'!E188</f>
        <v>1400 m</v>
      </c>
      <c r="K178" s="263" t="str">
        <f>'2003'!F188</f>
        <v>16 - 17 let</v>
      </c>
      <c r="L178" s="169">
        <f>'2003'!C189</f>
        <v>0</v>
      </c>
      <c r="M178" s="205">
        <f>'2003'!D189</f>
        <v>0</v>
      </c>
      <c r="N178" s="147">
        <f>'2003'!E189</f>
        <v>0</v>
      </c>
      <c r="O178" s="267">
        <f>'2003'!F189</f>
        <v>0</v>
      </c>
    </row>
    <row r="179" spans="1:15" ht="12.75" hidden="1" thickBot="1">
      <c r="A179" s="960"/>
      <c r="B179" s="998"/>
      <c r="C179" s="146" t="s">
        <v>1479</v>
      </c>
      <c r="D179" s="177">
        <f>'2003'!I187</f>
        <v>0</v>
      </c>
      <c r="E179" s="203">
        <f>'2003'!J187</f>
        <v>0</v>
      </c>
      <c r="F179" s="148">
        <f>'2003'!K187</f>
        <v>0</v>
      </c>
      <c r="G179" s="262">
        <f>'2003'!L187</f>
        <v>0</v>
      </c>
      <c r="H179" s="177">
        <f>'2003'!I188</f>
        <v>0</v>
      </c>
      <c r="I179" s="203">
        <f>'2003'!J188</f>
        <v>0</v>
      </c>
      <c r="J179" s="148" t="str">
        <f>'2003'!K188</f>
        <v>3500 m</v>
      </c>
      <c r="K179" s="262">
        <f>'2003'!L188</f>
        <v>0</v>
      </c>
      <c r="L179" s="177">
        <f>'2003'!I189</f>
        <v>0</v>
      </c>
      <c r="M179" s="203">
        <f>'2003'!J189</f>
        <v>0</v>
      </c>
      <c r="N179" s="148">
        <f>'2003'!K189</f>
        <v>0</v>
      </c>
      <c r="O179" s="266">
        <f>'2003'!L189</f>
        <v>0</v>
      </c>
    </row>
    <row r="180" spans="1:15" ht="12.75" hidden="1" thickBot="1">
      <c r="A180" s="960"/>
      <c r="B180" s="999" t="s">
        <v>1665</v>
      </c>
      <c r="C180" s="145" t="s">
        <v>1478</v>
      </c>
      <c r="D180" s="169">
        <f>'2003'!C214</f>
        <v>0</v>
      </c>
      <c r="E180" s="205">
        <f>'2003'!D214</f>
        <v>0</v>
      </c>
      <c r="F180" s="147">
        <f>'2003'!E214</f>
        <v>0</v>
      </c>
      <c r="G180" s="263">
        <f>'2003'!F214</f>
        <v>0</v>
      </c>
      <c r="H180" s="169">
        <f>'2003'!C215</f>
        <v>0</v>
      </c>
      <c r="I180" s="205">
        <f>'2003'!D215</f>
        <v>0</v>
      </c>
      <c r="J180" s="147" t="str">
        <f>'2003'!E215</f>
        <v>celkem</v>
      </c>
      <c r="K180" s="263">
        <f>'2003'!F215</f>
        <v>2</v>
      </c>
      <c r="L180" s="169" t="str">
        <f>'2003'!C216</f>
        <v>jméno</v>
      </c>
      <c r="M180" s="205" t="str">
        <f>'2003'!D216</f>
        <v>příjmení</v>
      </c>
      <c r="N180" s="147" t="str">
        <f>'2003'!E216</f>
        <v>obec (škola)</v>
      </c>
      <c r="O180" s="267" t="str">
        <f>'2003'!F216</f>
        <v>čas (s)</v>
      </c>
    </row>
    <row r="181" spans="1:15" ht="12.75" hidden="1" thickBot="1">
      <c r="A181" s="960"/>
      <c r="B181" s="1000"/>
      <c r="C181" s="146" t="s">
        <v>1479</v>
      </c>
      <c r="D181" s="177">
        <f>'2003'!I214</f>
        <v>0</v>
      </c>
      <c r="E181" s="203">
        <f>'2003'!J214</f>
        <v>0</v>
      </c>
      <c r="F181" s="148">
        <f>'2003'!K214</f>
        <v>0</v>
      </c>
      <c r="G181" s="262">
        <f>'2003'!L214</f>
        <v>0</v>
      </c>
      <c r="H181" s="177">
        <f>'2003'!I215</f>
        <v>0</v>
      </c>
      <c r="I181" s="203">
        <f>'2003'!J215</f>
        <v>0</v>
      </c>
      <c r="J181" s="148" t="str">
        <f>'2003'!K215</f>
        <v>celkem</v>
      </c>
      <c r="K181" s="262">
        <f>'2003'!L215</f>
        <v>1</v>
      </c>
      <c r="L181" s="177" t="str">
        <f>'2003'!I216</f>
        <v>jméno</v>
      </c>
      <c r="M181" s="203" t="str">
        <f>'2003'!J216</f>
        <v>příjmení</v>
      </c>
      <c r="N181" s="148" t="str">
        <f>'2003'!K216</f>
        <v>obec (škola)</v>
      </c>
      <c r="O181" s="266" t="str">
        <f>'2003'!L216</f>
        <v>čas (s)</v>
      </c>
    </row>
    <row r="182" spans="1:15" ht="12.75" hidden="1" thickBot="1">
      <c r="A182" s="960"/>
      <c r="B182" s="1001" t="s">
        <v>798</v>
      </c>
      <c r="C182" s="145" t="s">
        <v>1478</v>
      </c>
      <c r="D182" s="169">
        <f>'2003'!C239</f>
        <v>0</v>
      </c>
      <c r="E182" s="205">
        <f>'2003'!D239</f>
        <v>0</v>
      </c>
      <c r="F182" s="147">
        <f>'2003'!E239</f>
        <v>0</v>
      </c>
      <c r="G182" s="263">
        <f>'2003'!F239</f>
        <v>0</v>
      </c>
      <c r="H182" s="169">
        <f>'2003'!C240</f>
        <v>0</v>
      </c>
      <c r="I182" s="205">
        <f>'2003'!D240</f>
        <v>0</v>
      </c>
      <c r="J182" s="147" t="str">
        <f>'2003'!E240</f>
        <v>celkem</v>
      </c>
      <c r="K182" s="263">
        <f>'2003'!F240</f>
        <v>3</v>
      </c>
      <c r="L182" s="169" t="str">
        <f>'2003'!C241</f>
        <v>jméno</v>
      </c>
      <c r="M182" s="205" t="str">
        <f>'2003'!D241</f>
        <v>příjmení</v>
      </c>
      <c r="N182" s="147" t="str">
        <f>'2003'!E241</f>
        <v xml:space="preserve">obec </v>
      </c>
      <c r="O182" s="267" t="str">
        <f>'2003'!F241</f>
        <v>čas (s)</v>
      </c>
    </row>
    <row r="183" spans="1:15" ht="12.75" hidden="1" thickBot="1">
      <c r="A183" s="960"/>
      <c r="B183" s="1002"/>
      <c r="C183" s="146" t="s">
        <v>1479</v>
      </c>
      <c r="D183" s="177">
        <f>'2003'!I239</f>
        <v>0</v>
      </c>
      <c r="E183" s="203">
        <f>'2003'!J239</f>
        <v>0</v>
      </c>
      <c r="F183" s="148">
        <f>'2003'!K239</f>
        <v>0</v>
      </c>
      <c r="G183" s="262">
        <f>'2003'!L239</f>
        <v>0</v>
      </c>
      <c r="H183" s="177">
        <f>'2003'!I240</f>
        <v>0</v>
      </c>
      <c r="I183" s="203">
        <f>'2003'!J240</f>
        <v>0</v>
      </c>
      <c r="J183" s="148" t="str">
        <f>'2003'!K240</f>
        <v>celkem</v>
      </c>
      <c r="K183" s="262">
        <f>'2003'!L240</f>
        <v>13</v>
      </c>
      <c r="L183" s="177" t="str">
        <f>'2003'!I241</f>
        <v>jméno</v>
      </c>
      <c r="M183" s="203" t="str">
        <f>'2003'!J241</f>
        <v>příjmení</v>
      </c>
      <c r="N183" s="148" t="str">
        <f>'2003'!K241</f>
        <v xml:space="preserve">obec </v>
      </c>
      <c r="O183" s="266" t="str">
        <f>'2003'!L241</f>
        <v>čas (s)</v>
      </c>
    </row>
    <row r="184" spans="1:15" ht="12.75" hidden="1" thickBot="1">
      <c r="A184" s="960"/>
      <c r="B184" s="1003" t="s">
        <v>799</v>
      </c>
      <c r="C184" s="145" t="s">
        <v>1485</v>
      </c>
      <c r="D184" s="169">
        <f>'2003'!C264</f>
        <v>0</v>
      </c>
      <c r="E184" s="205">
        <f>'2003'!D264</f>
        <v>0</v>
      </c>
      <c r="F184" s="147">
        <f>'2003'!E264</f>
        <v>0</v>
      </c>
      <c r="G184" s="263">
        <f>'2003'!F264</f>
        <v>0</v>
      </c>
      <c r="H184" s="169">
        <f>'2003'!C265</f>
        <v>0</v>
      </c>
      <c r="I184" s="205">
        <f>'2003'!D265</f>
        <v>0</v>
      </c>
      <c r="J184" s="147" t="str">
        <f>'2003'!E265</f>
        <v>celkem</v>
      </c>
      <c r="K184" s="263">
        <f>'2003'!F265</f>
        <v>2</v>
      </c>
      <c r="L184" s="169">
        <f>'2003'!C269</f>
        <v>0</v>
      </c>
      <c r="M184" s="205">
        <f>'2003'!D269</f>
        <v>0</v>
      </c>
      <c r="N184" s="147">
        <f>'2003'!E269</f>
        <v>0</v>
      </c>
      <c r="O184" s="267">
        <f>'2003'!F269</f>
        <v>0</v>
      </c>
    </row>
    <row r="185" spans="1:15" ht="12.75" hidden="1" thickBot="1">
      <c r="A185" s="960"/>
      <c r="B185" s="1004"/>
      <c r="C185" s="146" t="s">
        <v>1484</v>
      </c>
      <c r="D185" s="177">
        <f>'2003'!I264</f>
        <v>0</v>
      </c>
      <c r="E185" s="203">
        <f>'2003'!J264</f>
        <v>0</v>
      </c>
      <c r="F185" s="222">
        <f>'2003'!K264</f>
        <v>0</v>
      </c>
      <c r="G185" s="262">
        <f>'2003'!L264</f>
        <v>0</v>
      </c>
      <c r="H185" s="177">
        <f>'2003'!I265</f>
        <v>0</v>
      </c>
      <c r="I185" s="203">
        <f>'2003'!J265</f>
        <v>0</v>
      </c>
      <c r="J185" s="148" t="str">
        <f>'2003'!K265</f>
        <v>celkem</v>
      </c>
      <c r="K185" s="262">
        <f>'2003'!L265</f>
        <v>9</v>
      </c>
      <c r="L185" s="177" t="str">
        <f>'2003'!I266</f>
        <v>jméno</v>
      </c>
      <c r="M185" s="203" t="str">
        <f>'2003'!J266</f>
        <v>příjmení</v>
      </c>
      <c r="N185" s="148" t="str">
        <f>'2003'!K266</f>
        <v xml:space="preserve">obec </v>
      </c>
      <c r="O185" s="266" t="str">
        <f>'2003'!L266</f>
        <v>čas (s)</v>
      </c>
    </row>
    <row r="186" spans="1:15" ht="12.75" hidden="1" thickBot="1">
      <c r="A186" s="960"/>
      <c r="B186" s="1005" t="s">
        <v>1482</v>
      </c>
      <c r="C186" s="145" t="s">
        <v>1485</v>
      </c>
      <c r="D186" s="169">
        <f>'2003'!C289</f>
        <v>0</v>
      </c>
      <c r="E186" s="205">
        <f>'2003'!D289</f>
        <v>0</v>
      </c>
      <c r="F186" s="147">
        <f>'2003'!E289</f>
        <v>0</v>
      </c>
      <c r="G186" s="263">
        <f>'2003'!F289</f>
        <v>0</v>
      </c>
      <c r="H186" s="169">
        <f>'2003'!C290</f>
        <v>0</v>
      </c>
      <c r="I186" s="205">
        <f>'2003'!D290</f>
        <v>0</v>
      </c>
      <c r="J186" s="147" t="str">
        <f>'2003'!E290</f>
        <v>celkem</v>
      </c>
      <c r="K186" s="263">
        <f>'2003'!F290</f>
        <v>6</v>
      </c>
      <c r="L186" s="169" t="str">
        <f>'2003'!C291</f>
        <v>jméno</v>
      </c>
      <c r="M186" s="205" t="str">
        <f>'2003'!D291</f>
        <v>příjmení</v>
      </c>
      <c r="N186" s="147" t="str">
        <f>'2003'!E291</f>
        <v xml:space="preserve">obec </v>
      </c>
      <c r="O186" s="267" t="str">
        <f>'2003'!F291</f>
        <v>čas (s)</v>
      </c>
    </row>
    <row r="187" spans="1:15" ht="12.75" hidden="1" thickBot="1">
      <c r="A187" s="960"/>
      <c r="B187" s="1006"/>
      <c r="C187" s="146" t="s">
        <v>1484</v>
      </c>
      <c r="D187" s="177">
        <f>'2003'!I289</f>
        <v>0</v>
      </c>
      <c r="E187" s="203">
        <f>'2003'!J289</f>
        <v>0</v>
      </c>
      <c r="F187" s="148">
        <f>'2003'!K289</f>
        <v>0</v>
      </c>
      <c r="G187" s="262">
        <f>'2003'!L289</f>
        <v>0</v>
      </c>
      <c r="H187" s="177">
        <f>'2003'!I290</f>
        <v>0</v>
      </c>
      <c r="I187" s="203">
        <f>'2003'!J290</f>
        <v>0</v>
      </c>
      <c r="J187" s="148" t="str">
        <f>'2003'!K290</f>
        <v>celkem</v>
      </c>
      <c r="K187" s="262">
        <f>'2003'!L290</f>
        <v>5</v>
      </c>
      <c r="L187" s="177" t="str">
        <f>'2003'!I291</f>
        <v>jméno</v>
      </c>
      <c r="M187" s="203" t="str">
        <f>'2003'!J291</f>
        <v>příjmení</v>
      </c>
      <c r="N187" s="148" t="str">
        <f>'2003'!K291</f>
        <v xml:space="preserve">obec </v>
      </c>
      <c r="O187" s="266" t="str">
        <f>'2003'!L291</f>
        <v>čas (s)</v>
      </c>
    </row>
    <row r="188" spans="1:15" ht="12.75" hidden="1" thickBot="1">
      <c r="A188" s="960"/>
      <c r="B188" s="981" t="s">
        <v>792</v>
      </c>
      <c r="C188" s="145" t="s">
        <v>1485</v>
      </c>
      <c r="D188" s="169"/>
      <c r="E188" s="205"/>
      <c r="F188" s="147"/>
      <c r="G188" s="263"/>
      <c r="H188" s="169"/>
      <c r="I188" s="205"/>
      <c r="J188" s="147"/>
      <c r="K188" s="263"/>
      <c r="L188" s="169"/>
      <c r="M188" s="205"/>
      <c r="N188" s="147"/>
      <c r="O188" s="267"/>
    </row>
    <row r="189" spans="1:15" ht="12.75" hidden="1" thickBot="1">
      <c r="A189" s="960"/>
      <c r="B189" s="982"/>
      <c r="C189" s="146" t="s">
        <v>1484</v>
      </c>
      <c r="D189" s="177">
        <f>'2003'!I314</f>
        <v>0</v>
      </c>
      <c r="E189" s="203" t="str">
        <f>'2003'!J314</f>
        <v>3 500 m</v>
      </c>
      <c r="F189" s="148" t="str">
        <f>'2003'!K314</f>
        <v>Buď fit</v>
      </c>
      <c r="G189" s="262">
        <f>'2003'!L314</f>
        <v>0</v>
      </c>
      <c r="H189" s="177">
        <f>'2003'!I315</f>
        <v>0</v>
      </c>
      <c r="I189" s="203">
        <f>'2003'!J315</f>
        <v>0</v>
      </c>
      <c r="J189" s="148">
        <f>'2003'!K315</f>
        <v>0</v>
      </c>
      <c r="K189" s="262">
        <f>'2003'!L315</f>
        <v>0</v>
      </c>
      <c r="L189" s="177">
        <f>'2003'!I316</f>
        <v>0</v>
      </c>
      <c r="M189" s="203">
        <f>'2003'!J316</f>
        <v>0</v>
      </c>
      <c r="N189" s="148" t="str">
        <f>'2003'!K316</f>
        <v>celkem</v>
      </c>
      <c r="O189" s="266">
        <f>'2003'!L316</f>
        <v>5</v>
      </c>
    </row>
    <row r="190" spans="1:15" ht="12.75" hidden="1" thickBot="1">
      <c r="A190" s="960"/>
      <c r="B190" s="983" t="s">
        <v>1483</v>
      </c>
      <c r="C190" s="145" t="s">
        <v>1485</v>
      </c>
      <c r="D190" s="169"/>
      <c r="E190" s="205"/>
      <c r="F190" s="147"/>
      <c r="G190" s="263"/>
      <c r="H190" s="169"/>
      <c r="I190" s="205"/>
      <c r="J190" s="147"/>
      <c r="K190" s="263"/>
      <c r="L190" s="169"/>
      <c r="M190" s="205"/>
      <c r="N190" s="147"/>
      <c r="O190" s="267"/>
    </row>
    <row r="191" spans="1:15" ht="12.75" hidden="1" thickBot="1">
      <c r="A191" s="980"/>
      <c r="B191" s="1007"/>
      <c r="C191" s="156" t="s">
        <v>1484</v>
      </c>
      <c r="D191" s="179">
        <f>'2003'!C314</f>
        <v>0</v>
      </c>
      <c r="E191" s="204">
        <f>'2003'!D314</f>
        <v>0</v>
      </c>
      <c r="F191" s="157">
        <f>'2003'!E314</f>
        <v>0</v>
      </c>
      <c r="G191" s="264">
        <f>'2003'!F314</f>
        <v>0</v>
      </c>
      <c r="H191" s="179">
        <f>'2003'!C315</f>
        <v>0</v>
      </c>
      <c r="I191" s="204">
        <f>'2003'!D315</f>
        <v>0</v>
      </c>
      <c r="J191" s="157">
        <f>'2003'!E315</f>
        <v>0</v>
      </c>
      <c r="K191" s="264">
        <f>'2003'!F315</f>
        <v>0</v>
      </c>
      <c r="L191" s="179">
        <f>'2003'!C315</f>
        <v>0</v>
      </c>
      <c r="M191" s="204">
        <f>'2003'!D315</f>
        <v>0</v>
      </c>
      <c r="N191" s="157">
        <f>'2003'!E315</f>
        <v>0</v>
      </c>
      <c r="O191" s="268">
        <f>'2003'!F315</f>
        <v>0</v>
      </c>
    </row>
    <row r="192" spans="1:15">
      <c r="A192" s="959">
        <v>2003</v>
      </c>
      <c r="B192" s="989" t="s">
        <v>926</v>
      </c>
      <c r="C192" s="149" t="s">
        <v>1478</v>
      </c>
      <c r="D192" s="173" t="str">
        <f>'2003'!C14</f>
        <v>Gabriela</v>
      </c>
      <c r="E192" s="172" t="str">
        <f>'2003'!D14</f>
        <v>Jośková</v>
      </c>
      <c r="F192" s="150" t="str">
        <f>'2003'!E14</f>
        <v>Hrádek</v>
      </c>
      <c r="G192" s="311" t="str">
        <f>'2003'!F14</f>
        <v>00:29,4</v>
      </c>
      <c r="H192" s="173" t="str">
        <f>'2003'!C15</f>
        <v>Gabriela</v>
      </c>
      <c r="I192" s="172" t="str">
        <f>'2003'!D15</f>
        <v>Szotkowská</v>
      </c>
      <c r="J192" s="150" t="str">
        <f>'2003'!E15</f>
        <v>Mosty u Jabl.</v>
      </c>
      <c r="K192" s="311" t="str">
        <f>'2003'!F15</f>
        <v>00:29,9</v>
      </c>
      <c r="L192" s="173" t="str">
        <f>'2003'!C16</f>
        <v>Tereza</v>
      </c>
      <c r="M192" s="172" t="str">
        <f>'2003'!D16</f>
        <v>Konderlová</v>
      </c>
      <c r="N192" s="150" t="str">
        <f>'2003'!E16</f>
        <v>Bystřice</v>
      </c>
      <c r="O192" s="316" t="str">
        <f>'2003'!F16</f>
        <v>00:30,6</v>
      </c>
    </row>
    <row r="193" spans="1:15">
      <c r="A193" s="960"/>
      <c r="B193" s="990"/>
      <c r="C193" s="146" t="s">
        <v>1479</v>
      </c>
      <c r="D193" s="177" t="str">
        <f>'2003'!I14</f>
        <v>Adam</v>
      </c>
      <c r="E193" s="203" t="str">
        <f>'2003'!J14</f>
        <v>Flok</v>
      </c>
      <c r="F193" s="148" t="str">
        <f>'2003'!K14</f>
        <v>Frýdek - Místek</v>
      </c>
      <c r="G193" s="314" t="str">
        <f>'2003'!L14</f>
        <v>00:28,4</v>
      </c>
      <c r="H193" s="177" t="str">
        <f>'2003'!I15</f>
        <v>Jan</v>
      </c>
      <c r="I193" s="203" t="str">
        <f>'2003'!J15</f>
        <v>Bubík</v>
      </c>
      <c r="J193" s="148" t="str">
        <f>'2003'!K15</f>
        <v>Frýdek - Místek</v>
      </c>
      <c r="K193" s="314" t="str">
        <f>'2003'!L15</f>
        <v>00:32,7</v>
      </c>
      <c r="L193" s="177" t="str">
        <f>'2003'!I16</f>
        <v>Dominik</v>
      </c>
      <c r="M193" s="203" t="str">
        <f>'2003'!J16</f>
        <v>Martynek</v>
      </c>
      <c r="N193" s="148" t="str">
        <f>'2003'!K16</f>
        <v>Hrádek</v>
      </c>
      <c r="O193" s="321" t="str">
        <f>'2003'!L16</f>
        <v>00:33,1</v>
      </c>
    </row>
    <row r="194" spans="1:15">
      <c r="A194" s="960"/>
      <c r="B194" s="991" t="s">
        <v>1481</v>
      </c>
      <c r="C194" s="145" t="s">
        <v>1478</v>
      </c>
      <c r="D194" s="169" t="str">
        <f>'2003'!C39</f>
        <v>Anna</v>
      </c>
      <c r="E194" s="205" t="str">
        <f>'2003'!D39</f>
        <v>Janeczková</v>
      </c>
      <c r="F194" s="147" t="str">
        <f>'2003'!E39</f>
        <v>Hrádek</v>
      </c>
      <c r="G194" s="313" t="str">
        <f>'2003'!F39</f>
        <v>01:24,0</v>
      </c>
      <c r="H194" s="169" t="str">
        <f>'2003'!C40</f>
        <v>Kateřina</v>
      </c>
      <c r="I194" s="205" t="str">
        <f>'2003'!D40</f>
        <v>Klepáčová</v>
      </c>
      <c r="J194" s="147" t="str">
        <f>'2003'!E40</f>
        <v>Frýdek-Místek</v>
      </c>
      <c r="K194" s="313" t="str">
        <f>'2003'!F40</f>
        <v>01:28,0</v>
      </c>
      <c r="L194" s="169" t="str">
        <f>'2003'!C41</f>
        <v>Nikola</v>
      </c>
      <c r="M194" s="205" t="str">
        <f>'2003'!D41</f>
        <v>Zogatová</v>
      </c>
      <c r="N194" s="147" t="str">
        <f>'2003'!E41</f>
        <v>Písečná</v>
      </c>
      <c r="O194" s="322" t="str">
        <f>'2003'!F41</f>
        <v>01:34,0</v>
      </c>
    </row>
    <row r="195" spans="1:15">
      <c r="A195" s="960"/>
      <c r="B195" s="992"/>
      <c r="C195" s="146" t="s">
        <v>1479</v>
      </c>
      <c r="D195" s="177" t="str">
        <f>'2003'!I39</f>
        <v>Oto</v>
      </c>
      <c r="E195" s="203" t="str">
        <f>'2003'!J39</f>
        <v>Svider</v>
      </c>
      <c r="F195" s="148" t="str">
        <f>'2003'!K39</f>
        <v>Třinec</v>
      </c>
      <c r="G195" s="314" t="str">
        <f>'2003'!L39</f>
        <v>01:19,0</v>
      </c>
      <c r="H195" s="177" t="str">
        <f>'2003'!I40</f>
        <v>Michal</v>
      </c>
      <c r="I195" s="203" t="str">
        <f>'2003'!J40</f>
        <v>Lysek</v>
      </c>
      <c r="J195" s="148" t="str">
        <f>'2003'!K40</f>
        <v>Písečná</v>
      </c>
      <c r="K195" s="314" t="str">
        <f>'2003'!L40</f>
        <v>01:26,8</v>
      </c>
      <c r="L195" s="177" t="str">
        <f>'2003'!I41</f>
        <v>Roman</v>
      </c>
      <c r="M195" s="203" t="str">
        <f>'2003'!J41</f>
        <v>Platoš</v>
      </c>
      <c r="N195" s="148" t="str">
        <f>'2003'!K41</f>
        <v>Frýdek-Místek</v>
      </c>
      <c r="O195" s="321" t="str">
        <f>'2003'!L41</f>
        <v>01:28,9</v>
      </c>
    </row>
    <row r="196" spans="1:15">
      <c r="A196" s="960"/>
      <c r="B196" s="993" t="s">
        <v>795</v>
      </c>
      <c r="C196" s="145" t="s">
        <v>1478</v>
      </c>
      <c r="D196" s="169" t="str">
        <f>'2003'!C76</f>
        <v>Beata</v>
      </c>
      <c r="E196" s="205" t="str">
        <f>'2003'!D76</f>
        <v>Marková</v>
      </c>
      <c r="F196" s="147" t="str">
        <f>'2003'!E76</f>
        <v>Frýdek-Místek</v>
      </c>
      <c r="G196" s="313" t="str">
        <f>'2003'!F76</f>
        <v>01:16,1</v>
      </c>
      <c r="H196" s="169" t="str">
        <f>'2003'!C77</f>
        <v>Nikola</v>
      </c>
      <c r="I196" s="205" t="str">
        <f>'2003'!D77</f>
        <v>Horňáčková</v>
      </c>
      <c r="J196" s="147" t="str">
        <f>'2003'!E77</f>
        <v>Frýdek-Místek</v>
      </c>
      <c r="K196" s="313" t="str">
        <f>'2003'!F77</f>
        <v>01:18,2</v>
      </c>
      <c r="L196" s="169" t="str">
        <f>'2003'!C78</f>
        <v>Veronika</v>
      </c>
      <c r="M196" s="205" t="str">
        <f>'2003'!D78</f>
        <v>Jerglíková</v>
      </c>
      <c r="N196" s="147" t="str">
        <f>'2003'!E78</f>
        <v>Frýdek-Místek</v>
      </c>
      <c r="O196" s="322" t="str">
        <f>'2003'!F78</f>
        <v>01:19,1</v>
      </c>
    </row>
    <row r="197" spans="1:15">
      <c r="A197" s="960"/>
      <c r="B197" s="994"/>
      <c r="C197" s="146" t="s">
        <v>1479</v>
      </c>
      <c r="D197" s="177" t="str">
        <f>'2003'!I76</f>
        <v>Jan</v>
      </c>
      <c r="E197" s="203" t="str">
        <f>'2003'!J76</f>
        <v>Mikulka</v>
      </c>
      <c r="F197" s="148" t="str">
        <f>'2003'!K76</f>
        <v>Frýdek-Místek</v>
      </c>
      <c r="G197" s="314" t="str">
        <f>'2003'!L76</f>
        <v>02:17,9</v>
      </c>
      <c r="H197" s="177" t="str">
        <f>'2003'!I77</f>
        <v>David</v>
      </c>
      <c r="I197" s="203" t="str">
        <f>'2003'!J77</f>
        <v>Štefek</v>
      </c>
      <c r="J197" s="148" t="str">
        <f>'2003'!K77</f>
        <v>Frýdek-Místek</v>
      </c>
      <c r="K197" s="314" t="str">
        <f>'2003'!L77</f>
        <v>02:21,4</v>
      </c>
      <c r="L197" s="177" t="str">
        <f>'2003'!I78</f>
        <v>Tomasz</v>
      </c>
      <c r="M197" s="203" t="str">
        <f>'2003'!J78</f>
        <v>Kaczmarzyk</v>
      </c>
      <c r="N197" s="148" t="str">
        <f>'2003'!K78</f>
        <v>Istebna</v>
      </c>
      <c r="O197" s="321" t="str">
        <f>'2003'!L78</f>
        <v>02:23,2</v>
      </c>
    </row>
    <row r="198" spans="1:15">
      <c r="A198" s="960"/>
      <c r="B198" s="995" t="s">
        <v>796</v>
      </c>
      <c r="C198" s="145" t="s">
        <v>1478</v>
      </c>
      <c r="D198" s="169" t="str">
        <f>'2003'!C121</f>
        <v>Adéla</v>
      </c>
      <c r="E198" s="205" t="str">
        <f>'2003'!D121</f>
        <v>Marková</v>
      </c>
      <c r="F198" s="147" t="str">
        <f>'2003'!E121</f>
        <v>Frýdek-Místek</v>
      </c>
      <c r="G198" s="313" t="str">
        <f>'2003'!F121</f>
        <v>02:14,4</v>
      </c>
      <c r="H198" s="169" t="str">
        <f>'2003'!C122</f>
        <v>Hana</v>
      </c>
      <c r="I198" s="205" t="str">
        <f>'2003'!D122</f>
        <v>Holejšovská</v>
      </c>
      <c r="J198" s="147" t="str">
        <f>'2003'!E122</f>
        <v>Frýdek-Místek</v>
      </c>
      <c r="K198" s="313" t="str">
        <f>'2003'!F122</f>
        <v>02:18,9</v>
      </c>
      <c r="L198" s="169" t="str">
        <f>'2003'!C123</f>
        <v>Dita</v>
      </c>
      <c r="M198" s="205" t="str">
        <f>'2003'!D123</f>
        <v>Janíková</v>
      </c>
      <c r="N198" s="147" t="str">
        <f>'2003'!E123</f>
        <v>Frýdek-Místek</v>
      </c>
      <c r="O198" s="322" t="str">
        <f>'2003'!F123</f>
        <v>02:20,8</v>
      </c>
    </row>
    <row r="199" spans="1:15">
      <c r="A199" s="960"/>
      <c r="B199" s="996"/>
      <c r="C199" s="146" t="s">
        <v>1479</v>
      </c>
      <c r="D199" s="177" t="str">
        <f>'2003'!I121</f>
        <v>Daniel</v>
      </c>
      <c r="E199" s="203" t="str">
        <f>'2003'!J121</f>
        <v>Moškoř</v>
      </c>
      <c r="F199" s="148" t="str">
        <f>'2003'!K121</f>
        <v>Frýdek-Místek</v>
      </c>
      <c r="G199" s="314" t="str">
        <f>'2003'!L121</f>
        <v>02:33,9</v>
      </c>
      <c r="H199" s="177" t="str">
        <f>'2003'!I122</f>
        <v>Tomasz</v>
      </c>
      <c r="I199" s="203" t="str">
        <f>'2003'!J122</f>
        <v>Endrych</v>
      </c>
      <c r="J199" s="148" t="str">
        <f>'2003'!K122</f>
        <v>Bystřice</v>
      </c>
      <c r="K199" s="314" t="str">
        <f>'2003'!L122</f>
        <v>02:35,2</v>
      </c>
      <c r="L199" s="177" t="str">
        <f>'2003'!I123</f>
        <v>Michal</v>
      </c>
      <c r="M199" s="203" t="str">
        <f>'2003'!J123</f>
        <v>Štefek</v>
      </c>
      <c r="N199" s="148" t="str">
        <f>'2003'!K123</f>
        <v>Frýdek-Místek</v>
      </c>
      <c r="O199" s="321" t="str">
        <f>'2003'!L123</f>
        <v>02:35,9</v>
      </c>
    </row>
    <row r="200" spans="1:15">
      <c r="A200" s="960"/>
      <c r="B200" s="997" t="s">
        <v>797</v>
      </c>
      <c r="C200" s="145" t="s">
        <v>1478</v>
      </c>
      <c r="D200" s="169" t="str">
        <f>'2003'!C165</f>
        <v>Jana</v>
      </c>
      <c r="E200" s="205" t="str">
        <f>'2003'!D165</f>
        <v>Pitrunová</v>
      </c>
      <c r="F200" s="147" t="str">
        <f>'2003'!E165</f>
        <v>Kopřivnice</v>
      </c>
      <c r="G200" s="313" t="str">
        <f>'2003'!F165</f>
        <v>02:43,9</v>
      </c>
      <c r="H200" s="169" t="str">
        <f>'2003'!C166</f>
        <v>Markéta</v>
      </c>
      <c r="I200" s="205" t="str">
        <f>'2003'!D166</f>
        <v>Schybolová</v>
      </c>
      <c r="J200" s="147" t="str">
        <f>'2003'!E166</f>
        <v>Kopřivnice</v>
      </c>
      <c r="K200" s="313" t="str">
        <f>'2003'!F166</f>
        <v>02:44,6</v>
      </c>
      <c r="L200" s="169" t="str">
        <f>'2003'!C167</f>
        <v>Erika</v>
      </c>
      <c r="M200" s="205" t="str">
        <f>'2003'!D167</f>
        <v>Mikulenková</v>
      </c>
      <c r="N200" s="147" t="str">
        <f>'2003'!E167</f>
        <v>Frýdek-Místek</v>
      </c>
      <c r="O200" s="322" t="str">
        <f>'2003'!F167</f>
        <v>02:45,6</v>
      </c>
    </row>
    <row r="201" spans="1:15">
      <c r="A201" s="960"/>
      <c r="B201" s="998"/>
      <c r="C201" s="146" t="s">
        <v>1479</v>
      </c>
      <c r="D201" s="177" t="str">
        <f>'2003'!I165</f>
        <v>Jan</v>
      </c>
      <c r="E201" s="203" t="str">
        <f>'2003'!J165</f>
        <v>Lysek</v>
      </c>
      <c r="F201" s="148" t="str">
        <f>'2003'!K165</f>
        <v>Písečná</v>
      </c>
      <c r="G201" s="314" t="str">
        <f>'2003'!L165</f>
        <v>04:50,5</v>
      </c>
      <c r="H201" s="177" t="str">
        <f>'2003'!I166</f>
        <v>Łukasz</v>
      </c>
      <c r="I201" s="203" t="str">
        <f>'2003'!J166</f>
        <v>Ligocki</v>
      </c>
      <c r="J201" s="148" t="str">
        <f>'2003'!K166</f>
        <v>Istebna</v>
      </c>
      <c r="K201" s="314" t="str">
        <f>'2003'!L166</f>
        <v>05:02,1</v>
      </c>
      <c r="L201" s="177" t="str">
        <f>'2003'!I167</f>
        <v>Józef</v>
      </c>
      <c r="M201" s="203" t="str">
        <f>'2003'!J167</f>
        <v>Dobrowolski</v>
      </c>
      <c r="N201" s="148" t="str">
        <f>'2003'!K167</f>
        <v>Istebna</v>
      </c>
      <c r="O201" s="321" t="str">
        <f>'2003'!L167</f>
        <v>05:21,7</v>
      </c>
    </row>
    <row r="202" spans="1:15">
      <c r="A202" s="960"/>
      <c r="B202" s="999" t="s">
        <v>1665</v>
      </c>
      <c r="C202" s="145" t="s">
        <v>1478</v>
      </c>
      <c r="D202" s="169" t="str">
        <f>'2003'!C192</f>
        <v>Michaela</v>
      </c>
      <c r="E202" s="205" t="str">
        <f>'2003'!D192</f>
        <v>Bubíková</v>
      </c>
      <c r="F202" s="147" t="str">
        <f>'2003'!E192</f>
        <v>Frýdek-Místek</v>
      </c>
      <c r="G202" s="313" t="str">
        <f>'2003'!F192</f>
        <v>05:04,6</v>
      </c>
      <c r="H202" s="169" t="str">
        <f>'2003'!C193</f>
        <v>Petra</v>
      </c>
      <c r="I202" s="205" t="str">
        <f>'2003'!D193</f>
        <v>Pišová</v>
      </c>
      <c r="J202" s="147" t="str">
        <f>'2003'!E193</f>
        <v>Frýdek-Místek</v>
      </c>
      <c r="K202" s="313" t="str">
        <f>'2003'!F193</f>
        <v>05:24,8</v>
      </c>
      <c r="L202" s="169" t="str">
        <f>'2003'!C194</f>
        <v>Zuzana</v>
      </c>
      <c r="M202" s="205" t="str">
        <f>'2003'!D194</f>
        <v>Schindlerová</v>
      </c>
      <c r="N202" s="147" t="str">
        <f>'2003'!E194</f>
        <v>Frýdek-Místek</v>
      </c>
      <c r="O202" s="322" t="str">
        <f>'2003'!F194</f>
        <v>05:25,2</v>
      </c>
    </row>
    <row r="203" spans="1:15">
      <c r="A203" s="960"/>
      <c r="B203" s="1000"/>
      <c r="C203" s="146" t="s">
        <v>1479</v>
      </c>
      <c r="D203" s="177" t="str">
        <f>'2003'!I192</f>
        <v>Petr</v>
      </c>
      <c r="E203" s="203" t="str">
        <f>'2003'!J192</f>
        <v>Říha</v>
      </c>
      <c r="F203" s="148" t="str">
        <f>'2003'!K192</f>
        <v>Frýdek-Místek</v>
      </c>
      <c r="G203" s="314" t="str">
        <f>'2003'!L192</f>
        <v>11:31,5</v>
      </c>
      <c r="H203" s="177" t="str">
        <f>'2003'!I193</f>
        <v>Miroslav</v>
      </c>
      <c r="I203" s="203" t="str">
        <f>'2003'!J193</f>
        <v>Lepiček</v>
      </c>
      <c r="J203" s="148" t="str">
        <f>'2003'!K193</f>
        <v>Frýdek-Místek</v>
      </c>
      <c r="K203" s="314" t="str">
        <f>'2003'!L193</f>
        <v>12:23,6</v>
      </c>
      <c r="L203" s="177" t="str">
        <f>'2003'!I194</f>
        <v>Petr</v>
      </c>
      <c r="M203" s="203" t="str">
        <f>'2003'!J194</f>
        <v>Vroncký</v>
      </c>
      <c r="N203" s="148" t="str">
        <f>'2003'!K194</f>
        <v>Frýdek-Místek</v>
      </c>
      <c r="O203" s="321" t="str">
        <f>'2003'!L194</f>
        <v>12:30,5</v>
      </c>
    </row>
    <row r="204" spans="1:15">
      <c r="A204" s="960"/>
      <c r="B204" s="1001" t="s">
        <v>798</v>
      </c>
      <c r="C204" s="145" t="s">
        <v>1478</v>
      </c>
      <c r="D204" s="169" t="str">
        <f>'2003'!C217</f>
        <v>Andrea</v>
      </c>
      <c r="E204" s="205" t="str">
        <f>'2003'!D217</f>
        <v>Krstevová</v>
      </c>
      <c r="F204" s="147" t="str">
        <f>'2003'!E217</f>
        <v>Kopřivnice</v>
      </c>
      <c r="G204" s="313" t="str">
        <f>'2003'!F217</f>
        <v>13:23,4</v>
      </c>
      <c r="H204" s="169" t="str">
        <f>'2003'!C218</f>
        <v>Jana</v>
      </c>
      <c r="I204" s="205" t="str">
        <f>'2003'!D218</f>
        <v>Hofierková</v>
      </c>
      <c r="J204" s="147" t="str">
        <f>'2003'!E218</f>
        <v>Hrádek</v>
      </c>
      <c r="K204" s="313" t="str">
        <f>'2003'!F218</f>
        <v>14:00,0</v>
      </c>
      <c r="L204" s="169">
        <f>'2003'!C219</f>
        <v>0</v>
      </c>
      <c r="M204" s="205">
        <f>'2003'!D219</f>
        <v>0</v>
      </c>
      <c r="N204" s="147">
        <f>'2003'!E219</f>
        <v>0</v>
      </c>
      <c r="O204" s="322">
        <f>'2003'!F219</f>
        <v>0</v>
      </c>
    </row>
    <row r="205" spans="1:15">
      <c r="A205" s="960"/>
      <c r="B205" s="1002"/>
      <c r="C205" s="146" t="s">
        <v>1479</v>
      </c>
      <c r="D205" s="177" t="str">
        <f>'2003'!I217</f>
        <v>Miroslav</v>
      </c>
      <c r="E205" s="203" t="str">
        <f>'2003'!J217</f>
        <v>Dudek</v>
      </c>
      <c r="F205" s="148" t="str">
        <f>'2003'!K217</f>
        <v>Zákopčie</v>
      </c>
      <c r="G205" s="314" t="str">
        <f>'2003'!L217</f>
        <v>13:22,0</v>
      </c>
      <c r="H205" s="177">
        <f>'2003'!I218</f>
        <v>0</v>
      </c>
      <c r="I205" s="203">
        <f>'2003'!J218</f>
        <v>0</v>
      </c>
      <c r="J205" s="148">
        <f>'2003'!K218</f>
        <v>0</v>
      </c>
      <c r="K205" s="314">
        <f>'2003'!L218</f>
        <v>0</v>
      </c>
      <c r="L205" s="177">
        <f>'2003'!I219</f>
        <v>0</v>
      </c>
      <c r="M205" s="203">
        <f>'2003'!J219</f>
        <v>0</v>
      </c>
      <c r="N205" s="148">
        <f>'2003'!K219</f>
        <v>0</v>
      </c>
      <c r="O205" s="321">
        <f>'2003'!L219</f>
        <v>0</v>
      </c>
    </row>
    <row r="206" spans="1:15">
      <c r="A206" s="960"/>
      <c r="B206" s="1003" t="s">
        <v>799</v>
      </c>
      <c r="C206" s="145" t="s">
        <v>1485</v>
      </c>
      <c r="D206" s="169" t="str">
        <f>'2003'!C242</f>
        <v>Michaela</v>
      </c>
      <c r="E206" s="205" t="str">
        <f>'2003'!D242</f>
        <v>Przyczková</v>
      </c>
      <c r="F206" s="147" t="str">
        <f>'2003'!E242</f>
        <v>Hrádek</v>
      </c>
      <c r="G206" s="313" t="str">
        <f>'2003'!F242</f>
        <v>13:48,3</v>
      </c>
      <c r="H206" s="169" t="str">
        <f>'2003'!C243</f>
        <v>Zuzana</v>
      </c>
      <c r="I206" s="205" t="str">
        <f>'2003'!D243</f>
        <v>Pavelková</v>
      </c>
      <c r="J206" s="147" t="str">
        <f>'2003'!E243</f>
        <v>Frýdek-Místek</v>
      </c>
      <c r="K206" s="313" t="str">
        <f>'2003'!F243</f>
        <v>15:58,2</v>
      </c>
      <c r="L206" s="169" t="str">
        <f>'2003'!C244</f>
        <v>Klára</v>
      </c>
      <c r="M206" s="205" t="str">
        <f>'2003'!D244</f>
        <v>Maštalířová</v>
      </c>
      <c r="N206" s="147" t="str">
        <f>'2003'!E244</f>
        <v>Frýdek-Místek</v>
      </c>
      <c r="O206" s="322" t="str">
        <f>'2003'!F244</f>
        <v>17:52,2</v>
      </c>
    </row>
    <row r="207" spans="1:15">
      <c r="A207" s="960"/>
      <c r="B207" s="1004"/>
      <c r="C207" s="146" t="s">
        <v>1484</v>
      </c>
      <c r="D207" s="177" t="str">
        <f>'2003'!I242</f>
        <v>Vlado</v>
      </c>
      <c r="E207" s="203" t="str">
        <f>'2003'!J242</f>
        <v>Maceček</v>
      </c>
      <c r="F207" s="222" t="str">
        <f>'2003'!K242</f>
        <v>Kroměříž</v>
      </c>
      <c r="G207" s="314" t="str">
        <f>'2003'!L242</f>
        <v>25:34,2</v>
      </c>
      <c r="H207" s="177" t="str">
        <f>'2003'!I243</f>
        <v>Petr</v>
      </c>
      <c r="I207" s="203" t="str">
        <f>'2003'!J243</f>
        <v>Mikulenka</v>
      </c>
      <c r="J207" s="148" t="str">
        <f>'2003'!K243</f>
        <v>Frýdek-Místek</v>
      </c>
      <c r="K207" s="314" t="str">
        <f>'2003'!L243</f>
        <v>26:29,6</v>
      </c>
      <c r="L207" s="177" t="str">
        <f>'2003'!I244</f>
        <v>Tomáš</v>
      </c>
      <c r="M207" s="203" t="str">
        <f>'2003'!J244</f>
        <v>Pop</v>
      </c>
      <c r="N207" s="148" t="str">
        <f>'2003'!K244</f>
        <v>ATEX Tufo</v>
      </c>
      <c r="O207" s="321" t="str">
        <f>'2003'!L244</f>
        <v>26:37,6</v>
      </c>
    </row>
    <row r="208" spans="1:15">
      <c r="A208" s="960"/>
      <c r="B208" s="1005" t="s">
        <v>1482</v>
      </c>
      <c r="C208" s="145" t="s">
        <v>1485</v>
      </c>
      <c r="D208" s="169" t="str">
        <f>'2003'!C267</f>
        <v>Ludmila</v>
      </c>
      <c r="E208" s="205" t="str">
        <f>'2003'!D267</f>
        <v>Šokalová</v>
      </c>
      <c r="F208" s="147" t="str">
        <f>'2003'!E267</f>
        <v>Frýdek-Místek</v>
      </c>
      <c r="G208" s="313" t="str">
        <f>'2003'!F267</f>
        <v>15:23,7</v>
      </c>
      <c r="H208" s="169" t="str">
        <f>'2003'!C268</f>
        <v>Radana</v>
      </c>
      <c r="I208" s="205" t="str">
        <f>'2003'!D268</f>
        <v>Marková</v>
      </c>
      <c r="J208" s="147" t="str">
        <f>'2003'!E268</f>
        <v>Frýdek-Místek</v>
      </c>
      <c r="K208" s="313" t="str">
        <f>'2003'!F268</f>
        <v>18:06,2</v>
      </c>
      <c r="L208" s="169">
        <f>'2003'!C269</f>
        <v>0</v>
      </c>
      <c r="M208" s="205">
        <f>'2003'!D269</f>
        <v>0</v>
      </c>
      <c r="N208" s="147">
        <f>'2003'!E269</f>
        <v>0</v>
      </c>
      <c r="O208" s="322">
        <f>'2003'!F269</f>
        <v>0</v>
      </c>
    </row>
    <row r="209" spans="1:15">
      <c r="A209" s="960"/>
      <c r="B209" s="1006"/>
      <c r="C209" s="146" t="s">
        <v>1484</v>
      </c>
      <c r="D209" s="177" t="str">
        <f>'2003'!I267</f>
        <v>Igor</v>
      </c>
      <c r="E209" s="203" t="str">
        <f>'2003'!J267</f>
        <v>Heleš</v>
      </c>
      <c r="F209" s="148" t="str">
        <f>'2003'!K267</f>
        <v>Karviná</v>
      </c>
      <c r="G209" s="314" t="str">
        <f>'2003'!L267</f>
        <v>27:33,6</v>
      </c>
      <c r="H209" s="177" t="str">
        <f>'2003'!I268</f>
        <v>Roman</v>
      </c>
      <c r="I209" s="203" t="str">
        <f>'2003'!J268</f>
        <v>Slowioczek</v>
      </c>
      <c r="J209" s="148" t="str">
        <f>'2003'!K268</f>
        <v>Jablunkov</v>
      </c>
      <c r="K209" s="314" t="str">
        <f>'2003'!L268</f>
        <v>28:18,1</v>
      </c>
      <c r="L209" s="177" t="str">
        <f>'2003'!I269</f>
        <v>Karel</v>
      </c>
      <c r="M209" s="203" t="str">
        <f>'2003'!J269</f>
        <v>Kravčík</v>
      </c>
      <c r="N209" s="148" t="str">
        <f>'2003'!K269</f>
        <v>Karviná</v>
      </c>
      <c r="O209" s="321" t="str">
        <f>'2003'!L269</f>
        <v>28:33,4</v>
      </c>
    </row>
    <row r="210" spans="1:15" ht="8.25" customHeight="1">
      <c r="A210" s="960"/>
      <c r="B210" s="981" t="s">
        <v>792</v>
      </c>
      <c r="C210" s="145" t="s">
        <v>1485</v>
      </c>
      <c r="D210" s="169"/>
      <c r="E210" s="205"/>
      <c r="F210" s="147"/>
      <c r="G210" s="313"/>
      <c r="H210" s="169"/>
      <c r="I210" s="205"/>
      <c r="J210" s="147"/>
      <c r="K210" s="313"/>
      <c r="L210" s="169"/>
      <c r="M210" s="205"/>
      <c r="N210" s="147"/>
      <c r="O210" s="322"/>
    </row>
    <row r="211" spans="1:15">
      <c r="A211" s="960"/>
      <c r="B211" s="982"/>
      <c r="C211" s="146" t="s">
        <v>1484</v>
      </c>
      <c r="D211" s="177" t="str">
        <f>'2003'!I292</f>
        <v>Miroslav</v>
      </c>
      <c r="E211" s="203" t="str">
        <f>'2003'!J292</f>
        <v>Kravčík</v>
      </c>
      <c r="F211" s="148" t="str">
        <f>'2003'!K292</f>
        <v>Karviná</v>
      </c>
      <c r="G211" s="314" t="str">
        <f>'2003'!L292</f>
        <v>29:08,0</v>
      </c>
      <c r="H211" s="177" t="str">
        <f>'2003'!I293</f>
        <v>František</v>
      </c>
      <c r="I211" s="203" t="str">
        <f>'2003'!J293</f>
        <v>Holec</v>
      </c>
      <c r="J211" s="148" t="str">
        <f>'2003'!K293</f>
        <v>Frýdek-Místek</v>
      </c>
      <c r="K211" s="314" t="str">
        <f>'2003'!L293</f>
        <v>31:09,8</v>
      </c>
      <c r="L211" s="177" t="str">
        <f>'2003'!I294</f>
        <v>Jiří</v>
      </c>
      <c r="M211" s="203" t="str">
        <f>'2003'!J294</f>
        <v>Bednařík</v>
      </c>
      <c r="N211" s="148" t="str">
        <f>'2003'!K294</f>
        <v>Mniší</v>
      </c>
      <c r="O211" s="321" t="str">
        <f>'2003'!L294</f>
        <v>32:29,9</v>
      </c>
    </row>
    <row r="212" spans="1:15" ht="7.5" customHeight="1">
      <c r="A212" s="960"/>
      <c r="B212" s="983" t="s">
        <v>1483</v>
      </c>
      <c r="C212" s="145" t="s">
        <v>1485</v>
      </c>
      <c r="D212" s="169"/>
      <c r="E212" s="205"/>
      <c r="F212" s="147"/>
      <c r="G212" s="313"/>
      <c r="H212" s="169"/>
      <c r="I212" s="205"/>
      <c r="J212" s="147"/>
      <c r="K212" s="313"/>
      <c r="L212" s="169"/>
      <c r="M212" s="205"/>
      <c r="N212" s="147"/>
      <c r="O212" s="322"/>
    </row>
    <row r="213" spans="1:15" ht="12.75" thickBot="1">
      <c r="A213" s="980"/>
      <c r="B213" s="1007"/>
      <c r="C213" s="156" t="s">
        <v>1484</v>
      </c>
      <c r="D213" s="179" t="str">
        <f>'2003'!C292</f>
        <v>Karel</v>
      </c>
      <c r="E213" s="204" t="str">
        <f>'2003'!D292</f>
        <v>Piskoř</v>
      </c>
      <c r="F213" s="157" t="str">
        <f>'2003'!E292</f>
        <v>Tichá</v>
      </c>
      <c r="G213" s="315" t="str">
        <f>'2003'!F292</f>
        <v>33:51,2</v>
      </c>
      <c r="H213" s="179" t="str">
        <f>'2003'!C293</f>
        <v>Ervin</v>
      </c>
      <c r="I213" s="204" t="str">
        <f>'2003'!D293</f>
        <v>Podžorný</v>
      </c>
      <c r="J213" s="157" t="str">
        <f>'2003'!E293</f>
        <v>Třinec</v>
      </c>
      <c r="K213" s="315" t="str">
        <f>'2003'!F293</f>
        <v>35:08,0</v>
      </c>
      <c r="L213" s="179" t="str">
        <f>'2003'!C294</f>
        <v>Zdeněk</v>
      </c>
      <c r="M213" s="204" t="str">
        <f>'2003'!D294</f>
        <v>Fejgrt</v>
      </c>
      <c r="N213" s="157" t="str">
        <f>'2003'!E294</f>
        <v>Frýdek-Místek</v>
      </c>
      <c r="O213" s="323" t="str">
        <f>'2003'!F294</f>
        <v>37:13,2</v>
      </c>
    </row>
    <row r="214" spans="1:15" ht="12" customHeight="1">
      <c r="A214" s="959">
        <v>2004</v>
      </c>
      <c r="B214" s="989" t="s">
        <v>926</v>
      </c>
      <c r="C214" s="149" t="s">
        <v>1478</v>
      </c>
      <c r="D214" s="173" t="str">
        <f>'2004'!C14</f>
        <v>Tereza</v>
      </c>
      <c r="E214" s="172" t="str">
        <f>'2004'!D14</f>
        <v>Uherková</v>
      </c>
      <c r="F214" s="150" t="str">
        <f>'2004'!E14</f>
        <v>Frýdek-Místek</v>
      </c>
      <c r="G214" s="311" t="str">
        <f>'2004'!F14</f>
        <v>00:33,1</v>
      </c>
      <c r="H214" s="173" t="str">
        <f>'2004'!C15</f>
        <v>Monika</v>
      </c>
      <c r="I214" s="172" t="str">
        <f>'2004'!D15</f>
        <v>Čaganová</v>
      </c>
      <c r="J214" s="150" t="str">
        <f>'2004'!E15</f>
        <v>Frýdek-Místek</v>
      </c>
      <c r="K214" s="311" t="str">
        <f>'2004'!F15</f>
        <v>00:34,1</v>
      </c>
      <c r="L214" s="173" t="str">
        <f>'2004'!C16</f>
        <v>Gabriela</v>
      </c>
      <c r="M214" s="172" t="str">
        <f>'2004'!D16</f>
        <v>Kiszová</v>
      </c>
      <c r="N214" s="150" t="str">
        <f>'2004'!E16</f>
        <v>Guty</v>
      </c>
      <c r="O214" s="316" t="str">
        <f>'2004'!F16</f>
        <v>00:36,0</v>
      </c>
    </row>
    <row r="215" spans="1:15">
      <c r="A215" s="960"/>
      <c r="B215" s="990"/>
      <c r="C215" s="146" t="s">
        <v>1479</v>
      </c>
      <c r="D215" s="177" t="str">
        <f>'2004'!I14</f>
        <v>Ondřej</v>
      </c>
      <c r="E215" s="203" t="str">
        <f>'2004'!J14</f>
        <v>Podešva</v>
      </c>
      <c r="F215" s="148" t="str">
        <f>'2004'!K14</f>
        <v>Mosty u Jabl.</v>
      </c>
      <c r="G215" s="314" t="str">
        <f>'2004'!L14</f>
        <v>00:31,0</v>
      </c>
      <c r="H215" s="177" t="str">
        <f>'2004'!I15</f>
        <v>Rostislav</v>
      </c>
      <c r="I215" s="203" t="str">
        <f>'2004'!J15</f>
        <v>Kisza</v>
      </c>
      <c r="J215" s="148" t="str">
        <f>'2004'!K15</f>
        <v>Guty</v>
      </c>
      <c r="K215" s="314" t="str">
        <f>'2004'!L15</f>
        <v>00:31,1</v>
      </c>
      <c r="L215" s="177" t="str">
        <f>'2004'!I16</f>
        <v>Ondřej</v>
      </c>
      <c r="M215" s="203" t="str">
        <f>'2004'!J16</f>
        <v>Husar</v>
      </c>
      <c r="N215" s="148" t="str">
        <f>'2004'!K16</f>
        <v>Hrádek</v>
      </c>
      <c r="O215" s="321" t="str">
        <f>'2004'!L16</f>
        <v>00:32,0</v>
      </c>
    </row>
    <row r="216" spans="1:15">
      <c r="A216" s="960"/>
      <c r="B216" s="991" t="s">
        <v>1481</v>
      </c>
      <c r="C216" s="145" t="s">
        <v>1478</v>
      </c>
      <c r="D216" s="169" t="str">
        <f>'2004'!C39</f>
        <v>Kristýna</v>
      </c>
      <c r="E216" s="205" t="str">
        <f>'2004'!D39</f>
        <v>Vepřeková</v>
      </c>
      <c r="F216" s="147" t="str">
        <f>'2004'!E39</f>
        <v>Frýdek-Místek</v>
      </c>
      <c r="G216" s="313" t="str">
        <f>'2004'!F39</f>
        <v>01:25,0</v>
      </c>
      <c r="H216" s="169" t="str">
        <f>'2004'!C40</f>
        <v>Kamila</v>
      </c>
      <c r="I216" s="205" t="str">
        <f>'2004'!D40</f>
        <v>Walková</v>
      </c>
      <c r="J216" s="147" t="str">
        <f>'2004'!E40</f>
        <v>Mosty u Jabl.</v>
      </c>
      <c r="K216" s="313" t="str">
        <f>'2004'!F40</f>
        <v>01:30,0</v>
      </c>
      <c r="L216" s="169" t="str">
        <f>'2004'!C41</f>
        <v>Adéla</v>
      </c>
      <c r="M216" s="205" t="str">
        <f>'2004'!D41</f>
        <v>Košáková</v>
      </c>
      <c r="N216" s="147" t="str">
        <f>'2004'!E41</f>
        <v>Frýdek-Místek</v>
      </c>
      <c r="O216" s="322" t="str">
        <f>'2004'!F41</f>
        <v>01:32,0</v>
      </c>
    </row>
    <row r="217" spans="1:15">
      <c r="A217" s="960"/>
      <c r="B217" s="992"/>
      <c r="C217" s="146" t="s">
        <v>1479</v>
      </c>
      <c r="D217" s="177" t="str">
        <f>'2004'!I39</f>
        <v>Jan</v>
      </c>
      <c r="E217" s="203" t="str">
        <f>'2004'!J39</f>
        <v>Carbol</v>
      </c>
      <c r="F217" s="148" t="str">
        <f>'2004'!K39</f>
        <v>Frýdek-Místek</v>
      </c>
      <c r="G217" s="314" t="str">
        <f>'2004'!L39</f>
        <v>01:22,0</v>
      </c>
      <c r="H217" s="177" t="str">
        <f>'2004'!I40</f>
        <v>Andrzej</v>
      </c>
      <c r="I217" s="203" t="str">
        <f>'2004'!J40</f>
        <v>Žabka</v>
      </c>
      <c r="J217" s="148" t="str">
        <f>'2004'!K40</f>
        <v>Hrádek</v>
      </c>
      <c r="K217" s="314" t="str">
        <f>'2004'!L40</f>
        <v>01:24,0</v>
      </c>
      <c r="L217" s="177" t="str">
        <f>'2004'!I41</f>
        <v>Marek</v>
      </c>
      <c r="M217" s="203" t="str">
        <f>'2004'!J41</f>
        <v>Szotkowski</v>
      </c>
      <c r="N217" s="148" t="str">
        <f>'2004'!K41</f>
        <v>Mosty u Jabl.</v>
      </c>
      <c r="O217" s="321" t="str">
        <f>'2004'!L41</f>
        <v>01:27,0</v>
      </c>
    </row>
    <row r="218" spans="1:15">
      <c r="A218" s="960"/>
      <c r="B218" s="993" t="s">
        <v>795</v>
      </c>
      <c r="C218" s="145" t="s">
        <v>1478</v>
      </c>
      <c r="D218" s="169" t="str">
        <f>'2004'!C76</f>
        <v>Beata</v>
      </c>
      <c r="E218" s="205" t="str">
        <f>'2004'!D76</f>
        <v>Marková</v>
      </c>
      <c r="F218" s="147" t="str">
        <f>'2004'!E76</f>
        <v>Frýdek-Místek</v>
      </c>
      <c r="G218" s="313" t="str">
        <f>'2004'!F76</f>
        <v>01:14,0</v>
      </c>
      <c r="H218" s="169" t="str">
        <f>'2004'!C77</f>
        <v>Nikola</v>
      </c>
      <c r="I218" s="205" t="str">
        <f>'2004'!D77</f>
        <v>Horňáčková</v>
      </c>
      <c r="J218" s="147" t="str">
        <f>'2004'!E77</f>
        <v>Frýdek-Místek</v>
      </c>
      <c r="K218" s="313" t="str">
        <f>'2004'!F77</f>
        <v>01:14,8</v>
      </c>
      <c r="L218" s="169" t="str">
        <f>'2004'!C78</f>
        <v>Kateřina</v>
      </c>
      <c r="M218" s="205" t="str">
        <f>'2004'!D78</f>
        <v>Klepáčová</v>
      </c>
      <c r="N218" s="147" t="str">
        <f>'2004'!E78</f>
        <v>Frýdek-Místek</v>
      </c>
      <c r="O218" s="322" t="str">
        <f>'2004'!F78</f>
        <v>01:17,0</v>
      </c>
    </row>
    <row r="219" spans="1:15">
      <c r="A219" s="960"/>
      <c r="B219" s="994"/>
      <c r="C219" s="146" t="s">
        <v>1479</v>
      </c>
      <c r="D219" s="177" t="str">
        <f>'2004'!I76</f>
        <v>Lukáš</v>
      </c>
      <c r="E219" s="203" t="str">
        <f>'2004'!J76</f>
        <v>Rusínek</v>
      </c>
      <c r="F219" s="148" t="str">
        <f>'2004'!K76</f>
        <v>Frýdek-Místek</v>
      </c>
      <c r="G219" s="314" t="str">
        <f>'2004'!L76</f>
        <v>02:22,0</v>
      </c>
      <c r="H219" s="177" t="str">
        <f>'2004'!I77</f>
        <v>Filip</v>
      </c>
      <c r="I219" s="203" t="str">
        <f>'2004'!J77</f>
        <v>Řeha</v>
      </c>
      <c r="J219" s="148" t="str">
        <f>'2004'!K77</f>
        <v>Frýdek-Místek</v>
      </c>
      <c r="K219" s="314" t="str">
        <f>'2004'!L77</f>
        <v>02:25,0</v>
      </c>
      <c r="L219" s="177" t="str">
        <f>'2004'!I78</f>
        <v>Daniel</v>
      </c>
      <c r="M219" s="203" t="str">
        <f>'2004'!J78</f>
        <v>Teofil</v>
      </c>
      <c r="N219" s="148" t="str">
        <f>'2004'!K78</f>
        <v>Mosty u Jabl.</v>
      </c>
      <c r="O219" s="321" t="str">
        <f>'2004'!L78</f>
        <v>02:30,0</v>
      </c>
    </row>
    <row r="220" spans="1:15">
      <c r="A220" s="960"/>
      <c r="B220" s="995" t="s">
        <v>796</v>
      </c>
      <c r="C220" s="145" t="s">
        <v>1478</v>
      </c>
      <c r="D220" s="169" t="str">
        <f>'2004'!C121</f>
        <v>Jana</v>
      </c>
      <c r="E220" s="205" t="str">
        <f>'2004'!D121</f>
        <v>Lepíková</v>
      </c>
      <c r="F220" s="147" t="str">
        <f>'2004'!E121</f>
        <v>Frýdek-Místek</v>
      </c>
      <c r="G220" s="313" t="str">
        <f>'2004'!F121</f>
        <v>02:20,0</v>
      </c>
      <c r="H220" s="169" t="str">
        <f>'2004'!C122</f>
        <v>Natalia</v>
      </c>
      <c r="I220" s="205" t="str">
        <f>'2004'!D122</f>
        <v>Sikorová</v>
      </c>
      <c r="J220" s="147" t="str">
        <f>'2004'!E122</f>
        <v>Třinec</v>
      </c>
      <c r="K220" s="313" t="str">
        <f>'2004'!F122</f>
        <v>02:23,0</v>
      </c>
      <c r="L220" s="169" t="str">
        <f>'2004'!C123</f>
        <v>Vendula</v>
      </c>
      <c r="M220" s="205" t="str">
        <f>'2004'!D123</f>
        <v>Moškořová</v>
      </c>
      <c r="N220" s="147" t="str">
        <f>'2004'!E123</f>
        <v>Frýdek-Místek</v>
      </c>
      <c r="O220" s="322" t="str">
        <f>'2004'!F123</f>
        <v>02:25,0</v>
      </c>
    </row>
    <row r="221" spans="1:15">
      <c r="A221" s="960"/>
      <c r="B221" s="996"/>
      <c r="C221" s="146" t="s">
        <v>1479</v>
      </c>
      <c r="D221" s="177" t="str">
        <f>'2004'!I121</f>
        <v>Michal</v>
      </c>
      <c r="E221" s="203" t="str">
        <f>'2004'!J121</f>
        <v>Štefek</v>
      </c>
      <c r="F221" s="148" t="str">
        <f>'2004'!K121</f>
        <v>Frýdek-Místek</v>
      </c>
      <c r="G221" s="314" t="str">
        <f>'2004'!L121</f>
        <v>02:32,0</v>
      </c>
      <c r="H221" s="177" t="str">
        <f>'2004'!I122</f>
        <v>Lukáš</v>
      </c>
      <c r="I221" s="203" t="str">
        <f>'2004'!J122</f>
        <v>Ulmann</v>
      </c>
      <c r="J221" s="148" t="str">
        <f>'2004'!K122</f>
        <v>Frýdek-Místek</v>
      </c>
      <c r="K221" s="314" t="str">
        <f>'2004'!L122</f>
        <v>02:35,0</v>
      </c>
      <c r="L221" s="177" t="str">
        <f>'2004'!I123</f>
        <v>David</v>
      </c>
      <c r="M221" s="203" t="str">
        <f>'2004'!J123</f>
        <v>Štefek</v>
      </c>
      <c r="N221" s="148" t="str">
        <f>'2004'!K123</f>
        <v>Frýdek-Místek</v>
      </c>
      <c r="O221" s="321" t="str">
        <f>'2004'!L123</f>
        <v>02:38,0</v>
      </c>
    </row>
    <row r="222" spans="1:15">
      <c r="A222" s="960"/>
      <c r="B222" s="997" t="s">
        <v>797</v>
      </c>
      <c r="C222" s="145" t="s">
        <v>1478</v>
      </c>
      <c r="D222" s="169" t="str">
        <f>'2004'!C165</f>
        <v>Adéla</v>
      </c>
      <c r="E222" s="205" t="str">
        <f>'2004'!D165</f>
        <v>Marková</v>
      </c>
      <c r="F222" s="147" t="str">
        <f>'2004'!E165</f>
        <v>Frýdek-Místek</v>
      </c>
      <c r="G222" s="313" t="str">
        <f>'2004'!F165</f>
        <v>02:50,0</v>
      </c>
      <c r="H222" s="169" t="str">
        <f>'2004'!C166</f>
        <v>Dorota</v>
      </c>
      <c r="I222" s="205" t="str">
        <f>'2004'!D166</f>
        <v>Adamíková</v>
      </c>
      <c r="J222" s="147" t="str">
        <f>'2004'!E166</f>
        <v>Bystřice</v>
      </c>
      <c r="K222" s="313" t="str">
        <f>'2004'!F166</f>
        <v>02:52,0</v>
      </c>
      <c r="L222" s="169" t="str">
        <f>'2004'!C167</f>
        <v>Romana</v>
      </c>
      <c r="M222" s="205" t="str">
        <f>'2004'!D167</f>
        <v>Šindelková</v>
      </c>
      <c r="N222" s="147" t="str">
        <f>'2004'!E167</f>
        <v>Frýdek-Místek</v>
      </c>
      <c r="O222" s="322" t="str">
        <f>'2004'!F167</f>
        <v>02:53,0</v>
      </c>
    </row>
    <row r="223" spans="1:15">
      <c r="A223" s="960"/>
      <c r="B223" s="998"/>
      <c r="C223" s="146" t="s">
        <v>1479</v>
      </c>
      <c r="D223" s="177" t="str">
        <f>'2004'!I165</f>
        <v>Václav</v>
      </c>
      <c r="E223" s="203" t="str">
        <f>'2004'!J165</f>
        <v>Novák</v>
      </c>
      <c r="F223" s="148" t="str">
        <f>'2004'!K165</f>
        <v>Frýdek-Místek</v>
      </c>
      <c r="G223" s="314" t="str">
        <f>'2004'!L165</f>
        <v>04:35,0</v>
      </c>
      <c r="H223" s="177" t="str">
        <f>'2004'!I166</f>
        <v>Jan</v>
      </c>
      <c r="I223" s="203" t="str">
        <f>'2004'!J166</f>
        <v>Lysek</v>
      </c>
      <c r="J223" s="148" t="str">
        <f>'2004'!K166</f>
        <v>Písečná</v>
      </c>
      <c r="K223" s="314" t="str">
        <f>'2004'!L166</f>
        <v>04:36,0</v>
      </c>
      <c r="L223" s="177" t="str">
        <f>'2004'!I167</f>
        <v>Jiří</v>
      </c>
      <c r="M223" s="203" t="str">
        <f>'2004'!J167</f>
        <v>Uherek</v>
      </c>
      <c r="N223" s="148" t="str">
        <f>'2004'!K167</f>
        <v>Frýdek-Místek</v>
      </c>
      <c r="O223" s="321" t="str">
        <f>'2004'!L167</f>
        <v>04:39,0</v>
      </c>
    </row>
    <row r="224" spans="1:15">
      <c r="A224" s="960"/>
      <c r="B224" s="999" t="s">
        <v>1665</v>
      </c>
      <c r="C224" s="145" t="s">
        <v>1478</v>
      </c>
      <c r="D224" s="169" t="str">
        <f>'2004'!C192</f>
        <v>Michaela</v>
      </c>
      <c r="E224" s="205" t="str">
        <f>'2004'!D192</f>
        <v>Bubíková</v>
      </c>
      <c r="F224" s="147" t="str">
        <f>'2004'!E192</f>
        <v>Frýdek-Místek</v>
      </c>
      <c r="G224" s="313" t="str">
        <f>'2004'!F192</f>
        <v>04:57,0</v>
      </c>
      <c r="H224" s="169" t="str">
        <f>'2004'!C193</f>
        <v>Petra</v>
      </c>
      <c r="I224" s="205" t="str">
        <f>'2004'!D193</f>
        <v>Pišová</v>
      </c>
      <c r="J224" s="147" t="str">
        <f>'2004'!E193</f>
        <v>Frýdek-Místek</v>
      </c>
      <c r="K224" s="313" t="str">
        <f>'2004'!F193</f>
        <v>05:11,0</v>
      </c>
      <c r="L224" s="169" t="str">
        <f>'2004'!C194</f>
        <v>Lada</v>
      </c>
      <c r="M224" s="205" t="str">
        <f>'2004'!D194</f>
        <v>Medvecová</v>
      </c>
      <c r="N224" s="147" t="str">
        <f>'2004'!E194</f>
        <v>Frýdek-Místek</v>
      </c>
      <c r="O224" s="322" t="str">
        <f>'2004'!F194</f>
        <v>05:16,0</v>
      </c>
    </row>
    <row r="225" spans="1:15">
      <c r="A225" s="960"/>
      <c r="B225" s="1000"/>
      <c r="C225" s="146" t="s">
        <v>1479</v>
      </c>
      <c r="D225" s="177" t="str">
        <f>'2004'!I192</f>
        <v>Petr</v>
      </c>
      <c r="E225" s="203" t="str">
        <f>'2004'!J192</f>
        <v>Říha</v>
      </c>
      <c r="F225" s="148" t="str">
        <f>'2004'!K192</f>
        <v>Frýdek-Místek</v>
      </c>
      <c r="G225" s="314" t="str">
        <f>'2004'!L192</f>
        <v>11:40,0</v>
      </c>
      <c r="H225" s="177" t="str">
        <f>'2004'!I193</f>
        <v>Tomáš</v>
      </c>
      <c r="I225" s="203" t="str">
        <f>'2004'!J193</f>
        <v>Macášek</v>
      </c>
      <c r="J225" s="148" t="str">
        <f>'2004'!K193</f>
        <v>Trojanovice</v>
      </c>
      <c r="K225" s="314" t="str">
        <f>'2004'!L193</f>
        <v>12:37,0</v>
      </c>
      <c r="L225" s="177" t="str">
        <f>'2004'!I194</f>
        <v>Slawomir</v>
      </c>
      <c r="M225" s="203" t="str">
        <f>'2004'!J194</f>
        <v>Dziedzic</v>
      </c>
      <c r="N225" s="148" t="str">
        <f>'2004'!K194</f>
        <v>Jaworzynka</v>
      </c>
      <c r="O225" s="321" t="str">
        <f>'2004'!L194</f>
        <v>12:40,0</v>
      </c>
    </row>
    <row r="226" spans="1:15">
      <c r="A226" s="960"/>
      <c r="B226" s="1001" t="s">
        <v>798</v>
      </c>
      <c r="C226" s="145" t="s">
        <v>1478</v>
      </c>
      <c r="D226" s="169" t="str">
        <f>'2004'!C217</f>
        <v>Jana</v>
      </c>
      <c r="E226" s="205" t="str">
        <f>'2004'!D217</f>
        <v>Hofierková</v>
      </c>
      <c r="F226" s="147" t="str">
        <f>'2004'!E217</f>
        <v>Hrádek</v>
      </c>
      <c r="G226" s="313" t="str">
        <f>'2004'!F217</f>
        <v>14:27,0</v>
      </c>
      <c r="H226" s="169" t="str">
        <f>'2004'!C218</f>
        <v>Tereza</v>
      </c>
      <c r="I226" s="205" t="str">
        <f>'2004'!D218</f>
        <v>Droppová</v>
      </c>
      <c r="J226" s="147" t="str">
        <f>'2004'!E218</f>
        <v>Frýdek-Místek</v>
      </c>
      <c r="K226" s="313" t="str">
        <f>'2004'!F218</f>
        <v>15:08,0</v>
      </c>
      <c r="L226" s="169">
        <f>'2004'!C219</f>
        <v>0</v>
      </c>
      <c r="M226" s="205">
        <f>'2004'!D219</f>
        <v>0</v>
      </c>
      <c r="N226" s="147">
        <f>'2004'!E219</f>
        <v>0</v>
      </c>
      <c r="O226" s="322">
        <f>'2004'!F219</f>
        <v>0</v>
      </c>
    </row>
    <row r="227" spans="1:15">
      <c r="A227" s="960"/>
      <c r="B227" s="1002"/>
      <c r="C227" s="146" t="s">
        <v>1479</v>
      </c>
      <c r="D227" s="177" t="str">
        <f>'2004'!I217</f>
        <v>Miroslav</v>
      </c>
      <c r="E227" s="203" t="str">
        <f>'2004'!J217</f>
        <v>Lepíček</v>
      </c>
      <c r="F227" s="148" t="str">
        <f>'2004'!K217</f>
        <v>Frýdek-Místek</v>
      </c>
      <c r="G227" s="314" t="str">
        <f>'2004'!L217</f>
        <v>11:45,0</v>
      </c>
      <c r="H227" s="177" t="str">
        <f>'2004'!I218</f>
        <v>Jan</v>
      </c>
      <c r="I227" s="203" t="str">
        <f>'2004'!J218</f>
        <v>Šrubař</v>
      </c>
      <c r="J227" s="148" t="str">
        <f>'2004'!K218</f>
        <v>Frýdek-Místek</v>
      </c>
      <c r="K227" s="314" t="str">
        <f>'2004'!L218</f>
        <v>12:46,0</v>
      </c>
      <c r="L227" s="177" t="str">
        <f>'2004'!I219</f>
        <v>Ondřej</v>
      </c>
      <c r="M227" s="203" t="str">
        <f>'2004'!J219</f>
        <v>Podešva</v>
      </c>
      <c r="N227" s="148" t="str">
        <f>'2004'!K219</f>
        <v>Třinec</v>
      </c>
      <c r="O227" s="321" t="str">
        <f>'2004'!L219</f>
        <v>13:49,0</v>
      </c>
    </row>
    <row r="228" spans="1:15">
      <c r="A228" s="960"/>
      <c r="B228" s="1003" t="s">
        <v>799</v>
      </c>
      <c r="C228" s="145" t="s">
        <v>1485</v>
      </c>
      <c r="D228" s="169" t="str">
        <f>'2004'!C242</f>
        <v>Hana</v>
      </c>
      <c r="E228" s="205" t="str">
        <f>'2004'!D242</f>
        <v>Haroková</v>
      </c>
      <c r="F228" s="147" t="str">
        <f>'2004'!E242</f>
        <v>Brno</v>
      </c>
      <c r="G228" s="313" t="str">
        <f>'2004'!F242</f>
        <v>13:26,0</v>
      </c>
      <c r="H228" s="169" t="str">
        <f>'2004'!C243</f>
        <v>Zuzana</v>
      </c>
      <c r="I228" s="205" t="str">
        <f>'2004'!D243</f>
        <v>Pavelková</v>
      </c>
      <c r="J228" s="147" t="str">
        <f>'2004'!E243</f>
        <v>Frýdek-Místek</v>
      </c>
      <c r="K228" s="313" t="str">
        <f>'2004'!F243</f>
        <v>16:16,0</v>
      </c>
      <c r="L228" s="169">
        <f>'2004'!C244</f>
        <v>0</v>
      </c>
      <c r="M228" s="205">
        <f>'2004'!D244</f>
        <v>0</v>
      </c>
      <c r="N228" s="147">
        <f>'2004'!E244</f>
        <v>0</v>
      </c>
      <c r="O228" s="322">
        <f>'2004'!F244</f>
        <v>0</v>
      </c>
    </row>
    <row r="229" spans="1:15">
      <c r="A229" s="960"/>
      <c r="B229" s="1004"/>
      <c r="C229" s="146" t="s">
        <v>1484</v>
      </c>
      <c r="D229" s="177" t="str">
        <f>'2004'!I242</f>
        <v>Petr</v>
      </c>
      <c r="E229" s="203" t="str">
        <f>'2004'!J242</f>
        <v>Mikulenka</v>
      </c>
      <c r="F229" s="222" t="str">
        <f>'2004'!K242</f>
        <v>Frýdek-Místek</v>
      </c>
      <c r="G229" s="314" t="str">
        <f>'2004'!L242</f>
        <v>25:56,0</v>
      </c>
      <c r="H229" s="177" t="str">
        <f>'2004'!I243</f>
        <v>Miroslav</v>
      </c>
      <c r="I229" s="203" t="str">
        <f>'2004'!J243</f>
        <v>Kluz</v>
      </c>
      <c r="J229" s="148" t="str">
        <f>'2004'!K243</f>
        <v>Mosty u Jabl.</v>
      </c>
      <c r="K229" s="314" t="str">
        <f>'2004'!L243</f>
        <v>28:06,0</v>
      </c>
      <c r="L229" s="177" t="str">
        <f>'2004'!I244</f>
        <v>Rostislav</v>
      </c>
      <c r="M229" s="203" t="str">
        <f>'2004'!J244</f>
        <v>Travníček</v>
      </c>
      <c r="N229" s="148" t="str">
        <f>'2004'!K244</f>
        <v>Frýdek-Místek</v>
      </c>
      <c r="O229" s="321" t="str">
        <f>'2004'!L244</f>
        <v>29:40,0</v>
      </c>
    </row>
    <row r="230" spans="1:15">
      <c r="A230" s="960"/>
      <c r="B230" s="1005" t="s">
        <v>1482</v>
      </c>
      <c r="C230" s="145" t="s">
        <v>1485</v>
      </c>
      <c r="D230" s="169" t="str">
        <f>'2004'!C267</f>
        <v>Ludmila</v>
      </c>
      <c r="E230" s="205" t="str">
        <f>'2004'!D267</f>
        <v>Šokalová</v>
      </c>
      <c r="F230" s="147" t="str">
        <f>'2004'!E267</f>
        <v>Mosty u Jabl.</v>
      </c>
      <c r="G230" s="313" t="str">
        <f>'2004'!F267</f>
        <v>15:30,0</v>
      </c>
      <c r="H230" s="169" t="str">
        <f>'2004'!C268</f>
        <v>Marcela</v>
      </c>
      <c r="I230" s="205" t="str">
        <f>'2004'!D268</f>
        <v>Svidrová</v>
      </c>
      <c r="J230" s="147" t="str">
        <f>'2004'!E268</f>
        <v>Nýdek</v>
      </c>
      <c r="K230" s="313" t="str">
        <f>'2004'!F268</f>
        <v>15:53,0</v>
      </c>
      <c r="L230" s="169" t="str">
        <f>'2004'!C269</f>
        <v>Radana</v>
      </c>
      <c r="M230" s="205" t="str">
        <f>'2004'!D269</f>
        <v>Marková</v>
      </c>
      <c r="N230" s="147" t="str">
        <f>'2004'!E269</f>
        <v>Mosty u Jabl.</v>
      </c>
      <c r="O230" s="322" t="str">
        <f>'2004'!F269</f>
        <v>18:27,0</v>
      </c>
    </row>
    <row r="231" spans="1:15">
      <c r="A231" s="960"/>
      <c r="B231" s="1006"/>
      <c r="C231" s="146" t="s">
        <v>1484</v>
      </c>
      <c r="D231" s="177" t="str">
        <f>'2004'!I267</f>
        <v>Igor</v>
      </c>
      <c r="E231" s="203" t="str">
        <f>'2004'!J267</f>
        <v>Heleš</v>
      </c>
      <c r="F231" s="148" t="str">
        <f>'2004'!K267</f>
        <v>Holštejn</v>
      </c>
      <c r="G231" s="314" t="str">
        <f>'2004'!L267</f>
        <v>27:26,0</v>
      </c>
      <c r="H231" s="177" t="str">
        <f>'2004'!I268</f>
        <v>Zdeněk</v>
      </c>
      <c r="I231" s="203" t="str">
        <f>'2004'!J268</f>
        <v>Velička</v>
      </c>
      <c r="J231" s="148" t="str">
        <f>'2004'!K268</f>
        <v>Karviná</v>
      </c>
      <c r="K231" s="314" t="str">
        <f>'2004'!L268</f>
        <v>28:31,0</v>
      </c>
      <c r="L231" s="177" t="str">
        <f>'2004'!I269</f>
        <v>Roman</v>
      </c>
      <c r="M231" s="203" t="str">
        <f>'2004'!J269</f>
        <v>Slowioczek</v>
      </c>
      <c r="N231" s="148" t="str">
        <f>'2004'!K269</f>
        <v>Jablunkov</v>
      </c>
      <c r="O231" s="321" t="str">
        <f>'2004'!L269</f>
        <v>29:14,0</v>
      </c>
    </row>
    <row r="232" spans="1:15">
      <c r="A232" s="960"/>
      <c r="B232" s="981" t="s">
        <v>792</v>
      </c>
      <c r="C232" s="145" t="s">
        <v>1485</v>
      </c>
      <c r="D232" s="169"/>
      <c r="E232" s="205"/>
      <c r="F232" s="147"/>
      <c r="G232" s="313"/>
      <c r="H232" s="169"/>
      <c r="I232" s="205"/>
      <c r="J232" s="147"/>
      <c r="K232" s="313"/>
      <c r="L232" s="169"/>
      <c r="M232" s="205"/>
      <c r="N232" s="147"/>
      <c r="O232" s="322"/>
    </row>
    <row r="233" spans="1:15">
      <c r="A233" s="960"/>
      <c r="B233" s="982"/>
      <c r="C233" s="146" t="s">
        <v>1484</v>
      </c>
      <c r="D233" s="177" t="str">
        <f>'2004'!I292</f>
        <v>Miroslav</v>
      </c>
      <c r="E233" s="203" t="str">
        <f>'2004'!J292</f>
        <v>Tomoszek</v>
      </c>
      <c r="F233" s="148" t="str">
        <f>'2004'!K292</f>
        <v>Oldřichovice</v>
      </c>
      <c r="G233" s="314" t="str">
        <f>'2004'!L292</f>
        <v>31:55,0</v>
      </c>
      <c r="H233" s="177" t="str">
        <f>'2004'!I293</f>
        <v>František</v>
      </c>
      <c r="I233" s="203" t="str">
        <f>'2004'!J293</f>
        <v>Holec</v>
      </c>
      <c r="J233" s="148" t="str">
        <f>'2004'!K293</f>
        <v>Mosty u Jabl.</v>
      </c>
      <c r="K233" s="314" t="str">
        <f>'2004'!L293</f>
        <v>32:07,0</v>
      </c>
      <c r="L233" s="177" t="str">
        <f>'2004'!I294</f>
        <v>Erich</v>
      </c>
      <c r="M233" s="203" t="str">
        <f>'2004'!J294</f>
        <v>Rinka</v>
      </c>
      <c r="N233" s="148" t="str">
        <f>'2004'!K294</f>
        <v>Kravaře</v>
      </c>
      <c r="O233" s="321" t="str">
        <f>'2004'!L294</f>
        <v>32:47,0</v>
      </c>
    </row>
    <row r="234" spans="1:15">
      <c r="A234" s="960"/>
      <c r="B234" s="983" t="s">
        <v>1483</v>
      </c>
      <c r="C234" s="145" t="s">
        <v>1485</v>
      </c>
      <c r="D234" s="169"/>
      <c r="E234" s="205"/>
      <c r="F234" s="147"/>
      <c r="G234" s="313"/>
      <c r="H234" s="169"/>
      <c r="I234" s="205"/>
      <c r="J234" s="147"/>
      <c r="K234" s="313"/>
      <c r="L234" s="169"/>
      <c r="M234" s="205"/>
      <c r="N234" s="147"/>
      <c r="O234" s="322"/>
    </row>
    <row r="235" spans="1:15">
      <c r="A235" s="960"/>
      <c r="B235" s="984"/>
      <c r="C235" s="414" t="s">
        <v>1484</v>
      </c>
      <c r="D235" s="176" t="str">
        <f>'2004'!C292</f>
        <v>Peter</v>
      </c>
      <c r="E235" s="175" t="str">
        <f>'2004'!D292</f>
        <v>Balko</v>
      </c>
      <c r="F235" s="165" t="str">
        <f>'2004'!E292</f>
        <v>Mosty u Jabl.</v>
      </c>
      <c r="G235" s="312" t="str">
        <f>'2004'!F292</f>
        <v>35:06,0</v>
      </c>
      <c r="H235" s="176" t="str">
        <f>'2004'!C293</f>
        <v>Ervín</v>
      </c>
      <c r="I235" s="175" t="str">
        <f>'2004'!D293</f>
        <v>Podžorny</v>
      </c>
      <c r="J235" s="165" t="str">
        <f>'2004'!E293</f>
        <v>Český Těšín</v>
      </c>
      <c r="K235" s="312" t="str">
        <f>'2004'!F293</f>
        <v>35:30,0</v>
      </c>
      <c r="L235" s="176" t="str">
        <f>'2004'!C294</f>
        <v>Josef</v>
      </c>
      <c r="M235" s="175" t="str">
        <f>'2004'!D294</f>
        <v>Tatarka</v>
      </c>
      <c r="N235" s="165" t="str">
        <f>'2004'!E294</f>
        <v>Mosty u Jabl.</v>
      </c>
      <c r="O235" s="317" t="str">
        <f>'2004'!F294</f>
        <v>37:35,0</v>
      </c>
    </row>
    <row r="236" spans="1:15" ht="6.75" customHeight="1">
      <c r="A236" s="960"/>
      <c r="B236" s="985" t="s">
        <v>2624</v>
      </c>
      <c r="C236" s="145" t="s">
        <v>1485</v>
      </c>
      <c r="D236" s="169"/>
      <c r="E236" s="205"/>
      <c r="F236" s="147"/>
      <c r="G236" s="313"/>
      <c r="H236" s="169"/>
      <c r="I236" s="205"/>
      <c r="J236" s="147"/>
      <c r="K236" s="313"/>
      <c r="L236" s="169"/>
      <c r="M236" s="205"/>
      <c r="N236" s="147"/>
      <c r="O236" s="322"/>
    </row>
    <row r="237" spans="1:15">
      <c r="A237" s="960"/>
      <c r="B237" s="986"/>
      <c r="C237" s="146" t="s">
        <v>1484</v>
      </c>
      <c r="D237" s="177" t="str">
        <f>'2004'!I318</f>
        <v>Martin</v>
      </c>
      <c r="E237" s="203" t="str">
        <f>'2004'!J318</f>
        <v>Kawulok</v>
      </c>
      <c r="F237" s="148" t="str">
        <f>'2004'!K318</f>
        <v>Hrádek</v>
      </c>
      <c r="G237" s="314" t="str">
        <f>'2004'!L318</f>
        <v>14:17,0</v>
      </c>
      <c r="H237" s="177" t="str">
        <f>'2004'!I319</f>
        <v>Bronislav</v>
      </c>
      <c r="I237" s="203" t="str">
        <f>'2004'!J319</f>
        <v>Czyž</v>
      </c>
      <c r="J237" s="148" t="str">
        <f>'2004'!K319</f>
        <v>Hrádek</v>
      </c>
      <c r="K237" s="314" t="str">
        <f>'2004'!L319</f>
        <v>16:43,0</v>
      </c>
      <c r="L237" s="177"/>
      <c r="M237" s="203"/>
      <c r="N237" s="148"/>
      <c r="O237" s="321"/>
    </row>
    <row r="238" spans="1:15">
      <c r="A238" s="960"/>
      <c r="B238" s="987" t="s">
        <v>571</v>
      </c>
      <c r="C238" s="415" t="s">
        <v>1485</v>
      </c>
      <c r="D238" s="416"/>
      <c r="E238" s="417"/>
      <c r="F238" s="418"/>
      <c r="G238" s="419"/>
      <c r="H238" s="416"/>
      <c r="I238" s="417"/>
      <c r="J238" s="418"/>
      <c r="K238" s="419"/>
      <c r="L238" s="416"/>
      <c r="M238" s="417"/>
      <c r="N238" s="418"/>
      <c r="O238" s="420"/>
    </row>
    <row r="239" spans="1:15" ht="12.75" thickBot="1">
      <c r="A239" s="980"/>
      <c r="B239" s="988"/>
      <c r="C239" s="156" t="s">
        <v>1484</v>
      </c>
      <c r="D239" s="179" t="str">
        <f>'2004'!C318</f>
        <v>Jan</v>
      </c>
      <c r="E239" s="204" t="str">
        <f>'2004'!D318</f>
        <v>Krzok</v>
      </c>
      <c r="F239" s="157" t="str">
        <f>'2004'!E318</f>
        <v>Písečná</v>
      </c>
      <c r="G239" s="315" t="str">
        <f>'2004'!F318</f>
        <v>08:13,0</v>
      </c>
      <c r="H239" s="179"/>
      <c r="I239" s="204"/>
      <c r="J239" s="157"/>
      <c r="K239" s="315"/>
      <c r="L239" s="179"/>
      <c r="M239" s="204"/>
      <c r="N239" s="157"/>
      <c r="O239" s="323"/>
    </row>
    <row r="240" spans="1:15">
      <c r="A240" s="959">
        <v>2005</v>
      </c>
      <c r="B240" s="989" t="s">
        <v>926</v>
      </c>
      <c r="C240" s="149" t="s">
        <v>1478</v>
      </c>
      <c r="D240" s="173" t="str">
        <f>'2005'!C14</f>
        <v>Tereza</v>
      </c>
      <c r="E240" s="172" t="str">
        <f>'2005'!D14</f>
        <v>Uherková</v>
      </c>
      <c r="F240" s="150" t="str">
        <f>'2005'!E14</f>
        <v xml:space="preserve"> Frýdek-Místek</v>
      </c>
      <c r="G240" s="311" t="str">
        <f>'2005'!F14</f>
        <v>00:29,8</v>
      </c>
      <c r="H240" s="173" t="str">
        <f>'2005'!C15</f>
        <v>Tereza</v>
      </c>
      <c r="I240" s="172" t="str">
        <f>'2005'!D15</f>
        <v>Heczková</v>
      </c>
      <c r="J240" s="150" t="str">
        <f>'2005'!E15</f>
        <v>Návsí</v>
      </c>
      <c r="K240" s="311" t="str">
        <f>'2005'!F15</f>
        <v>00:31,9</v>
      </c>
      <c r="L240" s="173" t="str">
        <f>'2005'!C16</f>
        <v>Karin</v>
      </c>
      <c r="M240" s="172" t="str">
        <f>'2005'!D16</f>
        <v>Dordová</v>
      </c>
      <c r="N240" s="150" t="str">
        <f>'2005'!E16</f>
        <v>Hrádek</v>
      </c>
      <c r="O240" s="316" t="str">
        <f>'2005'!F16</f>
        <v>00:40,4</v>
      </c>
    </row>
    <row r="241" spans="1:15">
      <c r="A241" s="960"/>
      <c r="B241" s="990"/>
      <c r="C241" s="146" t="s">
        <v>1479</v>
      </c>
      <c r="D241" s="177" t="str">
        <f>'2005'!I14</f>
        <v>Rostislav</v>
      </c>
      <c r="E241" s="203" t="str">
        <f>'2005'!J14</f>
        <v>Kisza</v>
      </c>
      <c r="F241" s="148" t="str">
        <f>'2005'!K14</f>
        <v>Guty</v>
      </c>
      <c r="G241" s="314" t="str">
        <f>'2005'!L14</f>
        <v>00:27,9</v>
      </c>
      <c r="H241" s="177" t="str">
        <f>'2005'!I15</f>
        <v>Ondřej</v>
      </c>
      <c r="I241" s="203" t="str">
        <f>'2005'!J15</f>
        <v>Chlopčík</v>
      </c>
      <c r="J241" s="148" t="str">
        <f>'2005'!K15</f>
        <v>Frýdek-Místek</v>
      </c>
      <c r="K241" s="314" t="str">
        <f>'2005'!L15</f>
        <v>00:32,2</v>
      </c>
      <c r="L241" s="177" t="str">
        <f>'2005'!I16</f>
        <v>Marek</v>
      </c>
      <c r="M241" s="203" t="str">
        <f>'2005'!J16</f>
        <v>Bocek</v>
      </c>
      <c r="N241" s="148" t="str">
        <f>'2005'!K16</f>
        <v>Dolní Lomná</v>
      </c>
      <c r="O241" s="321" t="str">
        <f>'2005'!L16</f>
        <v>00:32,7</v>
      </c>
    </row>
    <row r="242" spans="1:15">
      <c r="A242" s="960"/>
      <c r="B242" s="991" t="s">
        <v>1481</v>
      </c>
      <c r="C242" s="145" t="s">
        <v>1478</v>
      </c>
      <c r="D242" s="169" t="str">
        <f>'2005'!C39</f>
        <v>Krystyna</v>
      </c>
      <c r="E242" s="205" t="str">
        <f>'2005'!D39</f>
        <v>Turoňová</v>
      </c>
      <c r="F242" s="147" t="str">
        <f>'2005'!E39</f>
        <v>Bystřice</v>
      </c>
      <c r="G242" s="313" t="str">
        <f>'2005'!F39</f>
        <v>01:29,0</v>
      </c>
      <c r="H242" s="169" t="str">
        <f>'2005'!C40</f>
        <v>Gabriela</v>
      </c>
      <c r="I242" s="205" t="str">
        <f>'2005'!D40</f>
        <v>Szotkowská</v>
      </c>
      <c r="J242" s="147" t="str">
        <f>'2005'!E40</f>
        <v>Mosty u Jabl.</v>
      </c>
      <c r="K242" s="313" t="str">
        <f>'2005'!F40</f>
        <v>01:31,0</v>
      </c>
      <c r="L242" s="169" t="str">
        <f>'2005'!C41</f>
        <v>Gabriela</v>
      </c>
      <c r="M242" s="205" t="str">
        <f>'2005'!D41</f>
        <v>Jośková</v>
      </c>
      <c r="N242" s="147" t="str">
        <f>'2005'!E41</f>
        <v>Hrádek</v>
      </c>
      <c r="O242" s="322" t="str">
        <f>'2005'!F41</f>
        <v>01:32,0</v>
      </c>
    </row>
    <row r="243" spans="1:15">
      <c r="A243" s="960"/>
      <c r="B243" s="992"/>
      <c r="C243" s="146" t="s">
        <v>1479</v>
      </c>
      <c r="D243" s="177" t="str">
        <f>'2005'!I39</f>
        <v>Dalibor</v>
      </c>
      <c r="E243" s="203" t="str">
        <f>'2005'!J39</f>
        <v>Sikora</v>
      </c>
      <c r="F243" s="148" t="str">
        <f>'2005'!K39</f>
        <v>Jablunkov</v>
      </c>
      <c r="G243" s="314" t="str">
        <f>'2005'!L39</f>
        <v>01:24,0</v>
      </c>
      <c r="H243" s="177" t="str">
        <f>'2005'!I40</f>
        <v>Marian</v>
      </c>
      <c r="I243" s="203" t="str">
        <f>'2005'!J40</f>
        <v>Kluz</v>
      </c>
      <c r="J243" s="148" t="str">
        <f>'2005'!K40</f>
        <v>Bystřice</v>
      </c>
      <c r="K243" s="314" t="str">
        <f>'2005'!L40</f>
        <v>01:31,0</v>
      </c>
      <c r="L243" s="177" t="str">
        <f>'2005'!I41</f>
        <v>Michal</v>
      </c>
      <c r="M243" s="203" t="str">
        <f>'2005'!J41</f>
        <v>Borski</v>
      </c>
      <c r="N243" s="148" t="str">
        <f>'2005'!K41</f>
        <v>Hrádek</v>
      </c>
      <c r="O243" s="321" t="str">
        <f>'2005'!L41</f>
        <v>01:33,0</v>
      </c>
    </row>
    <row r="244" spans="1:15">
      <c r="A244" s="960"/>
      <c r="B244" s="993" t="s">
        <v>795</v>
      </c>
      <c r="C244" s="145" t="s">
        <v>1478</v>
      </c>
      <c r="D244" s="169" t="str">
        <f>'2005'!C76</f>
        <v>Kateřina</v>
      </c>
      <c r="E244" s="205" t="str">
        <f>'2005'!D76</f>
        <v>Klepáčová</v>
      </c>
      <c r="F244" s="147" t="str">
        <f>'2005'!E76</f>
        <v>Frýdek-Místek</v>
      </c>
      <c r="G244" s="313" t="str">
        <f>'2005'!F76</f>
        <v>01:17,0</v>
      </c>
      <c r="H244" s="169" t="str">
        <f>'2005'!C77</f>
        <v>Kristýna</v>
      </c>
      <c r="I244" s="205" t="str">
        <f>'2005'!D77</f>
        <v>Vepřeková</v>
      </c>
      <c r="J244" s="147" t="str">
        <f>'2005'!E77</f>
        <v>Frýdek-Místek</v>
      </c>
      <c r="K244" s="313" t="str">
        <f>'2005'!F77</f>
        <v>01:18,0</v>
      </c>
      <c r="L244" s="169" t="str">
        <f>'2005'!C78</f>
        <v>Anna</v>
      </c>
      <c r="M244" s="205" t="str">
        <f>'2005'!D78</f>
        <v>Janeczková</v>
      </c>
      <c r="N244" s="147" t="str">
        <f>'2005'!E78</f>
        <v>Hrádek</v>
      </c>
      <c r="O244" s="322" t="str">
        <f>'2005'!F78</f>
        <v>01:24,0</v>
      </c>
    </row>
    <row r="245" spans="1:15">
      <c r="A245" s="960"/>
      <c r="B245" s="994"/>
      <c r="C245" s="146" t="s">
        <v>1479</v>
      </c>
      <c r="D245" s="177" t="str">
        <f>'2005'!I76</f>
        <v>Oto</v>
      </c>
      <c r="E245" s="203" t="str">
        <f>'2005'!J76</f>
        <v>Svider</v>
      </c>
      <c r="F245" s="148" t="str">
        <f>'2005'!K76</f>
        <v>Třinec</v>
      </c>
      <c r="G245" s="314" t="str">
        <f>'2005'!L76</f>
        <v>02:26,0</v>
      </c>
      <c r="H245" s="177" t="str">
        <f>'2005'!I77</f>
        <v>Lukáš</v>
      </c>
      <c r="I245" s="203" t="str">
        <f>'2005'!J77</f>
        <v>Teofil</v>
      </c>
      <c r="J245" s="148" t="str">
        <f>'2005'!K77</f>
        <v>Bystřice</v>
      </c>
      <c r="K245" s="314" t="str">
        <f>'2005'!L77</f>
        <v>02:30,0</v>
      </c>
      <c r="L245" s="177" t="str">
        <f>'2005'!I78</f>
        <v>Lukáš</v>
      </c>
      <c r="M245" s="203" t="str">
        <f>'2005'!J78</f>
        <v>Němec</v>
      </c>
      <c r="N245" s="148" t="str">
        <f>'2005'!K78</f>
        <v>Frýdek-Místek</v>
      </c>
      <c r="O245" s="321" t="str">
        <f>'2005'!L78</f>
        <v>02:32,0</v>
      </c>
    </row>
    <row r="246" spans="1:15">
      <c r="A246" s="960"/>
      <c r="B246" s="995" t="s">
        <v>796</v>
      </c>
      <c r="C246" s="145" t="s">
        <v>1478</v>
      </c>
      <c r="D246" s="169" t="str">
        <f>'2005'!C121</f>
        <v>Beáta</v>
      </c>
      <c r="E246" s="205" t="str">
        <f>'2005'!D121</f>
        <v>Marková</v>
      </c>
      <c r="F246" s="147" t="str">
        <f>'2005'!E121</f>
        <v>Frýdek-Místek</v>
      </c>
      <c r="G246" s="313" t="str">
        <f>'2005'!F121</f>
        <v>02:23,3</v>
      </c>
      <c r="H246" s="169" t="str">
        <f>'2005'!C122</f>
        <v>Nikola</v>
      </c>
      <c r="I246" s="205" t="str">
        <f>'2005'!D122</f>
        <v>Horňáčková</v>
      </c>
      <c r="J246" s="147" t="str">
        <f>'2005'!E122</f>
        <v>Frýdek-Místek</v>
      </c>
      <c r="K246" s="313" t="str">
        <f>'2005'!F122</f>
        <v>02:24,9</v>
      </c>
      <c r="L246" s="169" t="str">
        <f>'2005'!C123</f>
        <v>Alice</v>
      </c>
      <c r="M246" s="205" t="str">
        <f>'2005'!D123</f>
        <v>Píšová</v>
      </c>
      <c r="N246" s="147" t="str">
        <f>'2005'!E123</f>
        <v>Frýdek-Místek</v>
      </c>
      <c r="O246" s="322" t="str">
        <f>'2005'!F123</f>
        <v>02:26,5</v>
      </c>
    </row>
    <row r="247" spans="1:15">
      <c r="A247" s="960"/>
      <c r="B247" s="996"/>
      <c r="C247" s="146" t="s">
        <v>1479</v>
      </c>
      <c r="D247" s="177" t="str">
        <f>'2005'!I121</f>
        <v>Filip</v>
      </c>
      <c r="E247" s="203" t="str">
        <f>'2005'!J121</f>
        <v>Vludarčík</v>
      </c>
      <c r="F247" s="148" t="str">
        <f>'2005'!K121</f>
        <v>Frýdek-Místek</v>
      </c>
      <c r="G247" s="314" t="str">
        <f>'2005'!L121</f>
        <v>02:41,4</v>
      </c>
      <c r="H247" s="177" t="str">
        <f>'2005'!I122</f>
        <v>David</v>
      </c>
      <c r="I247" s="203" t="str">
        <f>'2005'!J122</f>
        <v>Štefek</v>
      </c>
      <c r="J247" s="148" t="str">
        <f>'2005'!K122</f>
        <v>Frýdek-Místek</v>
      </c>
      <c r="K247" s="314" t="str">
        <f>'2005'!L122</f>
        <v>02:44,4</v>
      </c>
      <c r="L247" s="177" t="str">
        <f>'2005'!I123</f>
        <v>Jakub</v>
      </c>
      <c r="M247" s="203" t="str">
        <f>'2005'!J123</f>
        <v>Michalek</v>
      </c>
      <c r="N247" s="148" t="str">
        <f>'2005'!K123</f>
        <v>Jaworzynka</v>
      </c>
      <c r="O247" s="321" t="str">
        <f>'2005'!L123</f>
        <v>02:50,7</v>
      </c>
    </row>
    <row r="248" spans="1:15">
      <c r="A248" s="960"/>
      <c r="B248" s="997" t="s">
        <v>797</v>
      </c>
      <c r="C248" s="145" t="s">
        <v>1478</v>
      </c>
      <c r="D248" s="169" t="str">
        <f>'2005'!C165</f>
        <v>Adéla</v>
      </c>
      <c r="E248" s="205" t="str">
        <f>'2005'!D165</f>
        <v>Marková</v>
      </c>
      <c r="F248" s="147" t="str">
        <f>'2005'!E165</f>
        <v>Frýdek-Místek</v>
      </c>
      <c r="G248" s="313" t="str">
        <f>'2005'!F165</f>
        <v>02:50,3</v>
      </c>
      <c r="H248" s="169" t="str">
        <f>'2005'!C166</f>
        <v>Hana</v>
      </c>
      <c r="I248" s="205" t="str">
        <f>'2005'!D166</f>
        <v>Holejšovská</v>
      </c>
      <c r="J248" s="147" t="str">
        <f>'2005'!E166</f>
        <v>Frýdek-Místek</v>
      </c>
      <c r="K248" s="313" t="str">
        <f>'2005'!F166</f>
        <v>02:53,2</v>
      </c>
      <c r="L248" s="169" t="str">
        <f>'2005'!C167</f>
        <v>Katarzyna</v>
      </c>
      <c r="M248" s="205" t="str">
        <f>'2005'!D167</f>
        <v>Kubaloková</v>
      </c>
      <c r="N248" s="147" t="str">
        <f>'2005'!E167</f>
        <v>Istebna</v>
      </c>
      <c r="O248" s="322" t="str">
        <f>'2005'!F167</f>
        <v>02:57,8</v>
      </c>
    </row>
    <row r="249" spans="1:15">
      <c r="A249" s="960"/>
      <c r="B249" s="998"/>
      <c r="C249" s="146" t="s">
        <v>1479</v>
      </c>
      <c r="D249" s="177" t="str">
        <f>'2005'!I165</f>
        <v>Jakub</v>
      </c>
      <c r="E249" s="203" t="str">
        <f>'2005'!J165</f>
        <v>Bajza</v>
      </c>
      <c r="F249" s="148" t="str">
        <f>'2005'!K165</f>
        <v>Zubří</v>
      </c>
      <c r="G249" s="314" t="str">
        <f>'2005'!L165</f>
        <v>04:19,1</v>
      </c>
      <c r="H249" s="177" t="str">
        <f>'2005'!I166</f>
        <v>Jiří</v>
      </c>
      <c r="I249" s="203" t="str">
        <f>'2005'!J166</f>
        <v>Uherek</v>
      </c>
      <c r="J249" s="148" t="str">
        <f>'2005'!K166</f>
        <v>Frýdek-Místek</v>
      </c>
      <c r="K249" s="314" t="str">
        <f>'2005'!L166</f>
        <v>04:19,4</v>
      </c>
      <c r="L249" s="177" t="str">
        <f>'2005'!I167</f>
        <v>Tomasz</v>
      </c>
      <c r="M249" s="203" t="str">
        <f>'2005'!J167</f>
        <v>Zelek</v>
      </c>
      <c r="N249" s="148" t="str">
        <f>'2005'!K167</f>
        <v>Istebna</v>
      </c>
      <c r="O249" s="321" t="str">
        <f>'2005'!L167</f>
        <v>04:39,9</v>
      </c>
    </row>
    <row r="250" spans="1:15">
      <c r="A250" s="960"/>
      <c r="B250" s="999" t="s">
        <v>1665</v>
      </c>
      <c r="C250" s="145" t="s">
        <v>1478</v>
      </c>
      <c r="D250" s="169" t="str">
        <f>'2005'!C192</f>
        <v>Romana</v>
      </c>
      <c r="E250" s="205" t="str">
        <f>'2005'!D192</f>
        <v>Šindelková</v>
      </c>
      <c r="F250" s="147" t="str">
        <f>'2005'!E192</f>
        <v>Frýdek-Místek</v>
      </c>
      <c r="G250" s="313" t="str">
        <f>'2005'!F192</f>
        <v>05:23,4</v>
      </c>
      <c r="H250" s="169" t="str">
        <f>'2005'!C193</f>
        <v>Joanna</v>
      </c>
      <c r="I250" s="205" t="str">
        <f>'2005'!D193</f>
        <v>Kawulok</v>
      </c>
      <c r="J250" s="147" t="str">
        <f>'2005'!E193</f>
        <v>Istebna</v>
      </c>
      <c r="K250" s="313" t="str">
        <f>'2005'!F193</f>
        <v>05:25,1</v>
      </c>
      <c r="L250" s="169" t="str">
        <f>'2005'!C194</f>
        <v>Lada</v>
      </c>
      <c r="M250" s="205" t="str">
        <f>'2005'!D194</f>
        <v>Medvecová</v>
      </c>
      <c r="N250" s="147" t="str">
        <f>'2005'!E194</f>
        <v>Frýdek-Místek</v>
      </c>
      <c r="O250" s="322" t="str">
        <f>'2005'!F194</f>
        <v>05:30,7</v>
      </c>
    </row>
    <row r="251" spans="1:15">
      <c r="A251" s="960"/>
      <c r="B251" s="1000"/>
      <c r="C251" s="146" t="s">
        <v>1479</v>
      </c>
      <c r="D251" s="177" t="str">
        <f>'2005'!I192</f>
        <v>Lukáš</v>
      </c>
      <c r="E251" s="203" t="str">
        <f>'2005'!J192</f>
        <v>Mrózek</v>
      </c>
      <c r="F251" s="148" t="str">
        <f>'2005'!K192</f>
        <v>SCB</v>
      </c>
      <c r="G251" s="314" t="str">
        <f>'2005'!L192</f>
        <v>12:59,5</v>
      </c>
      <c r="H251" s="177" t="str">
        <f>'2005'!I193</f>
        <v>Václav</v>
      </c>
      <c r="I251" s="203" t="str">
        <f>'2005'!J193</f>
        <v>Novák</v>
      </c>
      <c r="J251" s="148" t="str">
        <f>'2005'!K193</f>
        <v>Frýdek-Místek</v>
      </c>
      <c r="K251" s="314" t="str">
        <f>'2005'!L193</f>
        <v>13:35,0</v>
      </c>
      <c r="L251" s="177" t="str">
        <f>'2005'!I194</f>
        <v>Radovan</v>
      </c>
      <c r="M251" s="203" t="str">
        <f>'2005'!J194</f>
        <v>Sikora</v>
      </c>
      <c r="N251" s="148" t="str">
        <f>'2005'!K194</f>
        <v>Karviná</v>
      </c>
      <c r="O251" s="321" t="str">
        <f>'2005'!L194</f>
        <v>17:03,1</v>
      </c>
    </row>
    <row r="252" spans="1:15">
      <c r="A252" s="960"/>
      <c r="B252" s="1001" t="s">
        <v>798</v>
      </c>
      <c r="C252" s="145" t="s">
        <v>1478</v>
      </c>
      <c r="D252" s="169" t="str">
        <f>'2005'!C217</f>
        <v>Michaela</v>
      </c>
      <c r="E252" s="205" t="str">
        <f>'2005'!D217</f>
        <v>Bubíková</v>
      </c>
      <c r="F252" s="147" t="str">
        <f>'2005'!E217</f>
        <v>Frýdek-Místek</v>
      </c>
      <c r="G252" s="313" t="str">
        <f>'2005'!F217</f>
        <v>13:47,2</v>
      </c>
      <c r="H252" s="169" t="str">
        <f>'2005'!C218</f>
        <v>Tereza</v>
      </c>
      <c r="I252" s="205" t="str">
        <f>'2005'!D218</f>
        <v>Droppová</v>
      </c>
      <c r="J252" s="147" t="str">
        <f>'2005'!E218</f>
        <v>Frýdek-Místek</v>
      </c>
      <c r="K252" s="313" t="str">
        <f>'2005'!F218</f>
        <v>14:55,5</v>
      </c>
      <c r="L252" s="169" t="str">
        <f>'2005'!C219</f>
        <v>Petra</v>
      </c>
      <c r="M252" s="205" t="str">
        <f>'2005'!D219</f>
        <v>Píšová</v>
      </c>
      <c r="N252" s="147" t="str">
        <f>'2005'!E219</f>
        <v>Frýdek-Místek</v>
      </c>
      <c r="O252" s="322" t="str">
        <f>'2005'!F219</f>
        <v>15:40,5</v>
      </c>
    </row>
    <row r="253" spans="1:15">
      <c r="A253" s="960"/>
      <c r="B253" s="1002"/>
      <c r="C253" s="146" t="s">
        <v>1479</v>
      </c>
      <c r="D253" s="177" t="str">
        <f>'2005'!I217</f>
        <v>Miroslav</v>
      </c>
      <c r="E253" s="203" t="str">
        <f>'2005'!J217</f>
        <v>Lepíček</v>
      </c>
      <c r="F253" s="148" t="str">
        <f>'2005'!K217</f>
        <v>Frýdek-Místek</v>
      </c>
      <c r="G253" s="314" t="str">
        <f>'2005'!L217</f>
        <v>11:54,6</v>
      </c>
      <c r="H253" s="177" t="str">
        <f>'2005'!I218</f>
        <v>Jan</v>
      </c>
      <c r="I253" s="203" t="str">
        <f>'2005'!J218</f>
        <v>Šrubař</v>
      </c>
      <c r="J253" s="148" t="str">
        <f>'2005'!K218</f>
        <v>Frýdek-Místek</v>
      </c>
      <c r="K253" s="314" t="str">
        <f>'2005'!L218</f>
        <v>12:19,9</v>
      </c>
      <c r="L253" s="177" t="str">
        <f>'2005'!I219</f>
        <v>Petr</v>
      </c>
      <c r="M253" s="203" t="str">
        <f>'2005'!J219</f>
        <v>Vronský</v>
      </c>
      <c r="N253" s="148" t="str">
        <f>'2005'!K219</f>
        <v>Frýdek-Místek</v>
      </c>
      <c r="O253" s="321" t="str">
        <f>'2005'!L219</f>
        <v>13:28,0</v>
      </c>
    </row>
    <row r="254" spans="1:15">
      <c r="A254" s="960"/>
      <c r="B254" s="1003" t="s">
        <v>799</v>
      </c>
      <c r="C254" s="145" t="s">
        <v>1485</v>
      </c>
      <c r="D254" s="169" t="str">
        <f>'2005'!C242</f>
        <v>Monika</v>
      </c>
      <c r="E254" s="205" t="str">
        <f>'2005'!D242</f>
        <v>Janošcová</v>
      </c>
      <c r="F254" s="147" t="str">
        <f>'2005'!E242</f>
        <v>Frýdek-Místek</v>
      </c>
      <c r="G254" s="313" t="str">
        <f>'2005'!F242</f>
        <v>15:17,6</v>
      </c>
      <c r="H254" s="169" t="str">
        <f>'2005'!C243</f>
        <v>Bedřiška</v>
      </c>
      <c r="I254" s="205" t="str">
        <f>'2005'!D243</f>
        <v>Kamarytová</v>
      </c>
      <c r="J254" s="147" t="str">
        <f>'2005'!E243</f>
        <v>Karviná</v>
      </c>
      <c r="K254" s="313" t="str">
        <f>'2005'!F243</f>
        <v>17:34,9</v>
      </c>
      <c r="L254" s="169">
        <f>'2005'!C244</f>
        <v>0</v>
      </c>
      <c r="M254" s="205">
        <f>'2005'!D244</f>
        <v>0</v>
      </c>
      <c r="N254" s="147">
        <f>'2005'!E244</f>
        <v>0</v>
      </c>
      <c r="O254" s="322">
        <f>'2005'!F244</f>
        <v>0</v>
      </c>
    </row>
    <row r="255" spans="1:15">
      <c r="A255" s="960"/>
      <c r="B255" s="1004"/>
      <c r="C255" s="146" t="s">
        <v>1484</v>
      </c>
      <c r="D255" s="177" t="str">
        <f>'2005'!I242</f>
        <v>Petr</v>
      </c>
      <c r="E255" s="203" t="str">
        <f>'2005'!J242</f>
        <v>Mikulenka</v>
      </c>
      <c r="F255" s="222" t="str">
        <f>'2005'!K242</f>
        <v>Frýdek-Místek</v>
      </c>
      <c r="G255" s="314" t="str">
        <f>'2005'!L242</f>
        <v>26:52,3</v>
      </c>
      <c r="H255" s="177" t="str">
        <f>'2005'!I243</f>
        <v>Miroslav</v>
      </c>
      <c r="I255" s="203" t="str">
        <f>'2005'!J243</f>
        <v>Kluz</v>
      </c>
      <c r="J255" s="148" t="str">
        <f>'2005'!K243</f>
        <v>Mosty u Jabl.</v>
      </c>
      <c r="K255" s="314" t="str">
        <f>'2005'!L243</f>
        <v>27:05,8</v>
      </c>
      <c r="L255" s="177" t="str">
        <f>'2005'!I244</f>
        <v>René</v>
      </c>
      <c r="M255" s="203" t="str">
        <f>'2005'!J244</f>
        <v>Sikora</v>
      </c>
      <c r="N255" s="148" t="str">
        <f>'2005'!K244</f>
        <v>Ostrava</v>
      </c>
      <c r="O255" s="321" t="str">
        <f>'2005'!L244</f>
        <v>27:31,6</v>
      </c>
    </row>
    <row r="256" spans="1:15">
      <c r="A256" s="960"/>
      <c r="B256" s="1005" t="s">
        <v>1482</v>
      </c>
      <c r="C256" s="145" t="s">
        <v>1485</v>
      </c>
      <c r="D256" s="169" t="str">
        <f>'2005'!C267</f>
        <v>Marcela</v>
      </c>
      <c r="E256" s="205" t="str">
        <f>'2005'!D267</f>
        <v>Svidrová</v>
      </c>
      <c r="F256" s="147" t="str">
        <f>'2005'!E267</f>
        <v>Nýdek</v>
      </c>
      <c r="G256" s="313" t="str">
        <f>'2005'!F267</f>
        <v>15:07,6</v>
      </c>
      <c r="H256" s="169" t="str">
        <f>'2005'!C268</f>
        <v>Ludmila</v>
      </c>
      <c r="I256" s="205" t="str">
        <f>'2005'!D268</f>
        <v>Šokalová</v>
      </c>
      <c r="J256" s="147" t="str">
        <f>'2005'!E268</f>
        <v>Frýdek-Místek</v>
      </c>
      <c r="K256" s="313" t="str">
        <f>'2005'!F268</f>
        <v>15:38,0</v>
      </c>
      <c r="L256" s="169">
        <f>'2005'!C269</f>
        <v>0</v>
      </c>
      <c r="M256" s="205">
        <f>'2005'!D269</f>
        <v>0</v>
      </c>
      <c r="N256" s="147">
        <f>'2005'!E269</f>
        <v>0</v>
      </c>
      <c r="O256" s="322">
        <f>'2005'!F269</f>
        <v>0</v>
      </c>
    </row>
    <row r="257" spans="1:15">
      <c r="A257" s="960"/>
      <c r="B257" s="1006"/>
      <c r="C257" s="146" t="s">
        <v>1484</v>
      </c>
      <c r="D257" s="177" t="str">
        <f>'2005'!I267</f>
        <v>Zdeněk</v>
      </c>
      <c r="E257" s="203" t="str">
        <f>'2005'!J267</f>
        <v>Velička</v>
      </c>
      <c r="F257" s="148" t="str">
        <f>'2005'!K267</f>
        <v>Ostrava</v>
      </c>
      <c r="G257" s="314" t="str">
        <f>'2005'!L267</f>
        <v>27:55,7</v>
      </c>
      <c r="H257" s="177" t="str">
        <f>'2005'!I268</f>
        <v>Roman</v>
      </c>
      <c r="I257" s="203" t="str">
        <f>'2005'!J268</f>
        <v>Baláž</v>
      </c>
      <c r="J257" s="148" t="str">
        <f>'2005'!K268</f>
        <v>Zlín</v>
      </c>
      <c r="K257" s="314" t="str">
        <f>'2005'!L268</f>
        <v>27:58,9</v>
      </c>
      <c r="L257" s="177" t="str">
        <f>'2005'!I269</f>
        <v>Karel</v>
      </c>
      <c r="M257" s="203" t="str">
        <f>'2005'!J269</f>
        <v>Kravčík</v>
      </c>
      <c r="N257" s="148" t="str">
        <f>'2005'!K269</f>
        <v>Karviná</v>
      </c>
      <c r="O257" s="321" t="str">
        <f>'2005'!L269</f>
        <v>28:06,1</v>
      </c>
    </row>
    <row r="258" spans="1:15">
      <c r="A258" s="960"/>
      <c r="B258" s="981" t="s">
        <v>792</v>
      </c>
      <c r="C258" s="145" t="s">
        <v>1485</v>
      </c>
      <c r="D258" s="169"/>
      <c r="E258" s="205"/>
      <c r="F258" s="147"/>
      <c r="G258" s="313"/>
      <c r="H258" s="169"/>
      <c r="I258" s="205"/>
      <c r="J258" s="147"/>
      <c r="K258" s="313"/>
      <c r="L258" s="169"/>
      <c r="M258" s="205"/>
      <c r="N258" s="147"/>
      <c r="O258" s="322"/>
    </row>
    <row r="259" spans="1:15">
      <c r="A259" s="960"/>
      <c r="B259" s="982"/>
      <c r="C259" s="146" t="s">
        <v>1484</v>
      </c>
      <c r="D259" s="177" t="str">
        <f>'2005'!I292</f>
        <v>Michal</v>
      </c>
      <c r="E259" s="203" t="str">
        <f>'2005'!J292</f>
        <v>Buček</v>
      </c>
      <c r="F259" s="148" t="str">
        <f>'2005'!K292</f>
        <v>Olešná</v>
      </c>
      <c r="G259" s="314" t="str">
        <f>'2005'!L292</f>
        <v>31:11,5</v>
      </c>
      <c r="H259" s="177" t="str">
        <f>'2005'!I293</f>
        <v>Anton</v>
      </c>
      <c r="I259" s="203" t="str">
        <f>'2005'!J293</f>
        <v>Šuška</v>
      </c>
      <c r="J259" s="148" t="str">
        <f>'2005'!K293</f>
        <v>Čadca</v>
      </c>
      <c r="K259" s="314" t="str">
        <f>'2005'!L293</f>
        <v>31:19,1</v>
      </c>
      <c r="L259" s="177" t="str">
        <f>'2005'!I294</f>
        <v>František</v>
      </c>
      <c r="M259" s="203" t="str">
        <f>'2005'!J294</f>
        <v>Chytil</v>
      </c>
      <c r="N259" s="148" t="str">
        <f>'2005'!K294</f>
        <v>Karviná</v>
      </c>
      <c r="O259" s="321" t="str">
        <f>'2005'!L294</f>
        <v>31:45,1</v>
      </c>
    </row>
    <row r="260" spans="1:15">
      <c r="A260" s="960"/>
      <c r="B260" s="983" t="s">
        <v>1483</v>
      </c>
      <c r="C260" s="145" t="s">
        <v>1485</v>
      </c>
      <c r="D260" s="169"/>
      <c r="E260" s="205"/>
      <c r="F260" s="147"/>
      <c r="G260" s="313"/>
      <c r="H260" s="169"/>
      <c r="I260" s="205"/>
      <c r="J260" s="147"/>
      <c r="K260" s="313"/>
      <c r="L260" s="169"/>
      <c r="M260" s="205"/>
      <c r="N260" s="147"/>
      <c r="O260" s="322"/>
    </row>
    <row r="261" spans="1:15">
      <c r="A261" s="960"/>
      <c r="B261" s="984"/>
      <c r="C261" s="414" t="s">
        <v>1484</v>
      </c>
      <c r="D261" s="176" t="str">
        <f>'2005'!C292</f>
        <v>Vladimír</v>
      </c>
      <c r="E261" s="175" t="str">
        <f>'2005'!D292</f>
        <v>Rod</v>
      </c>
      <c r="F261" s="165" t="str">
        <f>'2005'!E292</f>
        <v>Ostrava</v>
      </c>
      <c r="G261" s="312" t="str">
        <f>'2005'!F292</f>
        <v>34:31,4</v>
      </c>
      <c r="H261" s="176" t="str">
        <f>'2005'!C293</f>
        <v>Peter</v>
      </c>
      <c r="I261" s="175" t="str">
        <f>'2005'!D293</f>
        <v>Balko</v>
      </c>
      <c r="J261" s="165" t="str">
        <f>'2005'!E293</f>
        <v>Frýdek-Místek</v>
      </c>
      <c r="K261" s="312" t="str">
        <f>'2005'!F293</f>
        <v>35:04,4</v>
      </c>
      <c r="L261" s="176" t="str">
        <f>'2005'!C294</f>
        <v>Josef</v>
      </c>
      <c r="M261" s="175" t="str">
        <f>'2005'!D294</f>
        <v>Tatarka</v>
      </c>
      <c r="N261" s="165" t="str">
        <f>'2005'!E294</f>
        <v>Frýdek-Místek</v>
      </c>
      <c r="O261" s="317" t="str">
        <f>'2005'!F294</f>
        <v>38:52,0</v>
      </c>
    </row>
    <row r="262" spans="1:15">
      <c r="A262" s="960"/>
      <c r="B262" s="985" t="s">
        <v>2624</v>
      </c>
      <c r="C262" s="145" t="s">
        <v>1485</v>
      </c>
      <c r="D262" s="169"/>
      <c r="E262" s="205"/>
      <c r="F262" s="147"/>
      <c r="G262" s="313"/>
      <c r="H262" s="169"/>
      <c r="I262" s="205"/>
      <c r="J262" s="147"/>
      <c r="K262" s="313"/>
      <c r="L262" s="169"/>
      <c r="M262" s="205"/>
      <c r="N262" s="147"/>
      <c r="O262" s="322"/>
    </row>
    <row r="263" spans="1:15" ht="12.75" thickBot="1">
      <c r="A263" s="960"/>
      <c r="B263" s="986"/>
      <c r="C263" s="146" t="s">
        <v>1484</v>
      </c>
      <c r="D263" s="177" t="str">
        <f>'2005'!I318</f>
        <v>Petr</v>
      </c>
      <c r="E263" s="203" t="str">
        <f>'2005'!J318</f>
        <v>Machálek</v>
      </c>
      <c r="F263" s="148" t="str">
        <f>'2005'!K318</f>
        <v>Střítež</v>
      </c>
      <c r="G263" s="314" t="str">
        <f>'2005'!L318</f>
        <v>14:58,7</v>
      </c>
      <c r="H263" s="177" t="str">
        <f>'2005'!I319</f>
        <v>Martin</v>
      </c>
      <c r="I263" s="203" t="str">
        <f>'2005'!J319</f>
        <v>Kawulok</v>
      </c>
      <c r="J263" s="148" t="str">
        <f>'2005'!K319</f>
        <v>Hrádek</v>
      </c>
      <c r="K263" s="314" t="str">
        <f>'2005'!L319</f>
        <v>15:07,1</v>
      </c>
      <c r="L263" s="177" t="str">
        <f>'2005'!I320</f>
        <v>Bronislav</v>
      </c>
      <c r="M263" s="203" t="str">
        <f>'2005'!J320</f>
        <v>Czyž</v>
      </c>
      <c r="N263" s="148" t="str">
        <f>'2005'!K320</f>
        <v>Hrádek</v>
      </c>
      <c r="O263" s="321" t="str">
        <f>'2005'!L320</f>
        <v>16:39,0</v>
      </c>
    </row>
    <row r="264" spans="1:15" hidden="1">
      <c r="A264" s="960"/>
      <c r="B264" s="987" t="s">
        <v>571</v>
      </c>
      <c r="C264" s="415" t="s">
        <v>1485</v>
      </c>
      <c r="D264" s="416"/>
      <c r="E264" s="417"/>
      <c r="F264" s="418"/>
      <c r="G264" s="419"/>
      <c r="H264" s="416"/>
      <c r="I264" s="417"/>
      <c r="J264" s="418"/>
      <c r="K264" s="419"/>
      <c r="L264" s="416"/>
      <c r="M264" s="417"/>
      <c r="N264" s="418"/>
      <c r="O264" s="420"/>
    </row>
    <row r="265" spans="1:15" ht="12.75" hidden="1" thickBot="1">
      <c r="A265" s="980"/>
      <c r="B265" s="988"/>
      <c r="C265" s="156" t="s">
        <v>1484</v>
      </c>
      <c r="D265" s="179">
        <f>'2005'!C344</f>
        <v>0</v>
      </c>
      <c r="E265" s="204">
        <f>'2005'!D344</f>
        <v>0</v>
      </c>
      <c r="F265" s="157">
        <f>'2005'!E344</f>
        <v>0</v>
      </c>
      <c r="G265" s="315">
        <f>'2005'!F344</f>
        <v>0</v>
      </c>
      <c r="H265" s="179"/>
      <c r="I265" s="204"/>
      <c r="J265" s="157"/>
      <c r="K265" s="315"/>
      <c r="L265" s="179"/>
      <c r="M265" s="204"/>
      <c r="N265" s="157"/>
      <c r="O265" s="323"/>
    </row>
    <row r="266" spans="1:15">
      <c r="A266" s="959">
        <v>2006</v>
      </c>
      <c r="B266" s="962" t="s">
        <v>926</v>
      </c>
      <c r="C266" s="149" t="s">
        <v>1478</v>
      </c>
      <c r="D266" s="173" t="str">
        <f>'2006'!C14</f>
        <v>Klára</v>
      </c>
      <c r="E266" s="172" t="str">
        <f>'2006'!D14</f>
        <v>Teofilová</v>
      </c>
      <c r="F266" s="150" t="str">
        <f>'2006'!E14</f>
        <v>Bystřice</v>
      </c>
      <c r="G266" s="311" t="str">
        <f>'2006'!F14</f>
        <v>00:33,7</v>
      </c>
      <c r="H266" s="173" t="str">
        <f>'2006'!C15</f>
        <v>Karin</v>
      </c>
      <c r="I266" s="172" t="str">
        <f>'2006'!D15</f>
        <v>Dordová</v>
      </c>
      <c r="J266" s="150" t="str">
        <f>'2006'!E15</f>
        <v>Hrádek</v>
      </c>
      <c r="K266" s="311" t="str">
        <f>'2006'!F15</f>
        <v>00:37,3</v>
      </c>
      <c r="L266" s="173" t="str">
        <f>'2006'!C16</f>
        <v>Terezie</v>
      </c>
      <c r="M266" s="172" t="str">
        <f>'2006'!D16</f>
        <v>Borská</v>
      </c>
      <c r="N266" s="150" t="str">
        <f>'2006'!E16</f>
        <v>Hrádek</v>
      </c>
      <c r="O266" s="316" t="str">
        <f>'2006'!F16</f>
        <v>00:38,3</v>
      </c>
    </row>
    <row r="267" spans="1:15">
      <c r="A267" s="960"/>
      <c r="B267" s="963"/>
      <c r="C267" s="146" t="s">
        <v>1479</v>
      </c>
      <c r="D267" s="177" t="str">
        <f>'2006'!I14</f>
        <v>Vojtěch</v>
      </c>
      <c r="E267" s="203" t="str">
        <f>'2006'!J14</f>
        <v>Wróbel</v>
      </c>
      <c r="F267" s="148" t="str">
        <f>'2006'!K14</f>
        <v>Hrádek</v>
      </c>
      <c r="G267" s="314">
        <f>'2006'!L14</f>
        <v>0</v>
      </c>
      <c r="H267" s="177" t="str">
        <f>'2006'!I15</f>
        <v>Filip</v>
      </c>
      <c r="I267" s="203" t="str">
        <f>'2006'!J15</f>
        <v>Szotkowski</v>
      </c>
      <c r="J267" s="148" t="str">
        <f>'2006'!K15</f>
        <v>Třinec</v>
      </c>
      <c r="K267" s="314">
        <f>'2006'!L15</f>
        <v>0</v>
      </c>
      <c r="L267" s="177" t="str">
        <f>'2006'!I16</f>
        <v>Tomáš</v>
      </c>
      <c r="M267" s="203" t="str">
        <f>'2006'!J16</f>
        <v>Martynek</v>
      </c>
      <c r="N267" s="148" t="str">
        <f>'2006'!K16</f>
        <v>Hrádek</v>
      </c>
      <c r="O267" s="321">
        <f>'2006'!L16</f>
        <v>0</v>
      </c>
    </row>
    <row r="268" spans="1:15">
      <c r="A268" s="960"/>
      <c r="B268" s="964" t="s">
        <v>1481</v>
      </c>
      <c r="C268" s="145" t="s">
        <v>1478</v>
      </c>
      <c r="D268" s="169" t="str">
        <f>'2006'!C39</f>
        <v>Emily</v>
      </c>
      <c r="E268" s="205" t="str">
        <f>'2006'!D39</f>
        <v>Gerulová</v>
      </c>
      <c r="F268" s="147" t="str">
        <f>'2006'!E39</f>
        <v>Orlová</v>
      </c>
      <c r="G268" s="313" t="str">
        <f>'2006'!F39</f>
        <v>01:23,0</v>
      </c>
      <c r="H268" s="169" t="str">
        <f>'2006'!C40</f>
        <v>Gabriela</v>
      </c>
      <c r="I268" s="205" t="str">
        <f>'2006'!D40</f>
        <v>Szotkowská</v>
      </c>
      <c r="J268" s="147" t="str">
        <f>'2006'!E40</f>
        <v>Mosty u Jabl.</v>
      </c>
      <c r="K268" s="313" t="str">
        <f>'2006'!F40</f>
        <v>01:24,0</v>
      </c>
      <c r="L268" s="169" t="str">
        <f>'2006'!C41</f>
        <v>Helena</v>
      </c>
      <c r="M268" s="205" t="str">
        <f>'2006'!D41</f>
        <v>Benčová</v>
      </c>
      <c r="N268" s="147" t="str">
        <f>'2006'!E41</f>
        <v>Frýdek-Místek</v>
      </c>
      <c r="O268" s="322" t="str">
        <f>'2006'!F41</f>
        <v>01:27,0</v>
      </c>
    </row>
    <row r="269" spans="1:15">
      <c r="A269" s="960"/>
      <c r="B269" s="965"/>
      <c r="C269" s="146" t="s">
        <v>1479</v>
      </c>
      <c r="D269" s="177" t="str">
        <f>'2006'!I39</f>
        <v>Marek</v>
      </c>
      <c r="E269" s="203" t="str">
        <f>'2006'!J39</f>
        <v>Mlčoch</v>
      </c>
      <c r="F269" s="148" t="str">
        <f>'2006'!K39</f>
        <v>Frýdek-Místek</v>
      </c>
      <c r="G269" s="314" t="str">
        <f>'2006'!L39</f>
        <v>01:26,0</v>
      </c>
      <c r="H269" s="177" t="str">
        <f>'2006'!I40</f>
        <v>Dominik</v>
      </c>
      <c r="I269" s="203" t="str">
        <f>'2006'!J40</f>
        <v>Martynek</v>
      </c>
      <c r="J269" s="148" t="str">
        <f>'2006'!K40</f>
        <v>Hrádek</v>
      </c>
      <c r="K269" s="314" t="str">
        <f>'2006'!L40</f>
        <v>01:27,0</v>
      </c>
      <c r="L269" s="177" t="str">
        <f>'2006'!I41</f>
        <v>Rostislav</v>
      </c>
      <c r="M269" s="203" t="str">
        <f>'2006'!J41</f>
        <v>Kisza</v>
      </c>
      <c r="N269" s="148" t="str">
        <f>'2006'!K41</f>
        <v>Guty</v>
      </c>
      <c r="O269" s="321" t="str">
        <f>'2006'!L41</f>
        <v>01:35,0</v>
      </c>
    </row>
    <row r="270" spans="1:15">
      <c r="A270" s="960"/>
      <c r="B270" s="966" t="s">
        <v>795</v>
      </c>
      <c r="C270" s="145" t="s">
        <v>1478</v>
      </c>
      <c r="D270" s="169" t="str">
        <f>'2006'!C76</f>
        <v>Kristýna</v>
      </c>
      <c r="E270" s="205" t="str">
        <f>'2006'!D76</f>
        <v>Vepřeková</v>
      </c>
      <c r="F270" s="147" t="str">
        <f>'2006'!E76</f>
        <v>Frýdek-Místek</v>
      </c>
      <c r="G270" s="313" t="str">
        <f>'2006'!F76</f>
        <v>01:15,0</v>
      </c>
      <c r="H270" s="169" t="str">
        <f>'2006'!C77</f>
        <v>Veronika</v>
      </c>
      <c r="I270" s="205" t="str">
        <f>'2006'!D77</f>
        <v>Lasotová</v>
      </c>
      <c r="J270" s="147" t="str">
        <f>'2006'!E77</f>
        <v>Bystřice</v>
      </c>
      <c r="K270" s="313" t="str">
        <f>'2006'!F77</f>
        <v>01:16,0</v>
      </c>
      <c r="L270" s="169" t="str">
        <f>'2006'!C78</f>
        <v>Kateřina</v>
      </c>
      <c r="M270" s="205" t="str">
        <f>'2006'!D78</f>
        <v>Uhrová</v>
      </c>
      <c r="N270" s="147" t="str">
        <f>'2006'!E78</f>
        <v>Frýdek-Místek</v>
      </c>
      <c r="O270" s="322" t="str">
        <f>'2006'!F78</f>
        <v>01:18,0</v>
      </c>
    </row>
    <row r="271" spans="1:15">
      <c r="A271" s="960"/>
      <c r="B271" s="967"/>
      <c r="C271" s="146" t="s">
        <v>1479</v>
      </c>
      <c r="D271" s="177" t="str">
        <f>'2006'!I76</f>
        <v>Juraj</v>
      </c>
      <c r="E271" s="203" t="str">
        <f>'2006'!J76</f>
        <v>Jarina</v>
      </c>
      <c r="F271" s="148" t="str">
        <f>'2006'!K76</f>
        <v>Rájec</v>
      </c>
      <c r="G271" s="314" t="str">
        <f>'2006'!L76</f>
        <v>02:26,0</v>
      </c>
      <c r="H271" s="177" t="str">
        <f>'2006'!I77</f>
        <v>Adam</v>
      </c>
      <c r="I271" s="203" t="str">
        <f>'2006'!J77</f>
        <v>Poloch</v>
      </c>
      <c r="J271" s="148" t="str">
        <f>'2006'!K77</f>
        <v>Frýdek-Místek</v>
      </c>
      <c r="K271" s="314" t="str">
        <f>'2006'!L77</f>
        <v>02:28,0</v>
      </c>
      <c r="L271" s="177" t="str">
        <f>'2006'!I78</f>
        <v>Daniel</v>
      </c>
      <c r="M271" s="203" t="str">
        <f>'2006'!J78</f>
        <v>Ciencala</v>
      </c>
      <c r="N271" s="148" t="str">
        <f>'2006'!K78</f>
        <v>Bystřice</v>
      </c>
      <c r="O271" s="321" t="str">
        <f>'2006'!L78</f>
        <v>02:29,0</v>
      </c>
    </row>
    <row r="272" spans="1:15">
      <c r="A272" s="960"/>
      <c r="B272" s="968" t="s">
        <v>796</v>
      </c>
      <c r="C272" s="145" t="s">
        <v>1478</v>
      </c>
      <c r="D272" s="169" t="str">
        <f>'2006'!C121</f>
        <v>Beata</v>
      </c>
      <c r="E272" s="205" t="str">
        <f>'2006'!D121</f>
        <v>Marková</v>
      </c>
      <c r="F272" s="147" t="str">
        <f>'2006'!E121</f>
        <v>Frýdek-Místek</v>
      </c>
      <c r="G272" s="313" t="str">
        <f>'2006'!F121</f>
        <v>02:20,0</v>
      </c>
      <c r="H272" s="169" t="str">
        <f>'2006'!C122</f>
        <v>Nikola</v>
      </c>
      <c r="I272" s="205" t="str">
        <f>'2006'!D122</f>
        <v>Horňáčková</v>
      </c>
      <c r="J272" s="147" t="str">
        <f>'2006'!E122</f>
        <v>Frýdek-Místek</v>
      </c>
      <c r="K272" s="313" t="str">
        <f>'2006'!F122</f>
        <v>02:21,0</v>
      </c>
      <c r="L272" s="169" t="str">
        <f>'2006'!C123</f>
        <v>Kateřina</v>
      </c>
      <c r="M272" s="205" t="str">
        <f>'2006'!D123</f>
        <v>Klepáčová</v>
      </c>
      <c r="N272" s="147" t="str">
        <f>'2006'!E123</f>
        <v>Frýdek-Místek</v>
      </c>
      <c r="O272" s="322" t="str">
        <f>'2006'!F123</f>
        <v>02:24,0</v>
      </c>
    </row>
    <row r="273" spans="1:15">
      <c r="A273" s="960"/>
      <c r="B273" s="969"/>
      <c r="C273" s="146" t="s">
        <v>1479</v>
      </c>
      <c r="D273" s="177" t="str">
        <f>'2006'!I121</f>
        <v>Tomáš</v>
      </c>
      <c r="E273" s="203" t="str">
        <f>'2006'!J121</f>
        <v>Filipec</v>
      </c>
      <c r="F273" s="148" t="str">
        <f>'2006'!K121</f>
        <v>Frýdek-Místek</v>
      </c>
      <c r="G273" s="314" t="str">
        <f>'2006'!L121</f>
        <v>02:36,0</v>
      </c>
      <c r="H273" s="177" t="str">
        <f>'2006'!I122</f>
        <v>Marek</v>
      </c>
      <c r="I273" s="203" t="str">
        <f>'2006'!J122</f>
        <v>Kostelenec</v>
      </c>
      <c r="J273" s="148" t="str">
        <f>'2006'!K122</f>
        <v>Hrádek</v>
      </c>
      <c r="K273" s="314" t="str">
        <f>'2006'!L122</f>
        <v>02:43,0</v>
      </c>
      <c r="L273" s="177" t="str">
        <f>'2006'!I123</f>
        <v>Patrycjusz</v>
      </c>
      <c r="M273" s="203" t="str">
        <f>'2006'!J123</f>
        <v>Polok</v>
      </c>
      <c r="N273" s="148" t="str">
        <f>'2006'!K123</f>
        <v>Istebna</v>
      </c>
      <c r="O273" s="321" t="str">
        <f>'2006'!L123</f>
        <v>02:46,0</v>
      </c>
    </row>
    <row r="274" spans="1:15">
      <c r="A274" s="960"/>
      <c r="B274" s="970" t="s">
        <v>797</v>
      </c>
      <c r="C274" s="145" t="s">
        <v>1478</v>
      </c>
      <c r="D274" s="169" t="str">
        <f>'2006'!C165</f>
        <v>Ivana</v>
      </c>
      <c r="E274" s="205" t="str">
        <f>'2006'!D165</f>
        <v>Matušková</v>
      </c>
      <c r="F274" s="147" t="str">
        <f>'2006'!E165</f>
        <v>Frýdek-Místek</v>
      </c>
      <c r="G274" s="313" t="str">
        <f>'2006'!F165</f>
        <v>02:54,0</v>
      </c>
      <c r="H274" s="169" t="str">
        <f>'2006'!C166</f>
        <v>Roxana</v>
      </c>
      <c r="I274" s="205" t="str">
        <f>'2006'!D166</f>
        <v>Balcarková</v>
      </c>
      <c r="J274" s="147" t="str">
        <f>'2006'!E166</f>
        <v>Orlová</v>
      </c>
      <c r="K274" s="313" t="str">
        <f>'2006'!F166</f>
        <v>02:55,0</v>
      </c>
      <c r="L274" s="169" t="str">
        <f>'2006'!C167</f>
        <v>Alice</v>
      </c>
      <c r="M274" s="205" t="str">
        <f>'2006'!D167</f>
        <v>Pišová</v>
      </c>
      <c r="N274" s="147" t="str">
        <f>'2006'!E167</f>
        <v>Frýdek-Místek</v>
      </c>
      <c r="O274" s="322" t="str">
        <f>'2006'!F167</f>
        <v>02:56,0</v>
      </c>
    </row>
    <row r="275" spans="1:15">
      <c r="A275" s="960"/>
      <c r="B275" s="971"/>
      <c r="C275" s="146" t="s">
        <v>1479</v>
      </c>
      <c r="D275" s="177" t="str">
        <f>'2006'!I165</f>
        <v>Michal</v>
      </c>
      <c r="E275" s="203" t="str">
        <f>'2006'!J165</f>
        <v>Štefek</v>
      </c>
      <c r="F275" s="148" t="str">
        <f>'2006'!K165</f>
        <v>Frýdek-Místek</v>
      </c>
      <c r="G275" s="314" t="str">
        <f>'2006'!L165</f>
        <v>04:37,0</v>
      </c>
      <c r="H275" s="177" t="str">
        <f>'2006'!I166</f>
        <v>Petr</v>
      </c>
      <c r="I275" s="203" t="str">
        <f>'2006'!J166</f>
        <v>Lukeš</v>
      </c>
      <c r="J275" s="148" t="str">
        <f>'2006'!K166</f>
        <v>Frýdek-Místek</v>
      </c>
      <c r="K275" s="314" t="str">
        <f>'2006'!L166</f>
        <v>04:38,0</v>
      </c>
      <c r="L275" s="177" t="str">
        <f>'2006'!I167</f>
        <v>Tomasz</v>
      </c>
      <c r="M275" s="203" t="str">
        <f>'2006'!J167</f>
        <v>Kaczmarzyk</v>
      </c>
      <c r="N275" s="148" t="str">
        <f>'2006'!K167</f>
        <v>Istebna</v>
      </c>
      <c r="O275" s="321" t="str">
        <f>'2006'!L167</f>
        <v>04:47,0</v>
      </c>
    </row>
    <row r="276" spans="1:15">
      <c r="A276" s="960"/>
      <c r="B276" s="970" t="s">
        <v>1665</v>
      </c>
      <c r="C276" s="145" t="s">
        <v>1478</v>
      </c>
      <c r="D276" s="169" t="str">
        <f>'2006'!C192</f>
        <v>Adéla</v>
      </c>
      <c r="E276" s="205" t="str">
        <f>'2006'!D192</f>
        <v>Marková</v>
      </c>
      <c r="F276" s="147" t="str">
        <f>'2006'!E192</f>
        <v>Frýdek-Místek</v>
      </c>
      <c r="G276" s="313" t="str">
        <f>'2006'!F192</f>
        <v>05:59,0</v>
      </c>
      <c r="H276" s="169" t="str">
        <f>'2006'!C193</f>
        <v>Nika</v>
      </c>
      <c r="I276" s="205" t="str">
        <f>'2006'!D193</f>
        <v>Němcová</v>
      </c>
      <c r="J276" s="147" t="str">
        <f>'2006'!E193</f>
        <v>Frýdek-Místek</v>
      </c>
      <c r="K276" s="313" t="str">
        <f>'2006'!F193</f>
        <v>06:17,0</v>
      </c>
      <c r="L276" s="169" t="str">
        <f>'2006'!C194</f>
        <v>Veronika</v>
      </c>
      <c r="M276" s="205" t="str">
        <f>'2006'!D194</f>
        <v>Kohutová</v>
      </c>
      <c r="N276" s="147" t="str">
        <f>'2006'!E194</f>
        <v>Orlová</v>
      </c>
      <c r="O276" s="322" t="str">
        <f>'2006'!F194</f>
        <v>06:22,0</v>
      </c>
    </row>
    <row r="277" spans="1:15">
      <c r="A277" s="960"/>
      <c r="B277" s="971"/>
      <c r="C277" s="146" t="s">
        <v>1479</v>
      </c>
      <c r="D277" s="177" t="str">
        <f>'2006'!I192</f>
        <v>Jakub</v>
      </c>
      <c r="E277" s="203" t="str">
        <f>'2006'!J192</f>
        <v>Bajza</v>
      </c>
      <c r="F277" s="148" t="str">
        <f>'2006'!K192</f>
        <v>Kroměříž</v>
      </c>
      <c r="G277" s="314" t="str">
        <f>'2006'!L192</f>
        <v>11:34,0</v>
      </c>
      <c r="H277" s="177" t="str">
        <f>'2006'!I193</f>
        <v>Jaroslav</v>
      </c>
      <c r="I277" s="203" t="str">
        <f>'2006'!J193</f>
        <v>Jarina</v>
      </c>
      <c r="J277" s="148" t="str">
        <f>'2006'!K193</f>
        <v>Rájec</v>
      </c>
      <c r="K277" s="314" t="str">
        <f>'2006'!L193</f>
        <v>12:29,0</v>
      </c>
      <c r="L277" s="177" t="str">
        <f>'2006'!I194</f>
        <v>Jiří</v>
      </c>
      <c r="M277" s="203" t="str">
        <f>'2006'!J194</f>
        <v>Uherek</v>
      </c>
      <c r="N277" s="148" t="str">
        <f>'2006'!K194</f>
        <v>Frýdek-Místek</v>
      </c>
      <c r="O277" s="321" t="str">
        <f>'2006'!L194</f>
        <v>12:43,0</v>
      </c>
    </row>
    <row r="278" spans="1:15">
      <c r="A278" s="960"/>
      <c r="B278" s="972" t="s">
        <v>798</v>
      </c>
      <c r="C278" s="145" t="s">
        <v>1478</v>
      </c>
      <c r="D278" s="169" t="str">
        <f>'2006'!C217</f>
        <v>Pavla</v>
      </c>
      <c r="E278" s="205" t="str">
        <f>'2006'!D217</f>
        <v>Slavíková</v>
      </c>
      <c r="F278" s="147" t="str">
        <f>'2006'!E217</f>
        <v>Frýdek-Místek</v>
      </c>
      <c r="G278" s="313" t="str">
        <f>'2006'!F217</f>
        <v>16:10,0</v>
      </c>
      <c r="H278" s="169" t="str">
        <f>'2006'!C218</f>
        <v>Veronika</v>
      </c>
      <c r="I278" s="205" t="str">
        <f>'2006'!D218</f>
        <v>Kohutová</v>
      </c>
      <c r="J278" s="147" t="str">
        <f>'2006'!E218</f>
        <v>Orlová</v>
      </c>
      <c r="K278" s="313" t="str">
        <f>'2006'!F218</f>
        <v>17:33,0</v>
      </c>
      <c r="L278" s="169">
        <f>'2006'!C219</f>
        <v>0</v>
      </c>
      <c r="M278" s="205">
        <f>'2006'!D219</f>
        <v>0</v>
      </c>
      <c r="N278" s="147">
        <f>'2006'!E219</f>
        <v>0</v>
      </c>
      <c r="O278" s="322">
        <f>'2006'!F219</f>
        <v>0</v>
      </c>
    </row>
    <row r="279" spans="1:15">
      <c r="A279" s="960"/>
      <c r="B279" s="973"/>
      <c r="C279" s="146" t="s">
        <v>1479</v>
      </c>
      <c r="D279" s="177" t="str">
        <f>'2006'!I217</f>
        <v>Jakub</v>
      </c>
      <c r="E279" s="203" t="str">
        <f>'2006'!J217</f>
        <v>Ambros</v>
      </c>
      <c r="F279" s="148" t="str">
        <f>'2006'!K217</f>
        <v>Kopřivnice</v>
      </c>
      <c r="G279" s="314" t="str">
        <f>'2006'!L217</f>
        <v>12:07,0</v>
      </c>
      <c r="H279" s="177" t="str">
        <f>'2006'!I218</f>
        <v>Petr</v>
      </c>
      <c r="I279" s="203" t="str">
        <f>'2006'!J218</f>
        <v>Říha</v>
      </c>
      <c r="J279" s="148" t="str">
        <f>'2006'!K218</f>
        <v>Frýdek-Místek</v>
      </c>
      <c r="K279" s="314" t="str">
        <f>'2006'!L218</f>
        <v>12:20,0</v>
      </c>
      <c r="L279" s="177" t="str">
        <f>'2006'!I219</f>
        <v>Jan</v>
      </c>
      <c r="M279" s="203" t="str">
        <f>'2006'!J219</f>
        <v>Petrus</v>
      </c>
      <c r="N279" s="148" t="str">
        <f>'2006'!K219</f>
        <v>Kolín</v>
      </c>
      <c r="O279" s="321" t="str">
        <f>'2006'!L219</f>
        <v>14:35,0</v>
      </c>
    </row>
    <row r="280" spans="1:15">
      <c r="A280" s="960"/>
      <c r="B280" s="974" t="s">
        <v>799</v>
      </c>
      <c r="C280" s="145" t="s">
        <v>1485</v>
      </c>
      <c r="D280" s="169" t="str">
        <f>'2006'!C242</f>
        <v>Hana</v>
      </c>
      <c r="E280" s="205" t="str">
        <f>'2006'!D242</f>
        <v>Haroková</v>
      </c>
      <c r="F280" s="147" t="str">
        <f>'2006'!E242</f>
        <v>Brno</v>
      </c>
      <c r="G280" s="313" t="str">
        <f>'2006'!F242</f>
        <v>14:05,0</v>
      </c>
      <c r="H280" s="169" t="str">
        <f>'2006'!C243</f>
        <v>Tereza</v>
      </c>
      <c r="I280" s="205" t="str">
        <f>'2006'!D243</f>
        <v>Droppová</v>
      </c>
      <c r="J280" s="147" t="str">
        <f>'2006'!E243</f>
        <v>Frýdek-Místek</v>
      </c>
      <c r="K280" s="313" t="str">
        <f>'2006'!F243</f>
        <v>16:08,0</v>
      </c>
      <c r="L280" s="169">
        <f>'2006'!C244</f>
        <v>0</v>
      </c>
      <c r="M280" s="205">
        <f>'2006'!D244</f>
        <v>0</v>
      </c>
      <c r="N280" s="147">
        <f>'2006'!E244</f>
        <v>0</v>
      </c>
      <c r="O280" s="322">
        <f>'2006'!F244</f>
        <v>0</v>
      </c>
    </row>
    <row r="281" spans="1:15">
      <c r="A281" s="960"/>
      <c r="B281" s="975"/>
      <c r="C281" s="146" t="s">
        <v>1484</v>
      </c>
      <c r="D281" s="177" t="str">
        <f>'2006'!I242</f>
        <v>Miroslav</v>
      </c>
      <c r="E281" s="203" t="str">
        <f>'2006'!J242</f>
        <v>Kluz</v>
      </c>
      <c r="F281" s="222" t="str">
        <f>'2006'!K242</f>
        <v>Mosty u Jabl.</v>
      </c>
      <c r="G281" s="314" t="str">
        <f>'2006'!L242</f>
        <v>27:13,4</v>
      </c>
      <c r="H281" s="177" t="str">
        <f>'2006'!I243</f>
        <v>Miroslav</v>
      </c>
      <c r="I281" s="203" t="str">
        <f>'2006'!J243</f>
        <v>Lepíček</v>
      </c>
      <c r="J281" s="148" t="str">
        <f>'2006'!K243</f>
        <v>Frýdek-Místek</v>
      </c>
      <c r="K281" s="314" t="str">
        <f>'2006'!L243</f>
        <v>27:48,1</v>
      </c>
      <c r="L281" s="177" t="str">
        <f>'2006'!I244</f>
        <v>Rostislav</v>
      </c>
      <c r="M281" s="203" t="str">
        <f>'2006'!J244</f>
        <v>Trávníček</v>
      </c>
      <c r="N281" s="148" t="str">
        <f>'2006'!K244</f>
        <v>Frýdek-Místek</v>
      </c>
      <c r="O281" s="321" t="str">
        <f>'2006'!L244</f>
        <v>29:53,0</v>
      </c>
    </row>
    <row r="282" spans="1:15">
      <c r="A282" s="960"/>
      <c r="B282" s="976" t="s">
        <v>1482</v>
      </c>
      <c r="C282" s="145" t="s">
        <v>1485</v>
      </c>
      <c r="D282" s="169" t="str">
        <f>'2006'!C267</f>
        <v>Anna</v>
      </c>
      <c r="E282" s="205" t="str">
        <f>'2006'!D267</f>
        <v>Balošáková</v>
      </c>
      <c r="F282" s="147" t="str">
        <f>'2006'!E267</f>
        <v>Čadca</v>
      </c>
      <c r="G282" s="313" t="str">
        <f>'2006'!F267</f>
        <v>13:43,0</v>
      </c>
      <c r="H282" s="169" t="str">
        <f>'2006'!C268</f>
        <v>Marcela</v>
      </c>
      <c r="I282" s="205" t="str">
        <f>'2006'!D268</f>
        <v>Svidrová</v>
      </c>
      <c r="J282" s="147" t="str">
        <f>'2006'!E268</f>
        <v>Nýdek</v>
      </c>
      <c r="K282" s="313" t="str">
        <f>'2006'!F268</f>
        <v>15:37,0</v>
      </c>
      <c r="L282" s="169" t="str">
        <f>'2006'!C269</f>
        <v>Ludmila</v>
      </c>
      <c r="M282" s="205" t="str">
        <f>'2006'!D269</f>
        <v>Šokalová</v>
      </c>
      <c r="N282" s="147" t="str">
        <f>'2006'!E269</f>
        <v>Frýdek-Místek</v>
      </c>
      <c r="O282" s="322" t="str">
        <f>'2006'!F269</f>
        <v>15:40,0</v>
      </c>
    </row>
    <row r="283" spans="1:15">
      <c r="A283" s="960"/>
      <c r="B283" s="977"/>
      <c r="C283" s="146" t="s">
        <v>1484</v>
      </c>
      <c r="D283" s="177" t="str">
        <f>'2006'!I267</f>
        <v>Ladislav</v>
      </c>
      <c r="E283" s="203" t="str">
        <f>'2006'!J267</f>
        <v>Sventek</v>
      </c>
      <c r="F283" s="148" t="str">
        <f>'2006'!K267</f>
        <v>Čadca</v>
      </c>
      <c r="G283" s="314" t="str">
        <f>'2006'!L267</f>
        <v>27:03,4</v>
      </c>
      <c r="H283" s="177" t="str">
        <f>'2006'!I268</f>
        <v>Rostislav</v>
      </c>
      <c r="I283" s="203" t="str">
        <f>'2006'!J268</f>
        <v>Kolich</v>
      </c>
      <c r="J283" s="148" t="str">
        <f>'2006'!K268</f>
        <v>Třinec</v>
      </c>
      <c r="K283" s="314" t="str">
        <f>'2006'!L268</f>
        <v>27:24,3</v>
      </c>
      <c r="L283" s="177" t="str">
        <f>'2006'!I269</f>
        <v>Roman</v>
      </c>
      <c r="M283" s="203" t="str">
        <f>'2006'!J269</f>
        <v>Slowioczek</v>
      </c>
      <c r="N283" s="148" t="str">
        <f>'2006'!K269</f>
        <v>Jablunkov</v>
      </c>
      <c r="O283" s="321" t="str">
        <f>'2006'!L269</f>
        <v>29:10,9</v>
      </c>
    </row>
    <row r="284" spans="1:15">
      <c r="A284" s="960"/>
      <c r="B284" s="949" t="s">
        <v>792</v>
      </c>
      <c r="C284" s="145" t="s">
        <v>1485</v>
      </c>
      <c r="D284" s="169"/>
      <c r="E284" s="205"/>
      <c r="F284" s="147"/>
      <c r="G284" s="313"/>
      <c r="H284" s="169"/>
      <c r="I284" s="205"/>
      <c r="J284" s="147"/>
      <c r="K284" s="313"/>
      <c r="L284" s="169"/>
      <c r="M284" s="205"/>
      <c r="N284" s="147"/>
      <c r="O284" s="322"/>
    </row>
    <row r="285" spans="1:15">
      <c r="A285" s="960"/>
      <c r="B285" s="950"/>
      <c r="C285" s="146" t="s">
        <v>1484</v>
      </c>
      <c r="D285" s="177" t="str">
        <f>'2006'!I292</f>
        <v>Karel</v>
      </c>
      <c r="E285" s="203" t="str">
        <f>'2006'!J292</f>
        <v>Kravčík</v>
      </c>
      <c r="F285" s="148" t="str">
        <f>'2006'!K292</f>
        <v>Karviná</v>
      </c>
      <c r="G285" s="314" t="str">
        <f>'2006'!L292</f>
        <v>29:04,2</v>
      </c>
      <c r="H285" s="177" t="str">
        <f>'2006'!I293</f>
        <v>Anton</v>
      </c>
      <c r="I285" s="203" t="str">
        <f>'2006'!J293</f>
        <v>Šuška</v>
      </c>
      <c r="J285" s="148" t="str">
        <f>'2006'!K293</f>
        <v>Čadca</v>
      </c>
      <c r="K285" s="314" t="str">
        <f>'2006'!L293</f>
        <v>30:09,0</v>
      </c>
      <c r="L285" s="177" t="str">
        <f>'2006'!I294</f>
        <v>Zdeněk</v>
      </c>
      <c r="M285" s="203" t="str">
        <f>'2006'!J294</f>
        <v>Kasíň</v>
      </c>
      <c r="N285" s="148" t="str">
        <f>'2006'!K294</f>
        <v>Český Těšín</v>
      </c>
      <c r="O285" s="321" t="str">
        <f>'2006'!L294</f>
        <v>30:52,0</v>
      </c>
    </row>
    <row r="286" spans="1:15">
      <c r="A286" s="960"/>
      <c r="B286" s="951" t="s">
        <v>1483</v>
      </c>
      <c r="C286" s="145" t="s">
        <v>1485</v>
      </c>
      <c r="D286" s="169"/>
      <c r="E286" s="205"/>
      <c r="F286" s="147"/>
      <c r="G286" s="313"/>
      <c r="H286" s="169"/>
      <c r="I286" s="205"/>
      <c r="J286" s="147"/>
      <c r="K286" s="313"/>
      <c r="L286" s="169"/>
      <c r="M286" s="205"/>
      <c r="N286" s="147"/>
      <c r="O286" s="322"/>
    </row>
    <row r="287" spans="1:15" ht="12.75" thickBot="1">
      <c r="A287" s="960"/>
      <c r="B287" s="952"/>
      <c r="C287" s="414" t="s">
        <v>1484</v>
      </c>
      <c r="D287" s="176" t="str">
        <f>'2006'!C292</f>
        <v>František</v>
      </c>
      <c r="E287" s="175" t="str">
        <f>'2006'!D292</f>
        <v>Holec</v>
      </c>
      <c r="F287" s="165" t="str">
        <f>'2006'!E292</f>
        <v>Frýdek-Místek</v>
      </c>
      <c r="G287" s="312" t="str">
        <f>'2006'!F292</f>
        <v>32:15,0</v>
      </c>
      <c r="H287" s="176" t="str">
        <f>'2006'!C293</f>
        <v>Jan</v>
      </c>
      <c r="I287" s="175" t="str">
        <f>'2006'!D293</f>
        <v>Konopka</v>
      </c>
      <c r="J287" s="165" t="str">
        <f>'2006'!E293</f>
        <v>Čadca</v>
      </c>
      <c r="K287" s="312" t="str">
        <f>'2006'!F293</f>
        <v>33:50,0</v>
      </c>
      <c r="L287" s="176" t="str">
        <f>'2006'!C294</f>
        <v>Ervín</v>
      </c>
      <c r="M287" s="175" t="str">
        <f>'2006'!D294</f>
        <v>Podžorný</v>
      </c>
      <c r="N287" s="165" t="str">
        <f>'2006'!E294</f>
        <v>Český Těšín</v>
      </c>
      <c r="O287" s="317" t="str">
        <f>'2006'!F294</f>
        <v>34:30,0</v>
      </c>
    </row>
    <row r="288" spans="1:15" hidden="1">
      <c r="A288" s="960"/>
      <c r="B288" s="955" t="s">
        <v>2624</v>
      </c>
      <c r="C288" s="145" t="s">
        <v>1485</v>
      </c>
      <c r="D288" s="169"/>
      <c r="E288" s="205"/>
      <c r="F288" s="147"/>
      <c r="G288" s="313"/>
      <c r="H288" s="169"/>
      <c r="I288" s="205"/>
      <c r="J288" s="147"/>
      <c r="K288" s="313"/>
      <c r="L288" s="169"/>
      <c r="M288" s="205"/>
      <c r="N288" s="147"/>
      <c r="O288" s="322"/>
    </row>
    <row r="289" spans="1:15" hidden="1">
      <c r="A289" s="960"/>
      <c r="B289" s="978"/>
      <c r="C289" s="146" t="s">
        <v>1484</v>
      </c>
      <c r="D289" s="177"/>
      <c r="E289" s="203"/>
      <c r="F289" s="148"/>
      <c r="G289" s="314"/>
      <c r="H289" s="177"/>
      <c r="I289" s="203"/>
      <c r="J289" s="148"/>
      <c r="K289" s="314"/>
      <c r="L289" s="177"/>
      <c r="M289" s="203"/>
      <c r="N289" s="148"/>
      <c r="O289" s="321"/>
    </row>
    <row r="290" spans="1:15" hidden="1">
      <c r="A290" s="960"/>
      <c r="B290" s="979" t="s">
        <v>571</v>
      </c>
      <c r="C290" s="415" t="s">
        <v>1485</v>
      </c>
      <c r="D290" s="416"/>
      <c r="E290" s="417"/>
      <c r="F290" s="418"/>
      <c r="G290" s="419"/>
      <c r="H290" s="416"/>
      <c r="I290" s="417"/>
      <c r="J290" s="418"/>
      <c r="K290" s="419"/>
      <c r="L290" s="416"/>
      <c r="M290" s="417"/>
      <c r="N290" s="418"/>
      <c r="O290" s="420"/>
    </row>
    <row r="291" spans="1:15" ht="12.75" hidden="1" thickBot="1">
      <c r="A291" s="980"/>
      <c r="B291" s="958"/>
      <c r="C291" s="156" t="s">
        <v>1484</v>
      </c>
      <c r="D291" s="179">
        <f>'2006'!C331</f>
        <v>0</v>
      </c>
      <c r="E291" s="204">
        <f>'2006'!D331</f>
        <v>0</v>
      </c>
      <c r="F291" s="157">
        <f>'2006'!E331</f>
        <v>0</v>
      </c>
      <c r="G291" s="315">
        <f>'2006'!F331</f>
        <v>0</v>
      </c>
      <c r="H291" s="179"/>
      <c r="I291" s="204"/>
      <c r="J291" s="157"/>
      <c r="K291" s="315"/>
      <c r="L291" s="179"/>
      <c r="M291" s="204"/>
      <c r="N291" s="157"/>
      <c r="O291" s="323"/>
    </row>
    <row r="292" spans="1:15">
      <c r="A292" s="959">
        <v>2007</v>
      </c>
      <c r="B292" s="962" t="s">
        <v>926</v>
      </c>
      <c r="C292" s="149" t="s">
        <v>1478</v>
      </c>
      <c r="D292" s="173" t="str">
        <f>'2007'!C14</f>
        <v>Klára</v>
      </c>
      <c r="E292" s="172" t="str">
        <f>'2007'!D14</f>
        <v>Teofilová</v>
      </c>
      <c r="F292" s="150" t="str">
        <f>'2007'!E14</f>
        <v>Bystřice</v>
      </c>
      <c r="G292" s="311" t="str">
        <f>'2007'!F14</f>
        <v>00:31,3</v>
      </c>
      <c r="H292" s="173" t="str">
        <f>'2007'!C15</f>
        <v>Lenka</v>
      </c>
      <c r="I292" s="172" t="str">
        <f>'2007'!D15</f>
        <v>Konderlová</v>
      </c>
      <c r="J292" s="150" t="str">
        <f>'2007'!E15</f>
        <v>Nýdek</v>
      </c>
      <c r="K292" s="311" t="str">
        <f>'2007'!F15</f>
        <v>00:31,9</v>
      </c>
      <c r="L292" s="173" t="str">
        <f>'2007'!C16</f>
        <v>Terezie</v>
      </c>
      <c r="M292" s="172" t="str">
        <f>'2007'!D16</f>
        <v>Borská</v>
      </c>
      <c r="N292" s="150" t="str">
        <f>'2007'!E16</f>
        <v>Hrádek</v>
      </c>
      <c r="O292" s="316" t="str">
        <f>'2007'!F16</f>
        <v>00:35,2</v>
      </c>
    </row>
    <row r="293" spans="1:15">
      <c r="A293" s="960"/>
      <c r="B293" s="963"/>
      <c r="C293" s="146" t="s">
        <v>1479</v>
      </c>
      <c r="D293" s="177" t="str">
        <f>'2007'!I14</f>
        <v>Ondřej</v>
      </c>
      <c r="E293" s="203" t="str">
        <f>'2007'!J14</f>
        <v>Kisza</v>
      </c>
      <c r="F293" s="148" t="str">
        <f>'2007'!K14</f>
        <v>Guty</v>
      </c>
      <c r="G293" s="314" t="str">
        <f>'2007'!L14</f>
        <v>00:28,9</v>
      </c>
      <c r="H293" s="177" t="str">
        <f>'2007'!I15</f>
        <v>Tomáš</v>
      </c>
      <c r="I293" s="203" t="str">
        <f>'2007'!J15</f>
        <v>Martynek</v>
      </c>
      <c r="J293" s="148" t="str">
        <f>'2007'!K15</f>
        <v>Hrádek</v>
      </c>
      <c r="K293" s="314" t="str">
        <f>'2007'!L15</f>
        <v>00:29,8</v>
      </c>
      <c r="L293" s="177" t="str">
        <f>'2007'!I16</f>
        <v>Jan</v>
      </c>
      <c r="M293" s="203" t="str">
        <f>'2007'!J16</f>
        <v>Pilch</v>
      </c>
      <c r="N293" s="148" t="str">
        <f>'2007'!K16</f>
        <v>Třinec</v>
      </c>
      <c r="O293" s="321" t="str">
        <f>'2007'!L16</f>
        <v>00:31,1</v>
      </c>
    </row>
    <row r="294" spans="1:15">
      <c r="A294" s="960"/>
      <c r="B294" s="964" t="s">
        <v>1481</v>
      </c>
      <c r="C294" s="145" t="s">
        <v>1478</v>
      </c>
      <c r="D294" s="169" t="str">
        <f>'2007'!C39</f>
        <v>Helena</v>
      </c>
      <c r="E294" s="205" t="str">
        <f>'2007'!D39</f>
        <v>Benčová</v>
      </c>
      <c r="F294" s="147" t="str">
        <f>'2007'!E39</f>
        <v>Frýdek-Místek</v>
      </c>
      <c r="G294" s="313" t="str">
        <f>'2007'!F39</f>
        <v>01:16,0</v>
      </c>
      <c r="H294" s="169" t="str">
        <f>'2007'!C40</f>
        <v>Kateřina</v>
      </c>
      <c r="I294" s="205" t="str">
        <f>'2007'!D40</f>
        <v>Krtková</v>
      </c>
      <c r="J294" s="147" t="str">
        <f>'2007'!E40</f>
        <v>Frýdek-Místek</v>
      </c>
      <c r="K294" s="313" t="str">
        <f>'2007'!F40</f>
        <v>01:23,0</v>
      </c>
      <c r="L294" s="169" t="str">
        <f>'2007'!C41</f>
        <v>Tereza</v>
      </c>
      <c r="M294" s="205" t="str">
        <f>'2007'!D41</f>
        <v>Uherková</v>
      </c>
      <c r="N294" s="147" t="str">
        <f>'2007'!E41</f>
        <v>Frýdek-Místek</v>
      </c>
      <c r="O294" s="322" t="str">
        <f>'2007'!F41</f>
        <v>01:24,0</v>
      </c>
    </row>
    <row r="295" spans="1:15">
      <c r="A295" s="960"/>
      <c r="B295" s="965"/>
      <c r="C295" s="146" t="s">
        <v>1479</v>
      </c>
      <c r="D295" s="177" t="str">
        <f>'2007'!I39</f>
        <v>David</v>
      </c>
      <c r="E295" s="203" t="str">
        <f>'2007'!J39</f>
        <v>Mitrenga</v>
      </c>
      <c r="F295" s="148" t="str">
        <f>'2007'!K39</f>
        <v>Vendryně</v>
      </c>
      <c r="G295" s="314" t="str">
        <f>'2007'!L39</f>
        <v>01:20,0</v>
      </c>
      <c r="H295" s="177" t="str">
        <f>'2007'!I40</f>
        <v>Luboš</v>
      </c>
      <c r="I295" s="203" t="str">
        <f>'2007'!J40</f>
        <v>Konderla</v>
      </c>
      <c r="J295" s="148" t="str">
        <f>'2007'!K40</f>
        <v>Nýdek</v>
      </c>
      <c r="K295" s="314" t="str">
        <f>'2007'!L40</f>
        <v>01:21,0</v>
      </c>
      <c r="L295" s="177" t="str">
        <f>'2007'!I41</f>
        <v>Matěj</v>
      </c>
      <c r="M295" s="203" t="str">
        <f>'2007'!J41</f>
        <v>Walek</v>
      </c>
      <c r="N295" s="148" t="str">
        <f>'2007'!K41</f>
        <v>Třinec</v>
      </c>
      <c r="O295" s="321" t="str">
        <f>'2007'!L41</f>
        <v>01:23,0</v>
      </c>
    </row>
    <row r="296" spans="1:15">
      <c r="A296" s="960"/>
      <c r="B296" s="966" t="s">
        <v>795</v>
      </c>
      <c r="C296" s="145" t="s">
        <v>1478</v>
      </c>
      <c r="D296" s="169" t="str">
        <f>'2007'!C76</f>
        <v>Emily</v>
      </c>
      <c r="E296" s="205" t="str">
        <f>'2007'!D76</f>
        <v>Gerulová</v>
      </c>
      <c r="F296" s="147" t="str">
        <f>'2007'!E76</f>
        <v>Orlová</v>
      </c>
      <c r="G296" s="313" t="str">
        <f>'2007'!F76</f>
        <v>01:14,0</v>
      </c>
      <c r="H296" s="169" t="str">
        <f>'2007'!C77</f>
        <v>Krystyna</v>
      </c>
      <c r="I296" s="205" t="str">
        <f>'2007'!D77</f>
        <v>Turoňová</v>
      </c>
      <c r="J296" s="147" t="str">
        <f>'2007'!E77</f>
        <v>Bystřice</v>
      </c>
      <c r="K296" s="313" t="str">
        <f>'2007'!F77</f>
        <v>01:17,0</v>
      </c>
      <c r="L296" s="169" t="str">
        <f>'2007'!C78</f>
        <v>Gabriela</v>
      </c>
      <c r="M296" s="205" t="str">
        <f>'2007'!D78</f>
        <v>Szotkowská</v>
      </c>
      <c r="N296" s="147" t="str">
        <f>'2007'!E78</f>
        <v>Mosty u Jabl.</v>
      </c>
      <c r="O296" s="322" t="str">
        <f>'2007'!F78</f>
        <v>01:19,0</v>
      </c>
    </row>
    <row r="297" spans="1:15">
      <c r="A297" s="960"/>
      <c r="B297" s="967"/>
      <c r="C297" s="146" t="s">
        <v>1479</v>
      </c>
      <c r="D297" s="177" t="str">
        <f>'2007'!I76</f>
        <v>Andrzej</v>
      </c>
      <c r="E297" s="203" t="str">
        <f>'2007'!J76</f>
        <v>Zawada</v>
      </c>
      <c r="F297" s="148" t="str">
        <f>'2007'!K76</f>
        <v>Istebna</v>
      </c>
      <c r="G297" s="314" t="str">
        <f>'2007'!L76</f>
        <v>02:23,0</v>
      </c>
      <c r="H297" s="177" t="str">
        <f>'2007'!I77</f>
        <v>Dalibor</v>
      </c>
      <c r="I297" s="203" t="str">
        <f>'2007'!J77</f>
        <v>Sikora</v>
      </c>
      <c r="J297" s="148" t="str">
        <f>'2007'!K77</f>
        <v>Jablunkov</v>
      </c>
      <c r="K297" s="314" t="str">
        <f>'2007'!L77</f>
        <v>02:26,0</v>
      </c>
      <c r="L297" s="177" t="str">
        <f>'2007'!I78</f>
        <v>Jan</v>
      </c>
      <c r="M297" s="203" t="str">
        <f>'2007'!J78</f>
        <v>Gerek</v>
      </c>
      <c r="N297" s="148" t="str">
        <f>'2007'!K78</f>
        <v>Frýdek-Místek</v>
      </c>
      <c r="O297" s="321" t="str">
        <f>'2007'!L78</f>
        <v>02:28,0</v>
      </c>
    </row>
    <row r="298" spans="1:15">
      <c r="A298" s="960"/>
      <c r="B298" s="968" t="s">
        <v>796</v>
      </c>
      <c r="C298" s="145" t="s">
        <v>1478</v>
      </c>
      <c r="D298" s="169" t="str">
        <f>'2007'!C121</f>
        <v>Kateřina</v>
      </c>
      <c r="E298" s="205" t="str">
        <f>'2007'!D121</f>
        <v>Klepáčová</v>
      </c>
      <c r="F298" s="147" t="str">
        <f>'2007'!E121</f>
        <v>Frýdek-Místek</v>
      </c>
      <c r="G298" s="313" t="str">
        <f>'2007'!F121</f>
        <v>02:21,0</v>
      </c>
      <c r="H298" s="169" t="str">
        <f>'2007'!C122</f>
        <v>Alice</v>
      </c>
      <c r="I298" s="205" t="str">
        <f>'2007'!D122</f>
        <v>Šútorová</v>
      </c>
      <c r="J298" s="147" t="str">
        <f>'2007'!E122</f>
        <v>Frýdek-Místek</v>
      </c>
      <c r="K298" s="313" t="str">
        <f>'2007'!F122</f>
        <v>02:22,0</v>
      </c>
      <c r="L298" s="169" t="str">
        <f>'2007'!C123</f>
        <v>Karolína</v>
      </c>
      <c r="M298" s="205" t="str">
        <f>'2007'!D123</f>
        <v>Sikorová</v>
      </c>
      <c r="N298" s="147" t="str">
        <f>'2007'!E123</f>
        <v>Bystřice</v>
      </c>
      <c r="O298" s="322" t="str">
        <f>'2007'!F123</f>
        <v>02:24,0</v>
      </c>
    </row>
    <row r="299" spans="1:15">
      <c r="A299" s="960"/>
      <c r="B299" s="969"/>
      <c r="C299" s="146" t="s">
        <v>1479</v>
      </c>
      <c r="D299" s="177" t="str">
        <f>'2007'!I121</f>
        <v>Jan</v>
      </c>
      <c r="E299" s="203" t="str">
        <f>'2007'!J121</f>
        <v>Roik</v>
      </c>
      <c r="F299" s="148" t="str">
        <f>'2007'!K121</f>
        <v>Bystřice</v>
      </c>
      <c r="G299" s="314" t="str">
        <f>'2007'!L121</f>
        <v>02:39,0</v>
      </c>
      <c r="H299" s="177" t="str">
        <f>'2007'!I122</f>
        <v>Lukáš</v>
      </c>
      <c r="I299" s="203" t="str">
        <f>'2007'!J122</f>
        <v>Němec</v>
      </c>
      <c r="J299" s="148" t="str">
        <f>'2007'!K122</f>
        <v>Frýdek-Místek</v>
      </c>
      <c r="K299" s="314" t="str">
        <f>'2007'!L122</f>
        <v>02:40,0</v>
      </c>
      <c r="L299" s="177" t="str">
        <f>'2007'!I123</f>
        <v>Zbyszek</v>
      </c>
      <c r="M299" s="203" t="str">
        <f>'2007'!J123</f>
        <v>Sznapka</v>
      </c>
      <c r="N299" s="148" t="str">
        <f>'2007'!K123</f>
        <v>Bystřice</v>
      </c>
      <c r="O299" s="321" t="str">
        <f>'2007'!L123</f>
        <v>02:46,0</v>
      </c>
    </row>
    <row r="300" spans="1:15">
      <c r="A300" s="960"/>
      <c r="B300" s="970" t="s">
        <v>797</v>
      </c>
      <c r="C300" s="145" t="s">
        <v>1478</v>
      </c>
      <c r="D300" s="169" t="str">
        <f>'2007'!C165</f>
        <v>Alice</v>
      </c>
      <c r="E300" s="205" t="str">
        <f>'2007'!D165</f>
        <v>Pišová</v>
      </c>
      <c r="F300" s="147" t="str">
        <f>'2007'!E165</f>
        <v>Frýdek-Místek</v>
      </c>
      <c r="G300" s="313" t="str">
        <f>'2007'!F165</f>
        <v>02:43,0</v>
      </c>
      <c r="H300" s="169" t="str">
        <f>'2007'!C166</f>
        <v>Nikola</v>
      </c>
      <c r="I300" s="205" t="str">
        <f>'2007'!D166</f>
        <v>Horňáčková</v>
      </c>
      <c r="J300" s="147" t="str">
        <f>'2007'!E166</f>
        <v>Frýdek-Místek</v>
      </c>
      <c r="K300" s="313" t="str">
        <f>'2007'!F166</f>
        <v>02:44,0</v>
      </c>
      <c r="L300" s="169" t="str">
        <f>'2007'!C167</f>
        <v>Anna</v>
      </c>
      <c r="M300" s="205" t="str">
        <f>'2007'!D167</f>
        <v>Šmídová</v>
      </c>
      <c r="N300" s="147" t="str">
        <f>'2007'!E167</f>
        <v>Frýdek-Místek</v>
      </c>
      <c r="O300" s="322" t="str">
        <f>'2007'!F167</f>
        <v>02:46,0</v>
      </c>
    </row>
    <row r="301" spans="1:15">
      <c r="A301" s="960"/>
      <c r="B301" s="971"/>
      <c r="C301" s="146" t="s">
        <v>1479</v>
      </c>
      <c r="D301" s="177" t="str">
        <f>'2007'!I165</f>
        <v>Petr</v>
      </c>
      <c r="E301" s="203" t="str">
        <f>'2007'!J165</f>
        <v>Lukeš</v>
      </c>
      <c r="F301" s="148" t="str">
        <f>'2007'!K165</f>
        <v>Frýdek-Místek</v>
      </c>
      <c r="G301" s="314" t="str">
        <f>'2007'!L165</f>
        <v>04:10,0</v>
      </c>
      <c r="H301" s="177" t="str">
        <f>'2007'!I166</f>
        <v>Petr</v>
      </c>
      <c r="I301" s="203" t="str">
        <f>'2007'!J166</f>
        <v>Filipec</v>
      </c>
      <c r="J301" s="148" t="str">
        <f>'2007'!K166</f>
        <v>Frýdek-Místek</v>
      </c>
      <c r="K301" s="314" t="str">
        <f>'2007'!L166</f>
        <v>04:28,0</v>
      </c>
      <c r="L301" s="177" t="str">
        <f>'2007'!I167</f>
        <v>Patrycjusz</v>
      </c>
      <c r="M301" s="203" t="str">
        <f>'2007'!J167</f>
        <v>Polok</v>
      </c>
      <c r="N301" s="148" t="str">
        <f>'2007'!K167</f>
        <v>Istebna</v>
      </c>
      <c r="O301" s="321" t="str">
        <f>'2007'!L167</f>
        <v>04:35,0</v>
      </c>
    </row>
    <row r="302" spans="1:15">
      <c r="A302" s="960"/>
      <c r="B302" s="970" t="s">
        <v>1665</v>
      </c>
      <c r="C302" s="145" t="s">
        <v>1478</v>
      </c>
      <c r="D302" s="169" t="str">
        <f>'2007'!C192</f>
        <v>Dita</v>
      </c>
      <c r="E302" s="205" t="str">
        <f>'2007'!D192</f>
        <v>Janíková</v>
      </c>
      <c r="F302" s="147" t="str">
        <f>'2007'!E192</f>
        <v>Frýdek-Místek</v>
      </c>
      <c r="G302" s="313" t="str">
        <f>'2007'!F192</f>
        <v>05:26,0</v>
      </c>
      <c r="H302" s="169" t="str">
        <f>'2007'!C193</f>
        <v>Magdalena</v>
      </c>
      <c r="I302" s="205" t="str">
        <f>'2007'!D193</f>
        <v>Dragon</v>
      </c>
      <c r="J302" s="147" t="str">
        <f>'2007'!E193</f>
        <v>Istebna</v>
      </c>
      <c r="K302" s="313" t="str">
        <f>'2007'!F193</f>
        <v>05:32,0</v>
      </c>
      <c r="L302" s="169" t="str">
        <f>'2007'!C194</f>
        <v>Aleksandra</v>
      </c>
      <c r="M302" s="205" t="str">
        <f>'2007'!D194</f>
        <v>Zawada</v>
      </c>
      <c r="N302" s="147" t="str">
        <f>'2007'!E194</f>
        <v>Istebna</v>
      </c>
      <c r="O302" s="322" t="str">
        <f>'2007'!F194</f>
        <v>05:47,0</v>
      </c>
    </row>
    <row r="303" spans="1:15">
      <c r="A303" s="960"/>
      <c r="B303" s="971"/>
      <c r="C303" s="146" t="s">
        <v>1479</v>
      </c>
      <c r="D303" s="177" t="str">
        <f>'2007'!I192</f>
        <v>Jan</v>
      </c>
      <c r="E303" s="203" t="str">
        <f>'2007'!J192</f>
        <v>Zemaník</v>
      </c>
      <c r="F303" s="148" t="str">
        <f>'2007'!K192</f>
        <v>Frýdek-Místek</v>
      </c>
      <c r="G303" s="314" t="str">
        <f>'2007'!L192</f>
        <v>12:22,0</v>
      </c>
      <c r="H303" s="177" t="str">
        <f>'2007'!I193</f>
        <v>Jakub</v>
      </c>
      <c r="I303" s="203" t="str">
        <f>'2007'!J193</f>
        <v>Vacovský</v>
      </c>
      <c r="J303" s="148" t="str">
        <f>'2007'!K193</f>
        <v>Jablunkov</v>
      </c>
      <c r="K303" s="314" t="str">
        <f>'2007'!L193</f>
        <v>12:33,0</v>
      </c>
      <c r="L303" s="177" t="str">
        <f>'2007'!I194</f>
        <v>Filip</v>
      </c>
      <c r="M303" s="203" t="str">
        <f>'2007'!J194</f>
        <v>Šilar</v>
      </c>
      <c r="N303" s="148" t="str">
        <f>'2007'!K194</f>
        <v>Frýdek-Místek</v>
      </c>
      <c r="O303" s="321" t="str">
        <f>'2007'!L194</f>
        <v>13:15,0</v>
      </c>
    </row>
    <row r="304" spans="1:15">
      <c r="A304" s="960"/>
      <c r="B304" s="972" t="s">
        <v>798</v>
      </c>
      <c r="C304" s="145" t="s">
        <v>1478</v>
      </c>
      <c r="D304" s="169" t="str">
        <f>'2007'!C217</f>
        <v>Erika</v>
      </c>
      <c r="E304" s="205" t="str">
        <f>'2007'!D217</f>
        <v>Mikulenková</v>
      </c>
      <c r="F304" s="147" t="str">
        <f>'2007'!E217</f>
        <v>Frýdek-Místek</v>
      </c>
      <c r="G304" s="313" t="str">
        <f>'2007'!F217</f>
        <v>16:18,0</v>
      </c>
      <c r="H304" s="169" t="str">
        <f>'2007'!C218</f>
        <v>Lada</v>
      </c>
      <c r="I304" s="205" t="str">
        <f>'2007'!D218</f>
        <v>Medvecová</v>
      </c>
      <c r="J304" s="147" t="str">
        <f>'2007'!E218</f>
        <v>Frýdek-Místek</v>
      </c>
      <c r="K304" s="313" t="str">
        <f>'2007'!F218</f>
        <v>19:29,4</v>
      </c>
      <c r="L304" s="169">
        <f>'2007'!C219</f>
        <v>0</v>
      </c>
      <c r="M304" s="205">
        <f>'2007'!D219</f>
        <v>0</v>
      </c>
      <c r="N304" s="147">
        <f>'2007'!E219</f>
        <v>0</v>
      </c>
      <c r="O304" s="322">
        <f>'2007'!F219</f>
        <v>0</v>
      </c>
    </row>
    <row r="305" spans="1:15">
      <c r="A305" s="960"/>
      <c r="B305" s="973"/>
      <c r="C305" s="146" t="s">
        <v>1479</v>
      </c>
      <c r="D305" s="177" t="str">
        <f>'2007'!I217</f>
        <v>Michal</v>
      </c>
      <c r="E305" s="203" t="str">
        <f>'2007'!J217</f>
        <v>Madeja</v>
      </c>
      <c r="F305" s="148" t="str">
        <f>'2007'!K217</f>
        <v>Třinec</v>
      </c>
      <c r="G305" s="314" t="str">
        <f>'2007'!L217</f>
        <v>11:49,0</v>
      </c>
      <c r="H305" s="177" t="str">
        <f>'2007'!I218</f>
        <v>Václav</v>
      </c>
      <c r="I305" s="203" t="str">
        <f>'2007'!J218</f>
        <v>Káňa</v>
      </c>
      <c r="J305" s="148" t="str">
        <f>'2007'!K218</f>
        <v>Frýdek-Místek</v>
      </c>
      <c r="K305" s="314" t="str">
        <f>'2007'!L218</f>
        <v>14:17,7</v>
      </c>
      <c r="L305" s="177">
        <f>'2007'!I219</f>
        <v>0</v>
      </c>
      <c r="M305" s="203">
        <f>'2007'!J219</f>
        <v>0</v>
      </c>
      <c r="N305" s="148">
        <f>'2007'!K219</f>
        <v>0</v>
      </c>
      <c r="O305" s="321">
        <f>'2007'!L219</f>
        <v>0</v>
      </c>
    </row>
    <row r="306" spans="1:15">
      <c r="A306" s="960"/>
      <c r="B306" s="974" t="s">
        <v>799</v>
      </c>
      <c r="C306" s="145" t="s">
        <v>1485</v>
      </c>
      <c r="D306" s="169" t="str">
        <f>'2007'!C242</f>
        <v>Hana</v>
      </c>
      <c r="E306" s="205" t="str">
        <f>'2007'!D242</f>
        <v>Haroková</v>
      </c>
      <c r="F306" s="147" t="str">
        <f>'2007'!E242</f>
        <v>Brno</v>
      </c>
      <c r="G306" s="313" t="str">
        <f>'2007'!F242</f>
        <v>13:08,0</v>
      </c>
      <c r="H306" s="169" t="str">
        <f>'2007'!C243</f>
        <v>Renata</v>
      </c>
      <c r="I306" s="205" t="str">
        <f>'2007'!D243</f>
        <v>Szpyrcová</v>
      </c>
      <c r="J306" s="147" t="str">
        <f>'2007'!E243</f>
        <v>Jablunkov</v>
      </c>
      <c r="K306" s="313" t="str">
        <f>'2007'!F243</f>
        <v>14:54,0</v>
      </c>
      <c r="L306" s="169" t="str">
        <f>'2007'!C244</f>
        <v>Natalia</v>
      </c>
      <c r="M306" s="205" t="str">
        <f>'2007'!D244</f>
        <v>Pszczolka</v>
      </c>
      <c r="N306" s="147" t="str">
        <f>'2007'!E244</f>
        <v>Bažanowice</v>
      </c>
      <c r="O306" s="322" t="str">
        <f>'2007'!F244</f>
        <v>14:56,0</v>
      </c>
    </row>
    <row r="307" spans="1:15">
      <c r="A307" s="960"/>
      <c r="B307" s="975"/>
      <c r="C307" s="146" t="s">
        <v>1484</v>
      </c>
      <c r="D307" s="177" t="str">
        <f>'2007'!I242</f>
        <v>Petr</v>
      </c>
      <c r="E307" s="203" t="str">
        <f>'2007'!J242</f>
        <v>Mikulenka</v>
      </c>
      <c r="F307" s="222" t="str">
        <f>'2007'!K242</f>
        <v>Frýdek-Místek</v>
      </c>
      <c r="G307" s="314" t="str">
        <f>'2007'!L242</f>
        <v>25:05,9</v>
      </c>
      <c r="H307" s="177" t="str">
        <f>'2007'!I243</f>
        <v>Tomasz</v>
      </c>
      <c r="I307" s="203" t="str">
        <f>'2007'!J243</f>
        <v>Wróbel</v>
      </c>
      <c r="J307" s="148" t="str">
        <f>'2007'!K243</f>
        <v>Cisownica</v>
      </c>
      <c r="K307" s="314" t="str">
        <f>'2007'!L243</f>
        <v>26:37,8</v>
      </c>
      <c r="L307" s="177" t="str">
        <f>'2007'!I244</f>
        <v>Miroslav</v>
      </c>
      <c r="M307" s="203" t="str">
        <f>'2007'!J244</f>
        <v>Lepíček</v>
      </c>
      <c r="N307" s="148" t="str">
        <f>'2007'!K244</f>
        <v>Frýdek-Místek</v>
      </c>
      <c r="O307" s="321" t="str">
        <f>'2007'!L244</f>
        <v>27:17,6</v>
      </c>
    </row>
    <row r="308" spans="1:15">
      <c r="A308" s="960"/>
      <c r="B308" s="976" t="s">
        <v>1482</v>
      </c>
      <c r="C308" s="145" t="s">
        <v>1485</v>
      </c>
      <c r="D308" s="169" t="str">
        <f>'2007'!C267</f>
        <v>Ludmila</v>
      </c>
      <c r="E308" s="205" t="str">
        <f>'2007'!D267</f>
        <v>Šokalová</v>
      </c>
      <c r="F308" s="147" t="str">
        <f>'2007'!E267</f>
        <v>Frýdek-Místek</v>
      </c>
      <c r="G308" s="313" t="str">
        <f>'2007'!F267</f>
        <v>16:27,0</v>
      </c>
      <c r="H308" s="169">
        <f>'2007'!C268</f>
        <v>0</v>
      </c>
      <c r="I308" s="205">
        <f>'2007'!D268</f>
        <v>0</v>
      </c>
      <c r="J308" s="147">
        <f>'2007'!E268</f>
        <v>0</v>
      </c>
      <c r="K308" s="313">
        <f>'2007'!F268</f>
        <v>0</v>
      </c>
      <c r="L308" s="169">
        <f>'2007'!C269</f>
        <v>0</v>
      </c>
      <c r="M308" s="205">
        <f>'2007'!D269</f>
        <v>0</v>
      </c>
      <c r="N308" s="147">
        <f>'2007'!E269</f>
        <v>0</v>
      </c>
      <c r="O308" s="322">
        <f>'2007'!F269</f>
        <v>0</v>
      </c>
    </row>
    <row r="309" spans="1:15">
      <c r="A309" s="960"/>
      <c r="B309" s="977"/>
      <c r="C309" s="146" t="s">
        <v>1484</v>
      </c>
      <c r="D309" s="177" t="str">
        <f>'2007'!I267</f>
        <v>Rostislav</v>
      </c>
      <c r="E309" s="203" t="str">
        <f>'2007'!J267</f>
        <v>Kolich</v>
      </c>
      <c r="F309" s="148" t="str">
        <f>'2007'!K267</f>
        <v>Třinec</v>
      </c>
      <c r="G309" s="314" t="str">
        <f>'2007'!L267</f>
        <v>26:55,0</v>
      </c>
      <c r="H309" s="177" t="str">
        <f>'2007'!I268</f>
        <v>Ladislav</v>
      </c>
      <c r="I309" s="203" t="str">
        <f>'2007'!J268</f>
        <v>Sventek</v>
      </c>
      <c r="J309" s="148" t="str">
        <f>'2007'!K268</f>
        <v>Čadca</v>
      </c>
      <c r="K309" s="314" t="str">
        <f>'2007'!L268</f>
        <v>27:35,0</v>
      </c>
      <c r="L309" s="177" t="str">
        <f>'2007'!I269</f>
        <v>Daniel</v>
      </c>
      <c r="M309" s="203" t="str">
        <f>'2007'!J269</f>
        <v>Šindelek</v>
      </c>
      <c r="N309" s="148" t="str">
        <f>'2007'!K269</f>
        <v>Frýdek-Místek</v>
      </c>
      <c r="O309" s="321" t="str">
        <f>'2007'!L269</f>
        <v>28:42,5</v>
      </c>
    </row>
    <row r="310" spans="1:15">
      <c r="A310" s="960"/>
      <c r="B310" s="949" t="s">
        <v>792</v>
      </c>
      <c r="C310" s="145" t="s">
        <v>1485</v>
      </c>
      <c r="D310" s="169"/>
      <c r="E310" s="205"/>
      <c r="F310" s="147"/>
      <c r="G310" s="313"/>
      <c r="H310" s="169"/>
      <c r="I310" s="205"/>
      <c r="J310" s="147"/>
      <c r="K310" s="313"/>
      <c r="L310" s="169"/>
      <c r="M310" s="205"/>
      <c r="N310" s="147"/>
      <c r="O310" s="322"/>
    </row>
    <row r="311" spans="1:15">
      <c r="A311" s="960"/>
      <c r="B311" s="950"/>
      <c r="C311" s="146" t="s">
        <v>1484</v>
      </c>
      <c r="D311" s="177" t="str">
        <f>'2007'!I292</f>
        <v>Karel</v>
      </c>
      <c r="E311" s="203" t="str">
        <f>'2007'!J292</f>
        <v>Kravčík</v>
      </c>
      <c r="F311" s="148" t="str">
        <f>'2007'!K292</f>
        <v>Karviná</v>
      </c>
      <c r="G311" s="314" t="str">
        <f>'2007'!L292</f>
        <v>28:47,7</v>
      </c>
      <c r="H311" s="177" t="str">
        <f>'2007'!I293</f>
        <v>Miroslav</v>
      </c>
      <c r="I311" s="203" t="str">
        <f>'2007'!J293</f>
        <v>Kravčík</v>
      </c>
      <c r="J311" s="148" t="str">
        <f>'2007'!K293</f>
        <v>Karviná</v>
      </c>
      <c r="K311" s="314" t="str">
        <f>'2007'!L293</f>
        <v>29:30,3</v>
      </c>
      <c r="L311" s="177" t="str">
        <f>'2007'!I294</f>
        <v>Zdeněk</v>
      </c>
      <c r="M311" s="203" t="str">
        <f>'2007'!J294</f>
        <v>Kacíř</v>
      </c>
      <c r="N311" s="148" t="str">
        <f>'2007'!K294</f>
        <v>Český Těšín</v>
      </c>
      <c r="O311" s="321" t="str">
        <f>'2007'!L294</f>
        <v>31:00,5</v>
      </c>
    </row>
    <row r="312" spans="1:15">
      <c r="A312" s="960"/>
      <c r="B312" s="951" t="s">
        <v>1483</v>
      </c>
      <c r="C312" s="145" t="s">
        <v>1485</v>
      </c>
      <c r="D312" s="169"/>
      <c r="E312" s="205"/>
      <c r="F312" s="147"/>
      <c r="G312" s="313"/>
      <c r="H312" s="169"/>
      <c r="I312" s="205"/>
      <c r="J312" s="147"/>
      <c r="K312" s="313"/>
      <c r="L312" s="169"/>
      <c r="M312" s="205"/>
      <c r="N312" s="147"/>
      <c r="O312" s="322"/>
    </row>
    <row r="313" spans="1:15">
      <c r="A313" s="960"/>
      <c r="B313" s="952"/>
      <c r="C313" s="414" t="s">
        <v>1484</v>
      </c>
      <c r="D313" s="176" t="str">
        <f>'2007'!C292</f>
        <v>František</v>
      </c>
      <c r="E313" s="175" t="str">
        <f>'2007'!D292</f>
        <v>Holec</v>
      </c>
      <c r="F313" s="165" t="str">
        <f>'2007'!E292</f>
        <v>Frýdek-Místek</v>
      </c>
      <c r="G313" s="312" t="str">
        <f>'2007'!F292</f>
        <v>33:21,9</v>
      </c>
      <c r="H313" s="176" t="str">
        <f>'2007'!C293</f>
        <v>Ervin</v>
      </c>
      <c r="I313" s="175" t="str">
        <f>'2007'!D293</f>
        <v>Podžorny</v>
      </c>
      <c r="J313" s="165" t="str">
        <f>'2007'!E293</f>
        <v>Český Těšín</v>
      </c>
      <c r="K313" s="312" t="str">
        <f>'2007'!F293</f>
        <v>35:50,6</v>
      </c>
      <c r="L313" s="176" t="str">
        <f>'2007'!C294</f>
        <v>Peter</v>
      </c>
      <c r="M313" s="175" t="str">
        <f>'2007'!D294</f>
        <v>Balko</v>
      </c>
      <c r="N313" s="165" t="str">
        <f>'2007'!E294</f>
        <v>Frýdek-Místek</v>
      </c>
      <c r="O313" s="317" t="str">
        <f>'2007'!F294</f>
        <v>35:55,0</v>
      </c>
    </row>
    <row r="314" spans="1:15" ht="9.75" customHeight="1">
      <c r="A314" s="960"/>
      <c r="B314" s="953" t="s">
        <v>2885</v>
      </c>
      <c r="C314" s="145" t="s">
        <v>1485</v>
      </c>
      <c r="D314" s="169"/>
      <c r="E314" s="205"/>
      <c r="F314" s="147"/>
      <c r="G314" s="313"/>
      <c r="H314" s="169"/>
      <c r="I314" s="205"/>
      <c r="J314" s="147"/>
      <c r="K314" s="313"/>
      <c r="L314" s="169"/>
      <c r="M314" s="205"/>
      <c r="N314" s="147"/>
      <c r="O314" s="322"/>
    </row>
    <row r="315" spans="1:15" ht="12.75" thickBot="1">
      <c r="A315" s="960"/>
      <c r="B315" s="954"/>
      <c r="C315" s="414" t="s">
        <v>1484</v>
      </c>
      <c r="D315" s="176" t="str">
        <f>'2007'!C318</f>
        <v>Jaroslav</v>
      </c>
      <c r="E315" s="175" t="str">
        <f>'2007'!D318</f>
        <v>Gaman</v>
      </c>
      <c r="F315" s="165" t="str">
        <f>'2007'!E318</f>
        <v>Havířov</v>
      </c>
      <c r="G315" s="312" t="str">
        <f>'2007'!F318</f>
        <v>41:03,5</v>
      </c>
      <c r="H315" s="176" t="str">
        <f>'2007'!C319</f>
        <v>Jaromír</v>
      </c>
      <c r="I315" s="175" t="str">
        <f>'2007'!D319</f>
        <v>Volný</v>
      </c>
      <c r="J315" s="165" t="str">
        <f>'2007'!E319</f>
        <v>Ostrava</v>
      </c>
      <c r="K315" s="312" t="str">
        <f>'2007'!F319</f>
        <v>43:40,1</v>
      </c>
      <c r="L315" s="176" t="str">
        <f>'2007'!C320</f>
        <v>Miloslav</v>
      </c>
      <c r="M315" s="175" t="str">
        <f>'2007'!D320</f>
        <v>Šuster</v>
      </c>
      <c r="N315" s="165" t="str">
        <f>'2007'!E320</f>
        <v>Záblatí</v>
      </c>
      <c r="O315" s="317" t="str">
        <f>'2007'!F320</f>
        <v>47:04,8</v>
      </c>
    </row>
    <row r="316" spans="1:15" hidden="1">
      <c r="A316" s="960"/>
      <c r="B316" s="955" t="s">
        <v>2624</v>
      </c>
      <c r="C316" s="145" t="s">
        <v>1485</v>
      </c>
      <c r="D316" s="169"/>
      <c r="E316" s="205"/>
      <c r="F316" s="147"/>
      <c r="G316" s="313"/>
      <c r="H316" s="169"/>
      <c r="I316" s="205"/>
      <c r="J316" s="147"/>
      <c r="K316" s="313"/>
      <c r="L316" s="169"/>
      <c r="M316" s="205"/>
      <c r="N316" s="147"/>
      <c r="O316" s="322"/>
    </row>
    <row r="317" spans="1:15" hidden="1">
      <c r="A317" s="960"/>
      <c r="B317" s="978"/>
      <c r="C317" s="146" t="s">
        <v>1484</v>
      </c>
      <c r="D317" s="177"/>
      <c r="E317" s="203"/>
      <c r="F317" s="148"/>
      <c r="G317" s="314"/>
      <c r="H317" s="177"/>
      <c r="I317" s="203"/>
      <c r="J317" s="148"/>
      <c r="K317" s="314"/>
      <c r="L317" s="177"/>
      <c r="M317" s="203"/>
      <c r="N317" s="148"/>
      <c r="O317" s="321"/>
    </row>
    <row r="318" spans="1:15" hidden="1">
      <c r="A318" s="960"/>
      <c r="B318" s="979" t="s">
        <v>571</v>
      </c>
      <c r="C318" s="415" t="s">
        <v>1485</v>
      </c>
      <c r="D318" s="416"/>
      <c r="E318" s="417"/>
      <c r="F318" s="418"/>
      <c r="G318" s="419"/>
      <c r="H318" s="416"/>
      <c r="I318" s="417"/>
      <c r="J318" s="418"/>
      <c r="K318" s="419"/>
      <c r="L318" s="416"/>
      <c r="M318" s="417"/>
      <c r="N318" s="418"/>
      <c r="O318" s="420"/>
    </row>
    <row r="319" spans="1:15" ht="12.75" hidden="1" thickBot="1">
      <c r="A319" s="980"/>
      <c r="B319" s="958"/>
      <c r="C319" s="156" t="s">
        <v>1484</v>
      </c>
      <c r="D319" s="179">
        <f>'2007'!C357</f>
        <v>0</v>
      </c>
      <c r="E319" s="204">
        <f>'2007'!D357</f>
        <v>0</v>
      </c>
      <c r="F319" s="157">
        <f>'2007'!E357</f>
        <v>0</v>
      </c>
      <c r="G319" s="315">
        <f>'2007'!F357</f>
        <v>0</v>
      </c>
      <c r="H319" s="179"/>
      <c r="I319" s="204"/>
      <c r="J319" s="157"/>
      <c r="K319" s="315"/>
      <c r="L319" s="179"/>
      <c r="M319" s="204"/>
      <c r="N319" s="157"/>
      <c r="O319" s="323"/>
    </row>
    <row r="320" spans="1:15">
      <c r="A320" s="959">
        <v>2008</v>
      </c>
      <c r="B320" s="962" t="s">
        <v>926</v>
      </c>
      <c r="C320" s="149" t="s">
        <v>1478</v>
      </c>
      <c r="D320" s="173" t="str">
        <f>'2008'!C14</f>
        <v>Lenka</v>
      </c>
      <c r="E320" s="172" t="str">
        <f>'2008'!D14</f>
        <v>Konderlová</v>
      </c>
      <c r="F320" s="150" t="str">
        <f>'2008'!E14</f>
        <v>Nýdek</v>
      </c>
      <c r="G320" s="311" t="str">
        <f>'2008'!F14</f>
        <v>00:28,0</v>
      </c>
      <c r="H320" s="173" t="str">
        <f>'2008'!C15</f>
        <v>Karolína</v>
      </c>
      <c r="I320" s="172" t="str">
        <f>'2008'!D15</f>
        <v>Heczko</v>
      </c>
      <c r="J320" s="150" t="str">
        <f>'2008'!E15</f>
        <v>Hrádek</v>
      </c>
      <c r="K320" s="311" t="str">
        <f>'2008'!F15</f>
        <v>00:30,0</v>
      </c>
      <c r="L320" s="173" t="str">
        <f>'2008'!C16</f>
        <v>Veronika</v>
      </c>
      <c r="M320" s="172" t="str">
        <f>'2008'!D16</f>
        <v>Nytrová</v>
      </c>
      <c r="N320" s="150" t="str">
        <f>'2008'!E16</f>
        <v>Hrádek</v>
      </c>
      <c r="O320" s="316" t="str">
        <f>'2008'!F16</f>
        <v>00:33,0</v>
      </c>
    </row>
    <row r="321" spans="1:15">
      <c r="A321" s="960"/>
      <c r="B321" s="963"/>
      <c r="C321" s="146" t="s">
        <v>1479</v>
      </c>
      <c r="D321" s="177" t="str">
        <f>'2008'!I14</f>
        <v>Tobiáš</v>
      </c>
      <c r="E321" s="203" t="str">
        <f>'2008'!J14</f>
        <v>Branc</v>
      </c>
      <c r="F321" s="148" t="str">
        <f>'2008'!K14</f>
        <v>Hrádek</v>
      </c>
      <c r="G321" s="314" t="str">
        <f>'2008'!L14</f>
        <v>00:28,0</v>
      </c>
      <c r="H321" s="177" t="str">
        <f>'2008'!I15</f>
        <v>Michal</v>
      </c>
      <c r="I321" s="203" t="str">
        <f>'2008'!J15</f>
        <v>Safak</v>
      </c>
      <c r="J321" s="148" t="str">
        <f>'2008'!K15</f>
        <v>Hrádek</v>
      </c>
      <c r="K321" s="314" t="str">
        <f>'2008'!L15</f>
        <v>00:28,8</v>
      </c>
      <c r="L321" s="177" t="str">
        <f>'2008'!I16</f>
        <v>Přemysl</v>
      </c>
      <c r="M321" s="203" t="str">
        <f>'2008'!J16</f>
        <v>Kopecký</v>
      </c>
      <c r="N321" s="148" t="str">
        <f>'2008'!K16</f>
        <v>Hrádek</v>
      </c>
      <c r="O321" s="321" t="str">
        <f>'2008'!L16</f>
        <v>00:31,2</v>
      </c>
    </row>
    <row r="322" spans="1:15">
      <c r="A322" s="960"/>
      <c r="B322" s="964" t="s">
        <v>1481</v>
      </c>
      <c r="C322" s="145" t="s">
        <v>1478</v>
      </c>
      <c r="D322" s="169" t="str">
        <f>'2008'!C39</f>
        <v>Karolína</v>
      </c>
      <c r="E322" s="205" t="str">
        <f>'2008'!D39</f>
        <v>Hustá</v>
      </c>
      <c r="F322" s="147" t="str">
        <f>'2008'!E39</f>
        <v>Frýdek-Místek</v>
      </c>
      <c r="G322" s="313" t="str">
        <f>'2008'!F39</f>
        <v>01:29,0</v>
      </c>
      <c r="H322" s="169" t="str">
        <f>'2008'!C40</f>
        <v>Klára</v>
      </c>
      <c r="I322" s="205" t="str">
        <f>'2008'!D40</f>
        <v>Teofilová</v>
      </c>
      <c r="J322" s="147" t="str">
        <f>'2008'!E40</f>
        <v>Bystřice</v>
      </c>
      <c r="K322" s="313" t="str">
        <f>'2008'!F40</f>
        <v>01:43,0</v>
      </c>
      <c r="L322" s="169" t="str">
        <f>'2008'!C41</f>
        <v>Dominika</v>
      </c>
      <c r="M322" s="205" t="str">
        <f>'2008'!D41</f>
        <v>Gocieková</v>
      </c>
      <c r="N322" s="147" t="str">
        <f>'2008'!E41</f>
        <v>Košařiska</v>
      </c>
      <c r="O322" s="322" t="str">
        <f>'2008'!F41</f>
        <v>01:44,0</v>
      </c>
    </row>
    <row r="323" spans="1:15">
      <c r="A323" s="960"/>
      <c r="B323" s="965"/>
      <c r="C323" s="146" t="s">
        <v>1479</v>
      </c>
      <c r="D323" s="177" t="str">
        <f>'2008'!I39</f>
        <v>Ondřej</v>
      </c>
      <c r="E323" s="203" t="str">
        <f>'2008'!J39</f>
        <v>Szotkowski</v>
      </c>
      <c r="F323" s="148" t="str">
        <f>'2008'!K39</f>
        <v>Mosty u Jabl.</v>
      </c>
      <c r="G323" s="314" t="str">
        <f>'2008'!L39</f>
        <v>01:28,0</v>
      </c>
      <c r="H323" s="177" t="str">
        <f>'2008'!I40</f>
        <v>Filip</v>
      </c>
      <c r="I323" s="203" t="str">
        <f>'2008'!J40</f>
        <v>Szotkowski</v>
      </c>
      <c r="J323" s="148" t="str">
        <f>'2008'!K40</f>
        <v>Třinec</v>
      </c>
      <c r="K323" s="314" t="str">
        <f>'2008'!L40</f>
        <v>01:30,0</v>
      </c>
      <c r="L323" s="177" t="str">
        <f>'2008'!I41</f>
        <v>Jan</v>
      </c>
      <c r="M323" s="203" t="str">
        <f>'2008'!J41</f>
        <v>Vácha</v>
      </c>
      <c r="N323" s="148" t="str">
        <f>'2008'!K41</f>
        <v>Havířov</v>
      </c>
      <c r="O323" s="321" t="str">
        <f>'2008'!L41</f>
        <v>01:32,0</v>
      </c>
    </row>
    <row r="324" spans="1:15">
      <c r="A324" s="960"/>
      <c r="B324" s="966" t="s">
        <v>795</v>
      </c>
      <c r="C324" s="145" t="s">
        <v>1478</v>
      </c>
      <c r="D324" s="169" t="str">
        <f>'2008'!C76</f>
        <v>Emily</v>
      </c>
      <c r="E324" s="205" t="str">
        <f>'2008'!D76</f>
        <v>Gerulová</v>
      </c>
      <c r="F324" s="147" t="str">
        <f>'2008'!E76</f>
        <v>Orlová</v>
      </c>
      <c r="G324" s="313" t="str">
        <f>'2008'!F76</f>
        <v>01:17,0</v>
      </c>
      <c r="H324" s="169" t="str">
        <f>'2008'!C77</f>
        <v>Gabriela</v>
      </c>
      <c r="I324" s="205" t="str">
        <f>'2008'!D77</f>
        <v>Szotkowská</v>
      </c>
      <c r="J324" s="147" t="str">
        <f>'2008'!E77</f>
        <v>Jablunkov</v>
      </c>
      <c r="K324" s="313" t="str">
        <f>'2008'!F77</f>
        <v>01:18,0</v>
      </c>
      <c r="L324" s="169" t="str">
        <f>'2008'!C78</f>
        <v>Helena</v>
      </c>
      <c r="M324" s="205" t="str">
        <f>'2008'!D78</f>
        <v>Benčová</v>
      </c>
      <c r="N324" s="147" t="str">
        <f>'2008'!E78</f>
        <v>Frýdek-Místek</v>
      </c>
      <c r="O324" s="322" t="str">
        <f>'2008'!F78</f>
        <v>01:18,7</v>
      </c>
    </row>
    <row r="325" spans="1:15">
      <c r="A325" s="960"/>
      <c r="B325" s="967"/>
      <c r="C325" s="146" t="s">
        <v>1479</v>
      </c>
      <c r="D325" s="177" t="str">
        <f>'2008'!I76</f>
        <v>Maciej</v>
      </c>
      <c r="E325" s="203" t="str">
        <f>'2008'!J76</f>
        <v>Legierski</v>
      </c>
      <c r="F325" s="148" t="str">
        <f>'2008'!K76</f>
        <v>Jaworzynka</v>
      </c>
      <c r="G325" s="314" t="str">
        <f>'2008'!L76</f>
        <v>02:32,0</v>
      </c>
      <c r="H325" s="177" t="str">
        <f>'2008'!I77</f>
        <v>Luboš</v>
      </c>
      <c r="I325" s="203" t="str">
        <f>'2008'!J77</f>
        <v>Konderla</v>
      </c>
      <c r="J325" s="148" t="str">
        <f>'2008'!K77</f>
        <v>Nýdek</v>
      </c>
      <c r="K325" s="314" t="str">
        <f>'2008'!L77</f>
        <v>02:32,5</v>
      </c>
      <c r="L325" s="177" t="str">
        <f>'2008'!I78</f>
        <v>Marek</v>
      </c>
      <c r="M325" s="203" t="str">
        <f>'2008'!J78</f>
        <v>Chrascina</v>
      </c>
      <c r="N325" s="148" t="str">
        <f>'2008'!K78</f>
        <v>Jablunkov</v>
      </c>
      <c r="O325" s="321" t="str">
        <f>'2008'!L78</f>
        <v>02:33,8</v>
      </c>
    </row>
    <row r="326" spans="1:15">
      <c r="A326" s="960"/>
      <c r="B326" s="968" t="s">
        <v>796</v>
      </c>
      <c r="C326" s="145" t="s">
        <v>1478</v>
      </c>
      <c r="D326" s="169" t="str">
        <f>'2008'!C121</f>
        <v>Hana</v>
      </c>
      <c r="E326" s="205" t="str">
        <f>'2008'!D121</f>
        <v>Walaská</v>
      </c>
      <c r="F326" s="147" t="str">
        <f>'2008'!E121</f>
        <v>Třinec</v>
      </c>
      <c r="G326" s="313" t="str">
        <f>'2008'!F121</f>
        <v>02:22,0</v>
      </c>
      <c r="H326" s="169" t="str">
        <f>'2008'!C122</f>
        <v>Karolína</v>
      </c>
      <c r="I326" s="205" t="str">
        <f>'2008'!D122</f>
        <v>Mrázková</v>
      </c>
      <c r="J326" s="147" t="str">
        <f>'2008'!E122</f>
        <v>Jablunkov</v>
      </c>
      <c r="K326" s="313" t="str">
        <f>'2008'!F122</f>
        <v>02:26,0</v>
      </c>
      <c r="L326" s="169" t="str">
        <f>'2008'!C123</f>
        <v>Veronika</v>
      </c>
      <c r="M326" s="205" t="str">
        <f>'2008'!D123</f>
        <v>Siebeltová</v>
      </c>
      <c r="N326" s="147" t="str">
        <f>'2008'!E123</f>
        <v>Frýdek-Místek</v>
      </c>
      <c r="O326" s="322" t="str">
        <f>'2008'!F123</f>
        <v>02:35,0</v>
      </c>
    </row>
    <row r="327" spans="1:15">
      <c r="A327" s="960"/>
      <c r="B327" s="969"/>
      <c r="C327" s="146" t="s">
        <v>1479</v>
      </c>
      <c r="D327" s="177" t="str">
        <f>'2008'!I121</f>
        <v>Martin</v>
      </c>
      <c r="E327" s="203" t="str">
        <f>'2008'!J121</f>
        <v>Perutka</v>
      </c>
      <c r="F327" s="148" t="str">
        <f>'2008'!K121</f>
        <v>Bohumín</v>
      </c>
      <c r="G327" s="314" t="str">
        <f>'2008'!L121</f>
        <v>02:33,0</v>
      </c>
      <c r="H327" s="177" t="str">
        <f>'2008'!I122</f>
        <v>Jakub</v>
      </c>
      <c r="I327" s="203" t="str">
        <f>'2008'!J122</f>
        <v>Zemaník</v>
      </c>
      <c r="J327" s="148" t="str">
        <f>'2008'!K122</f>
        <v>Frýdek-Místek</v>
      </c>
      <c r="K327" s="314" t="str">
        <f>'2008'!L122</f>
        <v>02:38,0</v>
      </c>
      <c r="L327" s="177" t="str">
        <f>'2008'!I123</f>
        <v>Andrzej</v>
      </c>
      <c r="M327" s="203" t="str">
        <f>'2008'!J123</f>
        <v>Zawada</v>
      </c>
      <c r="N327" s="148" t="str">
        <f>'2008'!K123</f>
        <v>Istebna</v>
      </c>
      <c r="O327" s="321" t="str">
        <f>'2008'!L123</f>
        <v>02:41,0</v>
      </c>
    </row>
    <row r="328" spans="1:15">
      <c r="A328" s="960"/>
      <c r="B328" s="970" t="s">
        <v>797</v>
      </c>
      <c r="C328" s="145" t="s">
        <v>1478</v>
      </c>
      <c r="D328" s="169" t="str">
        <f>'2008'!C165</f>
        <v>Nikola</v>
      </c>
      <c r="E328" s="205" t="str">
        <f>'2008'!D165</f>
        <v>Horňáčková</v>
      </c>
      <c r="F328" s="147" t="str">
        <f>'2008'!E165</f>
        <v>Frýdek-Místek</v>
      </c>
      <c r="G328" s="313" t="str">
        <f>'2008'!F165</f>
        <v>02:44,0</v>
      </c>
      <c r="H328" s="169" t="str">
        <f>'2008'!C166</f>
        <v>Lucie</v>
      </c>
      <c r="I328" s="205" t="str">
        <f>'2008'!D166</f>
        <v>Slováková</v>
      </c>
      <c r="J328" s="147" t="str">
        <f>'2008'!E166</f>
        <v>Frýdek-Místek</v>
      </c>
      <c r="K328" s="313" t="str">
        <f>'2008'!F166</f>
        <v>02:44,6</v>
      </c>
      <c r="L328" s="169" t="str">
        <f>'2008'!C167</f>
        <v>Anna</v>
      </c>
      <c r="M328" s="205" t="str">
        <f>'2008'!D167</f>
        <v>Šmídová</v>
      </c>
      <c r="N328" s="147" t="str">
        <f>'2008'!E167</f>
        <v>Frýdek-Místek</v>
      </c>
      <c r="O328" s="322" t="str">
        <f>'2008'!F167</f>
        <v>02:45,0</v>
      </c>
    </row>
    <row r="329" spans="1:15">
      <c r="A329" s="960"/>
      <c r="B329" s="971"/>
      <c r="C329" s="146" t="s">
        <v>1479</v>
      </c>
      <c r="D329" s="177" t="str">
        <f>'2008'!I165</f>
        <v>Tomáš</v>
      </c>
      <c r="E329" s="203" t="str">
        <f>'2008'!J165</f>
        <v>Filipec</v>
      </c>
      <c r="F329" s="148" t="str">
        <f>'2008'!K165</f>
        <v>Frýdek-Místek</v>
      </c>
      <c r="G329" s="314" t="str">
        <f>'2008'!L165</f>
        <v>04:28,0</v>
      </c>
      <c r="H329" s="177" t="str">
        <f>'2008'!I166</f>
        <v>Aleš</v>
      </c>
      <c r="I329" s="203" t="str">
        <f>'2008'!J166</f>
        <v>Rovenský</v>
      </c>
      <c r="J329" s="148" t="str">
        <f>'2008'!K166</f>
        <v>Frýdek-Místek</v>
      </c>
      <c r="K329" s="314" t="str">
        <f>'2008'!L166</f>
        <v>04:36,0</v>
      </c>
      <c r="L329" s="177" t="str">
        <f>'2008'!I167</f>
        <v>Patrycjusz</v>
      </c>
      <c r="M329" s="203" t="str">
        <f>'2008'!J167</f>
        <v>Polok</v>
      </c>
      <c r="N329" s="148" t="str">
        <f>'2008'!K167</f>
        <v>Istebna</v>
      </c>
      <c r="O329" s="321" t="str">
        <f>'2008'!L167</f>
        <v>04:40,0</v>
      </c>
    </row>
    <row r="330" spans="1:15">
      <c r="A330" s="960"/>
      <c r="B330" s="970" t="s">
        <v>1665</v>
      </c>
      <c r="C330" s="145" t="s">
        <v>1478</v>
      </c>
      <c r="D330" s="169" t="str">
        <f>'2008'!C192</f>
        <v>Roxana</v>
      </c>
      <c r="E330" s="205" t="str">
        <f>'2008'!D192</f>
        <v>Balcarková</v>
      </c>
      <c r="F330" s="147" t="str">
        <f>'2008'!E192</f>
        <v>Orlová</v>
      </c>
      <c r="G330" s="313" t="str">
        <f>'2008'!F192</f>
        <v>05:15,0</v>
      </c>
      <c r="H330" s="169" t="str">
        <f>'2008'!C193</f>
        <v>Renáta</v>
      </c>
      <c r="I330" s="205" t="str">
        <f>'2008'!D193</f>
        <v>Benediková</v>
      </c>
      <c r="J330" s="147" t="str">
        <f>'2008'!E193</f>
        <v>Jablunkov</v>
      </c>
      <c r="K330" s="313" t="str">
        <f>'2008'!F193</f>
        <v>05:19,0</v>
      </c>
      <c r="L330" s="169" t="str">
        <f>'2008'!C194</f>
        <v>Alice</v>
      </c>
      <c r="M330" s="205" t="str">
        <f>'2008'!D194</f>
        <v>Pišová</v>
      </c>
      <c r="N330" s="147" t="str">
        <f>'2008'!E194</f>
        <v>Frýdek-Místek</v>
      </c>
      <c r="O330" s="322" t="str">
        <f>'2008'!F194</f>
        <v>05:25,0</v>
      </c>
    </row>
    <row r="331" spans="1:15">
      <c r="A331" s="960"/>
      <c r="B331" s="971"/>
      <c r="C331" s="146" t="s">
        <v>1479</v>
      </c>
      <c r="D331" s="177" t="str">
        <f>'2008'!I192</f>
        <v>Jakub</v>
      </c>
      <c r="E331" s="203" t="str">
        <f>'2008'!J192</f>
        <v>Vacovský</v>
      </c>
      <c r="F331" s="148" t="str">
        <f>'2008'!K192</f>
        <v>Jablunkov</v>
      </c>
      <c r="G331" s="314" t="str">
        <f>'2008'!L192</f>
        <v>11:56,0</v>
      </c>
      <c r="H331" s="177" t="str">
        <f>'2008'!I193</f>
        <v>Tomáš</v>
      </c>
      <c r="I331" s="203" t="str">
        <f>'2008'!J193</f>
        <v>Kaczmarzyk</v>
      </c>
      <c r="J331" s="148" t="str">
        <f>'2008'!K193</f>
        <v>Istebna</v>
      </c>
      <c r="K331" s="314" t="str">
        <f>'2008'!L193</f>
        <v>12:24,0</v>
      </c>
      <c r="L331" s="177" t="str">
        <f>'2008'!I194</f>
        <v>Adam</v>
      </c>
      <c r="M331" s="203" t="str">
        <f>'2008'!J194</f>
        <v>Klus</v>
      </c>
      <c r="N331" s="148" t="str">
        <f>'2008'!K194</f>
        <v>Jablunkov</v>
      </c>
      <c r="O331" s="321" t="str">
        <f>'2008'!L194</f>
        <v>12:44,0</v>
      </c>
    </row>
    <row r="332" spans="1:15">
      <c r="A332" s="960"/>
      <c r="B332" s="972" t="s">
        <v>798</v>
      </c>
      <c r="C332" s="145" t="s">
        <v>1478</v>
      </c>
      <c r="D332" s="169" t="str">
        <f>'2008'!C217</f>
        <v>Tereza</v>
      </c>
      <c r="E332" s="205" t="str">
        <f>'2008'!D217</f>
        <v>Ciencialová</v>
      </c>
      <c r="F332" s="147" t="str">
        <f>'2008'!E217</f>
        <v>Třinec</v>
      </c>
      <c r="G332" s="313" t="str">
        <f>'2008'!F217</f>
        <v>14:36,0</v>
      </c>
      <c r="H332" s="169" t="str">
        <f>'2008'!C218</f>
        <v>Gabriela</v>
      </c>
      <c r="I332" s="205" t="str">
        <f>'2008'!D218</f>
        <v>Szotkowská</v>
      </c>
      <c r="J332" s="147" t="str">
        <f>'2008'!E218</f>
        <v>Mosty u Jabl.</v>
      </c>
      <c r="K332" s="313" t="str">
        <f>'2008'!F218</f>
        <v>15:38,0</v>
      </c>
      <c r="L332" s="169" t="str">
        <f>'2008'!C219</f>
        <v>Petra</v>
      </c>
      <c r="M332" s="205" t="str">
        <f>'2008'!D219</f>
        <v>Čaganová</v>
      </c>
      <c r="N332" s="147" t="str">
        <f>'2008'!E219</f>
        <v>Frýdek-Místek</v>
      </c>
      <c r="O332" s="322" t="str">
        <f>'2008'!F219</f>
        <v>16:15,0</v>
      </c>
    </row>
    <row r="333" spans="1:15">
      <c r="A333" s="960"/>
      <c r="B333" s="973"/>
      <c r="C333" s="146" t="s">
        <v>1479</v>
      </c>
      <c r="D333" s="177" t="str">
        <f>'2008'!I217</f>
        <v>Roman</v>
      </c>
      <c r="E333" s="203" t="str">
        <f>'2008'!J217</f>
        <v>Říha</v>
      </c>
      <c r="F333" s="148" t="str">
        <f>'2008'!K217</f>
        <v>Frýdek-Místek</v>
      </c>
      <c r="G333" s="314" t="str">
        <f>'2008'!L217</f>
        <v>12:13,0</v>
      </c>
      <c r="H333" s="177" t="str">
        <f>'2008'!I218</f>
        <v>Václav</v>
      </c>
      <c r="I333" s="203" t="str">
        <f>'2008'!J218</f>
        <v>Kaňa</v>
      </c>
      <c r="J333" s="148" t="str">
        <f>'2008'!K218</f>
        <v>Frýdek-Místek</v>
      </c>
      <c r="K333" s="314" t="str">
        <f>'2008'!L218</f>
        <v>13:27,0</v>
      </c>
      <c r="L333" s="177" t="str">
        <f>'2008'!I219</f>
        <v>Jan</v>
      </c>
      <c r="M333" s="203" t="str">
        <f>'2008'!J219</f>
        <v>Bajer</v>
      </c>
      <c r="N333" s="148" t="str">
        <f>'2008'!K219</f>
        <v>Frýdek-Místek</v>
      </c>
      <c r="O333" s="321" t="str">
        <f>'2008'!L219</f>
        <v>14:11,0</v>
      </c>
    </row>
    <row r="334" spans="1:15">
      <c r="A334" s="960"/>
      <c r="B334" s="974" t="s">
        <v>799</v>
      </c>
      <c r="C334" s="145" t="s">
        <v>1485</v>
      </c>
      <c r="D334" s="169" t="str">
        <f>'2008'!C242</f>
        <v>Hana</v>
      </c>
      <c r="E334" s="205" t="str">
        <f>'2008'!D242</f>
        <v>Haroková</v>
      </c>
      <c r="F334" s="147" t="str">
        <f>'2008'!E242</f>
        <v>Havířov</v>
      </c>
      <c r="G334" s="313" t="str">
        <f>'2008'!F242</f>
        <v>13:43,0</v>
      </c>
      <c r="H334" s="169" t="str">
        <f>'2008'!C243</f>
        <v>Natalia</v>
      </c>
      <c r="I334" s="205" t="str">
        <f>'2008'!D243</f>
        <v>Pszczolka</v>
      </c>
      <c r="J334" s="147" t="str">
        <f>'2008'!E243</f>
        <v>Bažanowice</v>
      </c>
      <c r="K334" s="313" t="str">
        <f>'2008'!F243</f>
        <v>14:24,0</v>
      </c>
      <c r="L334" s="169" t="str">
        <f>'2008'!C244</f>
        <v>Renata</v>
      </c>
      <c r="M334" s="205" t="str">
        <f>'2008'!D244</f>
        <v>Szpyrcová</v>
      </c>
      <c r="N334" s="147" t="str">
        <f>'2008'!E244</f>
        <v>Jablunkov</v>
      </c>
      <c r="O334" s="322" t="str">
        <f>'2008'!F244</f>
        <v>15:29,0</v>
      </c>
    </row>
    <row r="335" spans="1:15">
      <c r="A335" s="960"/>
      <c r="B335" s="975"/>
      <c r="C335" s="146" t="s">
        <v>1484</v>
      </c>
      <c r="D335" s="177" t="str">
        <f>'2008'!I242</f>
        <v>Ľuboslav</v>
      </c>
      <c r="E335" s="203" t="str">
        <f>'2008'!J242</f>
        <v>Čierňava</v>
      </c>
      <c r="F335" s="222" t="str">
        <f>'2008'!K242</f>
        <v>Čadca</v>
      </c>
      <c r="G335" s="314" t="str">
        <f>'2008'!L242</f>
        <v>26:44,0</v>
      </c>
      <c r="H335" s="177" t="str">
        <f>'2008'!I243</f>
        <v>Piotr</v>
      </c>
      <c r="I335" s="203" t="str">
        <f>'2008'!J243</f>
        <v>Łupiezowiec</v>
      </c>
      <c r="J335" s="148" t="str">
        <f>'2008'!K243</f>
        <v>Dziegielów</v>
      </c>
      <c r="K335" s="314" t="str">
        <f>'2008'!L243</f>
        <v>26:47,0</v>
      </c>
      <c r="L335" s="177" t="str">
        <f>'2008'!I244</f>
        <v>Michal</v>
      </c>
      <c r="M335" s="203" t="str">
        <f>'2008'!J244</f>
        <v>Madeja</v>
      </c>
      <c r="N335" s="148" t="str">
        <f>'2008'!K244</f>
        <v>Třinec</v>
      </c>
      <c r="O335" s="321" t="str">
        <f>'2008'!L244</f>
        <v>27:14,0</v>
      </c>
    </row>
    <row r="336" spans="1:15">
      <c r="A336" s="960"/>
      <c r="B336" s="976" t="s">
        <v>1482</v>
      </c>
      <c r="C336" s="145" t="s">
        <v>1485</v>
      </c>
      <c r="D336" s="169" t="str">
        <f>'2008'!C267</f>
        <v>Karin</v>
      </c>
      <c r="E336" s="205" t="str">
        <f>'2008'!D267</f>
        <v>Javorská</v>
      </c>
      <c r="F336" s="147" t="str">
        <f>'2008'!E267</f>
        <v>Karviná</v>
      </c>
      <c r="G336" s="313" t="str">
        <f>'2008'!F267</f>
        <v>15:59,0</v>
      </c>
      <c r="H336" s="169" t="str">
        <f>'2008'!C268</f>
        <v>Ludmila</v>
      </c>
      <c r="I336" s="205" t="str">
        <f>'2008'!D268</f>
        <v>Šokalová</v>
      </c>
      <c r="J336" s="147" t="str">
        <f>'2008'!E268</f>
        <v>Frýdek-Místek</v>
      </c>
      <c r="K336" s="313" t="str">
        <f>'2008'!F268</f>
        <v>16:11,0</v>
      </c>
      <c r="L336" s="169" t="str">
        <f>'2008'!C269</f>
        <v>Jarmila</v>
      </c>
      <c r="M336" s="205" t="str">
        <f>'2008'!D269</f>
        <v>Ciencialová</v>
      </c>
      <c r="N336" s="147" t="str">
        <f>'2008'!E269</f>
        <v>Třinec</v>
      </c>
      <c r="O336" s="322" t="str">
        <f>'2008'!F269</f>
        <v>16:50,0</v>
      </c>
    </row>
    <row r="337" spans="1:15">
      <c r="A337" s="960"/>
      <c r="B337" s="977"/>
      <c r="C337" s="146" t="s">
        <v>1484</v>
      </c>
      <c r="D337" s="177" t="str">
        <f>'2008'!I267</f>
        <v>Rostislav</v>
      </c>
      <c r="E337" s="203" t="str">
        <f>'2008'!J267</f>
        <v>Kolich</v>
      </c>
      <c r="F337" s="148" t="str">
        <f>'2008'!K267</f>
        <v>Třinec</v>
      </c>
      <c r="G337" s="314" t="str">
        <f>'2008'!L267</f>
        <v>27:08,0</v>
      </c>
      <c r="H337" s="177" t="str">
        <f>'2008'!I268</f>
        <v>Ladislav</v>
      </c>
      <c r="I337" s="203" t="str">
        <f>'2008'!J268</f>
        <v>Sventek</v>
      </c>
      <c r="J337" s="148" t="str">
        <f>'2008'!K268</f>
        <v>Čadca</v>
      </c>
      <c r="K337" s="314" t="str">
        <f>'2008'!L268</f>
        <v>27:33,0</v>
      </c>
      <c r="L337" s="177" t="str">
        <f>'2008'!I269</f>
        <v>Ján</v>
      </c>
      <c r="M337" s="203" t="str">
        <f>'2008'!J269</f>
        <v>Jurčík</v>
      </c>
      <c r="N337" s="148" t="str">
        <f>'2008'!K269</f>
        <v>Čadca</v>
      </c>
      <c r="O337" s="321" t="str">
        <f>'2008'!L269</f>
        <v>28:14,0</v>
      </c>
    </row>
    <row r="338" spans="1:15" ht="8.25" hidden="1" customHeight="1">
      <c r="A338" s="960"/>
      <c r="B338" s="949" t="s">
        <v>792</v>
      </c>
      <c r="C338" s="145" t="s">
        <v>1485</v>
      </c>
      <c r="D338" s="169"/>
      <c r="E338" s="205"/>
      <c r="F338" s="147"/>
      <c r="G338" s="313"/>
      <c r="H338" s="169"/>
      <c r="I338" s="205"/>
      <c r="J338" s="147"/>
      <c r="K338" s="313"/>
      <c r="L338" s="169"/>
      <c r="M338" s="205"/>
      <c r="N338" s="147"/>
      <c r="O338" s="322"/>
    </row>
    <row r="339" spans="1:15">
      <c r="A339" s="960"/>
      <c r="B339" s="950"/>
      <c r="C339" s="146" t="s">
        <v>1484</v>
      </c>
      <c r="D339" s="177" t="str">
        <f>'2008'!I292</f>
        <v>Karel</v>
      </c>
      <c r="E339" s="203" t="str">
        <f>'2008'!J292</f>
        <v>Kravčík</v>
      </c>
      <c r="F339" s="148" t="str">
        <f>'2008'!K292</f>
        <v>Karviná</v>
      </c>
      <c r="G339" s="314" t="str">
        <f>'2008'!L292</f>
        <v>29:27,0</v>
      </c>
      <c r="H339" s="177" t="str">
        <f>'2008'!I293</f>
        <v>Stanislav</v>
      </c>
      <c r="I339" s="203" t="str">
        <f>'2008'!J293</f>
        <v>Sviták</v>
      </c>
      <c r="J339" s="148" t="str">
        <f>'2008'!K293</f>
        <v>Žilina</v>
      </c>
      <c r="K339" s="314" t="str">
        <f>'2008'!L293</f>
        <v>31:14,0</v>
      </c>
      <c r="L339" s="177" t="str">
        <f>'2008'!I294</f>
        <v>Miroslav</v>
      </c>
      <c r="M339" s="203" t="str">
        <f>'2008'!J294</f>
        <v>Kravčík</v>
      </c>
      <c r="N339" s="148" t="str">
        <f>'2008'!K294</f>
        <v>Karviná</v>
      </c>
      <c r="O339" s="321" t="str">
        <f>'2008'!L294</f>
        <v>31:19,0</v>
      </c>
    </row>
    <row r="340" spans="1:15" ht="8.25" hidden="1" customHeight="1">
      <c r="A340" s="960"/>
      <c r="B340" s="951" t="s">
        <v>1483</v>
      </c>
      <c r="C340" s="145" t="s">
        <v>1485</v>
      </c>
      <c r="D340" s="169"/>
      <c r="E340" s="205"/>
      <c r="F340" s="147"/>
      <c r="G340" s="313"/>
      <c r="H340" s="169"/>
      <c r="I340" s="205"/>
      <c r="J340" s="147"/>
      <c r="K340" s="313"/>
      <c r="L340" s="169"/>
      <c r="M340" s="205"/>
      <c r="N340" s="147"/>
      <c r="O340" s="322"/>
    </row>
    <row r="341" spans="1:15">
      <c r="A341" s="960"/>
      <c r="B341" s="952"/>
      <c r="C341" s="414" t="s">
        <v>1484</v>
      </c>
      <c r="D341" s="176" t="str">
        <f>'2008'!C292</f>
        <v>František</v>
      </c>
      <c r="E341" s="175" t="str">
        <f>'2008'!D292</f>
        <v>Holec</v>
      </c>
      <c r="F341" s="165" t="str">
        <f>'2008'!E292</f>
        <v>Frýdek-Místek</v>
      </c>
      <c r="G341" s="312" t="str">
        <f>'2008'!F292</f>
        <v>34:11,0</v>
      </c>
      <c r="H341" s="176" t="str">
        <f>'2008'!C293</f>
        <v>Ervin</v>
      </c>
      <c r="I341" s="175" t="str">
        <f>'2008'!D293</f>
        <v>Podžorny</v>
      </c>
      <c r="J341" s="165" t="str">
        <f>'2008'!E293</f>
        <v>Český Těšín</v>
      </c>
      <c r="K341" s="312" t="str">
        <f>'2008'!F293</f>
        <v>35:35,0</v>
      </c>
      <c r="L341" s="176" t="str">
        <f>'2008'!C294</f>
        <v>Peter</v>
      </c>
      <c r="M341" s="175" t="str">
        <f>'2008'!D294</f>
        <v>Balko</v>
      </c>
      <c r="N341" s="165" t="str">
        <f>'2008'!E294</f>
        <v>Frýdek-Místek</v>
      </c>
      <c r="O341" s="317" t="str">
        <f>'2008'!F294</f>
        <v>37:05,0</v>
      </c>
    </row>
    <row r="342" spans="1:15" ht="10.5" hidden="1" customHeight="1">
      <c r="A342" s="960"/>
      <c r="B342" s="953" t="s">
        <v>2885</v>
      </c>
      <c r="C342" s="145" t="s">
        <v>1485</v>
      </c>
      <c r="D342" s="169"/>
      <c r="E342" s="205"/>
      <c r="F342" s="147"/>
      <c r="G342" s="313"/>
      <c r="H342" s="169"/>
      <c r="I342" s="205"/>
      <c r="J342" s="147"/>
      <c r="K342" s="313"/>
      <c r="L342" s="169"/>
      <c r="M342" s="205"/>
      <c r="N342" s="147"/>
      <c r="O342" s="322"/>
    </row>
    <row r="343" spans="1:15">
      <c r="A343" s="960"/>
      <c r="B343" s="954"/>
      <c r="C343" s="414" t="s">
        <v>1484</v>
      </c>
      <c r="D343" s="176" t="str">
        <f>'2008'!C318</f>
        <v>Jaroslav</v>
      </c>
      <c r="E343" s="175" t="str">
        <f>'2008'!D318</f>
        <v>Gaman</v>
      </c>
      <c r="F343" s="165" t="str">
        <f>'2008'!E318</f>
        <v>Havířov</v>
      </c>
      <c r="G343" s="312" t="str">
        <f>'2008'!F318</f>
        <v>47:47,0</v>
      </c>
      <c r="H343" s="176" t="str">
        <f>'2008'!C319</f>
        <v>František</v>
      </c>
      <c r="I343" s="175" t="str">
        <f>'2008'!D319</f>
        <v>Zikeš</v>
      </c>
      <c r="J343" s="165" t="str">
        <f>'2008'!E319</f>
        <v>Frýdek-Místek</v>
      </c>
      <c r="K343" s="312" t="str">
        <f>'2008'!F319</f>
        <v>49:19,0</v>
      </c>
      <c r="L343" s="176" t="str">
        <f>'2008'!C320</f>
        <v>Miloslav</v>
      </c>
      <c r="M343" s="175" t="str">
        <f>'2008'!D320</f>
        <v>Šuster</v>
      </c>
      <c r="N343" s="165" t="str">
        <f>'2008'!E320</f>
        <v>Záblatí</v>
      </c>
      <c r="O343" s="317" t="str">
        <f>'2008'!F320</f>
        <v>50:18,0</v>
      </c>
    </row>
    <row r="344" spans="1:15" ht="12.75" thickBot="1">
      <c r="A344" s="960"/>
      <c r="B344" s="955" t="s">
        <v>2624</v>
      </c>
      <c r="C344" s="145"/>
      <c r="D344" s="169" t="str">
        <f>'2008'!I318</f>
        <v>Karolína</v>
      </c>
      <c r="E344" s="205" t="str">
        <f>'2008'!J318</f>
        <v>Mrázková</v>
      </c>
      <c r="F344" s="147" t="str">
        <f>'2008'!K318</f>
        <v>Jablunkov</v>
      </c>
      <c r="G344" s="313" t="str">
        <f>'2008'!L318</f>
        <v>16:57,0</v>
      </c>
      <c r="H344" s="169" t="str">
        <f>'2008'!I319</f>
        <v>Jana</v>
      </c>
      <c r="I344" s="205" t="str">
        <f>'2008'!J319</f>
        <v>Kawuloková</v>
      </c>
      <c r="J344" s="147" t="str">
        <f>'2008'!K319</f>
        <v>Hrádek</v>
      </c>
      <c r="K344" s="313" t="str">
        <f>'2008'!L319</f>
        <v>24:09,5</v>
      </c>
      <c r="L344" s="169" t="str">
        <f>'2008'!I320</f>
        <v>Žofie</v>
      </c>
      <c r="M344" s="205" t="str">
        <f>'2008'!J320</f>
        <v>Dordová</v>
      </c>
      <c r="N344" s="147" t="str">
        <f>'2008'!K320</f>
        <v>Hrádek</v>
      </c>
      <c r="O344" s="322" t="str">
        <f>'2008'!L320</f>
        <v>24:10,0</v>
      </c>
    </row>
    <row r="345" spans="1:15" ht="12.75" hidden="1" thickBot="1">
      <c r="A345" s="960"/>
      <c r="B345" s="978"/>
      <c r="C345" s="146"/>
      <c r="D345" s="177"/>
      <c r="E345" s="203"/>
      <c r="F345" s="148"/>
      <c r="G345" s="314"/>
      <c r="H345" s="177"/>
      <c r="I345" s="203"/>
      <c r="J345" s="148"/>
      <c r="K345" s="314"/>
      <c r="L345" s="177"/>
      <c r="M345" s="203"/>
      <c r="N345" s="148"/>
      <c r="O345" s="321"/>
    </row>
    <row r="346" spans="1:15" hidden="1">
      <c r="A346" s="960"/>
      <c r="B346" s="979" t="s">
        <v>571</v>
      </c>
      <c r="C346" s="415" t="s">
        <v>1485</v>
      </c>
      <c r="D346" s="416"/>
      <c r="E346" s="417"/>
      <c r="F346" s="418"/>
      <c r="G346" s="419"/>
      <c r="H346" s="416"/>
      <c r="I346" s="417"/>
      <c r="J346" s="418"/>
      <c r="K346" s="419"/>
      <c r="L346" s="416"/>
      <c r="M346" s="417"/>
      <c r="N346" s="418"/>
      <c r="O346" s="420"/>
    </row>
    <row r="347" spans="1:15" ht="12.75" hidden="1" thickBot="1">
      <c r="A347" s="980"/>
      <c r="B347" s="958"/>
      <c r="C347" s="156" t="s">
        <v>1484</v>
      </c>
      <c r="D347" s="179">
        <f>'2008'!C385</f>
        <v>0</v>
      </c>
      <c r="E347" s="204">
        <f>'2008'!D385</f>
        <v>0</v>
      </c>
      <c r="F347" s="157">
        <f>'2008'!E385</f>
        <v>0</v>
      </c>
      <c r="G347" s="315">
        <f>'2008'!F385</f>
        <v>0</v>
      </c>
      <c r="H347" s="179"/>
      <c r="I347" s="204"/>
      <c r="J347" s="157"/>
      <c r="K347" s="315"/>
      <c r="L347" s="179"/>
      <c r="M347" s="204"/>
      <c r="N347" s="157"/>
      <c r="O347" s="323"/>
    </row>
    <row r="348" spans="1:15">
      <c r="A348" s="959">
        <v>2009</v>
      </c>
      <c r="B348" s="962" t="s">
        <v>926</v>
      </c>
      <c r="C348" s="149" t="s">
        <v>1478</v>
      </c>
      <c r="D348" s="173" t="str">
        <f>'2009'!C14</f>
        <v>Kateřina</v>
      </c>
      <c r="E348" s="172" t="str">
        <f>'2009'!D14</f>
        <v>Bocková</v>
      </c>
      <c r="F348" s="150" t="str">
        <f>'2009'!E14</f>
        <v>Třinec</v>
      </c>
      <c r="G348" s="311" t="str">
        <f>'2009'!F14</f>
        <v>00:34,0</v>
      </c>
      <c r="H348" s="173" t="str">
        <f>'2009'!C15</f>
        <v>Anna</v>
      </c>
      <c r="I348" s="172" t="str">
        <f>'2009'!D15</f>
        <v>Vodáková</v>
      </c>
      <c r="J348" s="150" t="str">
        <f>'2009'!E15</f>
        <v>Hrádek</v>
      </c>
      <c r="K348" s="311" t="str">
        <f>'2009'!F15</f>
        <v>00:34,9</v>
      </c>
      <c r="L348" s="173" t="str">
        <f>'2009'!C16</f>
        <v>Jana</v>
      </c>
      <c r="M348" s="172" t="str">
        <f>'2009'!D16</f>
        <v>Kaletová</v>
      </c>
      <c r="N348" s="150" t="str">
        <f>'2009'!E16</f>
        <v>Hrádek</v>
      </c>
      <c r="O348" s="316" t="str">
        <f>'2009'!F16</f>
        <v>00:36,0</v>
      </c>
    </row>
    <row r="349" spans="1:15">
      <c r="A349" s="960"/>
      <c r="B349" s="963"/>
      <c r="C349" s="146" t="s">
        <v>1479</v>
      </c>
      <c r="D349" s="177" t="str">
        <f>'2009'!I14</f>
        <v>Damian</v>
      </c>
      <c r="E349" s="203" t="str">
        <f>'2009'!J14</f>
        <v>Žabka</v>
      </c>
      <c r="F349" s="148" t="str">
        <f>'2009'!K14</f>
        <v>Hrádek</v>
      </c>
      <c r="G349" s="314" t="str">
        <f>'2009'!L14</f>
        <v>00:28,0</v>
      </c>
      <c r="H349" s="177" t="str">
        <f>'2009'!I15</f>
        <v>Michal</v>
      </c>
      <c r="I349" s="203" t="str">
        <f>'2009'!J15</f>
        <v>Josiek</v>
      </c>
      <c r="J349" s="148" t="str">
        <f>'2009'!K15</f>
        <v>Hrádek</v>
      </c>
      <c r="K349" s="314" t="str">
        <f>'2009'!L15</f>
        <v>00:31,0</v>
      </c>
      <c r="L349" s="177" t="str">
        <f>'2009'!I16</f>
        <v>Vojtěch</v>
      </c>
      <c r="M349" s="203" t="str">
        <f>'2009'!J16</f>
        <v>Husar</v>
      </c>
      <c r="N349" s="148" t="str">
        <f>'2009'!K16</f>
        <v>Hrádek</v>
      </c>
      <c r="O349" s="321" t="str">
        <f>'2009'!L16</f>
        <v>00:31,8</v>
      </c>
    </row>
    <row r="350" spans="1:15">
      <c r="A350" s="960"/>
      <c r="B350" s="964" t="s">
        <v>1481</v>
      </c>
      <c r="C350" s="145" t="s">
        <v>1478</v>
      </c>
      <c r="D350" s="169" t="str">
        <f>'2009'!C39</f>
        <v>Jana</v>
      </c>
      <c r="E350" s="205" t="str">
        <f>'2009'!D39</f>
        <v>Nováková</v>
      </c>
      <c r="F350" s="147" t="str">
        <f>'2009'!E39</f>
        <v>Ostrava</v>
      </c>
      <c r="G350" s="313" t="str">
        <f>'2009'!F39</f>
        <v>01:23,0</v>
      </c>
      <c r="H350" s="169" t="str">
        <f>'2009'!C40</f>
        <v>Beáta</v>
      </c>
      <c r="I350" s="205" t="str">
        <f>'2009'!D40</f>
        <v>Gazdová</v>
      </c>
      <c r="J350" s="147" t="str">
        <f>'2009'!E40</f>
        <v>Frýdek-Místek</v>
      </c>
      <c r="K350" s="313" t="str">
        <f>'2009'!F40</f>
        <v>01:27,0</v>
      </c>
      <c r="L350" s="169" t="str">
        <f>'2009'!C41</f>
        <v>Izabela</v>
      </c>
      <c r="M350" s="205" t="str">
        <f>'2009'!D41</f>
        <v>Kahlichová</v>
      </c>
      <c r="N350" s="147" t="str">
        <f>'2009'!E41</f>
        <v>Hrádek</v>
      </c>
      <c r="O350" s="322" t="str">
        <f>'2009'!F41</f>
        <v>01:29,0</v>
      </c>
    </row>
    <row r="351" spans="1:15">
      <c r="A351" s="960"/>
      <c r="B351" s="965"/>
      <c r="C351" s="146" t="s">
        <v>1479</v>
      </c>
      <c r="D351" s="177" t="str">
        <f>'2009'!I39</f>
        <v>Filip</v>
      </c>
      <c r="E351" s="203" t="str">
        <f>'2009'!J39</f>
        <v>Szotkowski</v>
      </c>
      <c r="F351" s="148" t="str">
        <f>'2009'!K39</f>
        <v>Třinec</v>
      </c>
      <c r="G351" s="314" t="str">
        <f>'2009'!L39</f>
        <v>01:20,0</v>
      </c>
      <c r="H351" s="177" t="str">
        <f>'2009'!I40</f>
        <v>Michal</v>
      </c>
      <c r="I351" s="203" t="str">
        <f>'2009'!J40</f>
        <v>Kvasňák</v>
      </c>
      <c r="J351" s="148" t="str">
        <f>'2009'!K40</f>
        <v>Frýdek-Místek</v>
      </c>
      <c r="K351" s="314" t="str">
        <f>'2009'!L40</f>
        <v>01:23,0</v>
      </c>
      <c r="L351" s="177" t="str">
        <f>'2009'!I41</f>
        <v>Dominik</v>
      </c>
      <c r="M351" s="203" t="str">
        <f>'2009'!J41</f>
        <v>Mitrenga</v>
      </c>
      <c r="N351" s="148" t="str">
        <f>'2009'!K41</f>
        <v>Vendryně</v>
      </c>
      <c r="O351" s="321" t="str">
        <f>'2009'!L41</f>
        <v>01:25,0</v>
      </c>
    </row>
    <row r="352" spans="1:15">
      <c r="A352" s="960"/>
      <c r="B352" s="966" t="s">
        <v>795</v>
      </c>
      <c r="C352" s="145" t="s">
        <v>1478</v>
      </c>
      <c r="D352" s="169" t="str">
        <f>'2009'!C76</f>
        <v>Helena</v>
      </c>
      <c r="E352" s="205" t="str">
        <f>'2009'!D76</f>
        <v>Benčová</v>
      </c>
      <c r="F352" s="147" t="str">
        <f>'2009'!E76</f>
        <v>Frýdek-Místek</v>
      </c>
      <c r="G352" s="313" t="str">
        <f>'2009'!F76</f>
        <v>01:13,0</v>
      </c>
      <c r="H352" s="169" t="str">
        <f>'2009'!C77</f>
        <v>Eva</v>
      </c>
      <c r="I352" s="205" t="str">
        <f>'2009'!D77</f>
        <v>Pištěková</v>
      </c>
      <c r="J352" s="147" t="str">
        <f>'2009'!E77</f>
        <v>Frýdek-Místek</v>
      </c>
      <c r="K352" s="313" t="str">
        <f>'2009'!F77</f>
        <v>01:14,0</v>
      </c>
      <c r="L352" s="169" t="str">
        <f>'2009'!C78</f>
        <v>Kateřina</v>
      </c>
      <c r="M352" s="205" t="str">
        <f>'2009'!D78</f>
        <v>Krtková</v>
      </c>
      <c r="N352" s="147" t="str">
        <f>'2009'!E78</f>
        <v>Frýdek-Místek</v>
      </c>
      <c r="O352" s="322" t="str">
        <f>'2009'!F78</f>
        <v>01:15,0</v>
      </c>
    </row>
    <row r="353" spans="1:15">
      <c r="A353" s="960"/>
      <c r="B353" s="967"/>
      <c r="C353" s="146" t="s">
        <v>1479</v>
      </c>
      <c r="D353" s="177" t="str">
        <f>'2009'!I76</f>
        <v>Dominik</v>
      </c>
      <c r="E353" s="203" t="str">
        <f>'2009'!J76</f>
        <v>Janeček</v>
      </c>
      <c r="F353" s="148" t="str">
        <f>'2009'!K76</f>
        <v>Frýdek-Místek</v>
      </c>
      <c r="G353" s="314" t="str">
        <f>'2009'!L76</f>
        <v>02:21,0</v>
      </c>
      <c r="H353" s="177" t="str">
        <f>'2009'!I77</f>
        <v>Jakub</v>
      </c>
      <c r="I353" s="203" t="str">
        <f>'2009'!J77</f>
        <v>Raszka</v>
      </c>
      <c r="J353" s="148" t="str">
        <f>'2009'!K77</f>
        <v>Hrádek</v>
      </c>
      <c r="K353" s="314" t="str">
        <f>'2009'!L77</f>
        <v>02:29,0</v>
      </c>
      <c r="L353" s="177" t="str">
        <f>'2009'!I78</f>
        <v>Vojtěch</v>
      </c>
      <c r="M353" s="203" t="str">
        <f>'2009'!J78</f>
        <v>Houdek</v>
      </c>
      <c r="N353" s="148" t="str">
        <f>'2009'!K78</f>
        <v>Třinec</v>
      </c>
      <c r="O353" s="321" t="str">
        <f>'2009'!L78</f>
        <v>02:31,0</v>
      </c>
    </row>
    <row r="354" spans="1:15">
      <c r="A354" s="960"/>
      <c r="B354" s="968" t="s">
        <v>796</v>
      </c>
      <c r="C354" s="145" t="s">
        <v>1478</v>
      </c>
      <c r="D354" s="169" t="str">
        <f>'2009'!C121</f>
        <v>Blanka</v>
      </c>
      <c r="E354" s="205" t="str">
        <f>'2009'!D121</f>
        <v>Hunerová</v>
      </c>
      <c r="F354" s="147" t="str">
        <f>'2009'!E121</f>
        <v>Frýdek-Místek</v>
      </c>
      <c r="G354" s="313" t="str">
        <f>'2009'!F121</f>
        <v>02:19,0</v>
      </c>
      <c r="H354" s="169" t="str">
        <f>'2009'!C122</f>
        <v>Kateřina</v>
      </c>
      <c r="I354" s="205" t="str">
        <f>'2009'!D122</f>
        <v>Siebeltová</v>
      </c>
      <c r="J354" s="147" t="str">
        <f>'2009'!E122</f>
        <v>Frýdek-Místek</v>
      </c>
      <c r="K354" s="313" t="str">
        <f>'2009'!F122</f>
        <v>02:22,0</v>
      </c>
      <c r="L354" s="169" t="str">
        <f>'2009'!C123</f>
        <v>Gabriela</v>
      </c>
      <c r="M354" s="205" t="str">
        <f>'2009'!D123</f>
        <v>Szotkowská</v>
      </c>
      <c r="N354" s="147" t="str">
        <f>'2009'!E123</f>
        <v>Jablunkov</v>
      </c>
      <c r="O354" s="322" t="str">
        <f>'2009'!F123</f>
        <v>02:23,0</v>
      </c>
    </row>
    <row r="355" spans="1:15">
      <c r="A355" s="960"/>
      <c r="B355" s="969"/>
      <c r="C355" s="146" t="s">
        <v>1479</v>
      </c>
      <c r="D355" s="177" t="str">
        <f>'2009'!I121</f>
        <v>Vladimír</v>
      </c>
      <c r="E355" s="203" t="str">
        <f>'2009'!J121</f>
        <v>Šmiřák</v>
      </c>
      <c r="F355" s="148" t="str">
        <f>'2009'!K121</f>
        <v>Frýdek-Místek</v>
      </c>
      <c r="G355" s="314" t="str">
        <f>'2009'!L121</f>
        <v>02:43,0</v>
      </c>
      <c r="H355" s="177" t="str">
        <f>'2009'!I122</f>
        <v>Andrzej</v>
      </c>
      <c r="I355" s="203" t="str">
        <f>'2009'!J122</f>
        <v>Zawada</v>
      </c>
      <c r="J355" s="148" t="str">
        <f>'2009'!K122</f>
        <v>Istebna</v>
      </c>
      <c r="K355" s="314" t="str">
        <f>'2009'!L122</f>
        <v>02:44,0</v>
      </c>
      <c r="L355" s="177" t="str">
        <f>'2009'!I123</f>
        <v>David</v>
      </c>
      <c r="M355" s="203" t="str">
        <f>'2009'!J123</f>
        <v>Hájek</v>
      </c>
      <c r="N355" s="148" t="str">
        <f>'2009'!K123</f>
        <v>Havířov</v>
      </c>
      <c r="O355" s="321" t="str">
        <f>'2009'!L123</f>
        <v>02:46,0</v>
      </c>
    </row>
    <row r="356" spans="1:15">
      <c r="A356" s="960"/>
      <c r="B356" s="970" t="s">
        <v>797</v>
      </c>
      <c r="C356" s="145" t="s">
        <v>1478</v>
      </c>
      <c r="D356" s="169" t="str">
        <f>'2009'!C165</f>
        <v>Hana</v>
      </c>
      <c r="E356" s="205" t="str">
        <f>'2009'!D165</f>
        <v>Walaská</v>
      </c>
      <c r="F356" s="147" t="str">
        <f>'2009'!E165</f>
        <v>Třinec</v>
      </c>
      <c r="G356" s="313" t="str">
        <f>'2009'!F165</f>
        <v>02:46,0</v>
      </c>
      <c r="H356" s="169" t="str">
        <f>'2009'!C166</f>
        <v>Kateřina</v>
      </c>
      <c r="I356" s="205" t="str">
        <f>'2009'!D166</f>
        <v>Klepáčová</v>
      </c>
      <c r="J356" s="147" t="str">
        <f>'2009'!E166</f>
        <v>Frýdek-Místek</v>
      </c>
      <c r="K356" s="313" t="str">
        <f>'2009'!F166</f>
        <v>02:55,0</v>
      </c>
      <c r="L356" s="169" t="str">
        <f>'2009'!C167</f>
        <v>Michaela</v>
      </c>
      <c r="M356" s="205" t="str">
        <f>'2009'!D167</f>
        <v>Danysová</v>
      </c>
      <c r="N356" s="147" t="str">
        <f>'2009'!E167</f>
        <v>Frýdek-Místek</v>
      </c>
      <c r="O356" s="322" t="str">
        <f>'2009'!F167</f>
        <v>02:56,0</v>
      </c>
    </row>
    <row r="357" spans="1:15">
      <c r="A357" s="960"/>
      <c r="B357" s="971"/>
      <c r="C357" s="146" t="s">
        <v>1479</v>
      </c>
      <c r="D357" s="177" t="str">
        <f>'2009'!I165</f>
        <v>Jakub</v>
      </c>
      <c r="E357" s="203" t="str">
        <f>'2009'!J165</f>
        <v>Zemaník</v>
      </c>
      <c r="F357" s="148" t="str">
        <f>'2009'!K165</f>
        <v>Frýdek-Místek</v>
      </c>
      <c r="G357" s="314" t="str">
        <f>'2009'!L165</f>
        <v>04:25,0</v>
      </c>
      <c r="H357" s="177" t="str">
        <f>'2009'!I166</f>
        <v>Ladislav</v>
      </c>
      <c r="I357" s="203" t="str">
        <f>'2009'!J166</f>
        <v>Šútora</v>
      </c>
      <c r="J357" s="148" t="str">
        <f>'2009'!K166</f>
        <v>Frýdek-Místek</v>
      </c>
      <c r="K357" s="314" t="str">
        <f>'2009'!L166</f>
        <v>04:26,0</v>
      </c>
      <c r="L357" s="177" t="str">
        <f>'2009'!I167</f>
        <v>Tomáš</v>
      </c>
      <c r="M357" s="203" t="str">
        <f>'2009'!J167</f>
        <v>Lichý</v>
      </c>
      <c r="N357" s="148" t="str">
        <f>'2009'!K167</f>
        <v>Třinec</v>
      </c>
      <c r="O357" s="321" t="str">
        <f>'2009'!L167</f>
        <v>04:30,0</v>
      </c>
    </row>
    <row r="358" spans="1:15">
      <c r="A358" s="960"/>
      <c r="B358" s="970" t="s">
        <v>1665</v>
      </c>
      <c r="C358" s="145" t="s">
        <v>1478</v>
      </c>
      <c r="D358" s="169" t="str">
        <f>'2009'!C193</f>
        <v>Petra</v>
      </c>
      <c r="E358" s="205" t="str">
        <f>'2009'!D193</f>
        <v>Čaganová</v>
      </c>
      <c r="F358" s="147" t="str">
        <f>'2009'!E193</f>
        <v>Frýdek-Místek</v>
      </c>
      <c r="G358" s="313" t="str">
        <f>'2009'!F193</f>
        <v>05:11,0</v>
      </c>
      <c r="H358" s="169" t="str">
        <f>'2009'!C194</f>
        <v>Nikola</v>
      </c>
      <c r="I358" s="205" t="str">
        <f>'2009'!D194</f>
        <v>Horňáčková</v>
      </c>
      <c r="J358" s="147" t="str">
        <f>'2009'!E194</f>
        <v>Frýdek-Místek</v>
      </c>
      <c r="K358" s="313" t="str">
        <f>'2009'!F194</f>
        <v>05:19,0</v>
      </c>
      <c r="L358" s="169" t="str">
        <f>'2009'!C195</f>
        <v>Alice</v>
      </c>
      <c r="M358" s="205" t="str">
        <f>'2009'!D195</f>
        <v>Pišová</v>
      </c>
      <c r="N358" s="147" t="str">
        <f>'2009'!E195</f>
        <v>Frýdek-Místek</v>
      </c>
      <c r="O358" s="322" t="str">
        <f>'2009'!F195</f>
        <v>05:22,0</v>
      </c>
    </row>
    <row r="359" spans="1:15">
      <c r="A359" s="960"/>
      <c r="B359" s="971"/>
      <c r="C359" s="146" t="s">
        <v>1479</v>
      </c>
      <c r="D359" s="177" t="str">
        <f>'2009'!I193</f>
        <v>Petr</v>
      </c>
      <c r="E359" s="203" t="str">
        <f>'2009'!J193</f>
        <v>Kaminski</v>
      </c>
      <c r="F359" s="148" t="str">
        <f>'2009'!K193</f>
        <v>Havířov</v>
      </c>
      <c r="G359" s="314" t="str">
        <f>'2009'!L193</f>
        <v>11:39,0</v>
      </c>
      <c r="H359" s="177" t="str">
        <f>'2009'!I194</f>
        <v>Tomáš</v>
      </c>
      <c r="I359" s="203" t="str">
        <f>'2009'!J194</f>
        <v>Filipec</v>
      </c>
      <c r="J359" s="148" t="str">
        <f>'2009'!K194</f>
        <v>Frýdek-Místek</v>
      </c>
      <c r="K359" s="314" t="str">
        <f>'2009'!L194</f>
        <v>12:11,0</v>
      </c>
      <c r="L359" s="177" t="str">
        <f>'2009'!I195</f>
        <v>Patrycjusz</v>
      </c>
      <c r="M359" s="203" t="str">
        <f>'2009'!J195</f>
        <v>Polok</v>
      </c>
      <c r="N359" s="148" t="str">
        <f>'2009'!K195</f>
        <v>Istebna</v>
      </c>
      <c r="O359" s="321" t="str">
        <f>'2009'!L195</f>
        <v>12:41,0</v>
      </c>
    </row>
    <row r="360" spans="1:15">
      <c r="A360" s="960"/>
      <c r="B360" s="972" t="s">
        <v>798</v>
      </c>
      <c r="C360" s="145" t="s">
        <v>1478</v>
      </c>
      <c r="D360" s="169" t="str">
        <f>'2009'!C218</f>
        <v>Dominika</v>
      </c>
      <c r="E360" s="205" t="str">
        <f>'2009'!D218</f>
        <v>Bieleszová</v>
      </c>
      <c r="F360" s="147" t="str">
        <f>'2009'!E218</f>
        <v>Bystřice</v>
      </c>
      <c r="G360" s="313" t="str">
        <f>'2009'!F218</f>
        <v>15:01,0</v>
      </c>
      <c r="H360" s="169">
        <f>'2009'!C219</f>
        <v>0</v>
      </c>
      <c r="I360" s="205">
        <f>'2009'!D219</f>
        <v>0</v>
      </c>
      <c r="J360" s="147">
        <f>'2009'!E219</f>
        <v>0</v>
      </c>
      <c r="K360" s="313">
        <f>'2009'!F219</f>
        <v>0</v>
      </c>
      <c r="L360" s="169">
        <f>'2009'!C220</f>
        <v>0</v>
      </c>
      <c r="M360" s="205">
        <f>'2009'!D220</f>
        <v>0</v>
      </c>
      <c r="N360" s="147">
        <f>'2009'!E220</f>
        <v>0</v>
      </c>
      <c r="O360" s="322">
        <f>'2009'!F220</f>
        <v>0</v>
      </c>
    </row>
    <row r="361" spans="1:15">
      <c r="A361" s="960"/>
      <c r="B361" s="973"/>
      <c r="C361" s="146" t="s">
        <v>1479</v>
      </c>
      <c r="D361" s="177" t="str">
        <f>'2009'!I218</f>
        <v>Jan</v>
      </c>
      <c r="E361" s="203" t="str">
        <f>'2009'!J218</f>
        <v>Zemaník</v>
      </c>
      <c r="F361" s="148" t="str">
        <f>'2009'!K218</f>
        <v>Frýdek-Místek</v>
      </c>
      <c r="G361" s="314" t="str">
        <f>'2009'!L218</f>
        <v>12:03,0</v>
      </c>
      <c r="H361" s="177" t="str">
        <f>'2009'!I219</f>
        <v>Marek</v>
      </c>
      <c r="I361" s="203" t="str">
        <f>'2009'!J219</f>
        <v>Szmek</v>
      </c>
      <c r="J361" s="148" t="str">
        <f>'2009'!K219</f>
        <v>Bystřice</v>
      </c>
      <c r="K361" s="314" t="str">
        <f>'2009'!L219</f>
        <v>12:04,0</v>
      </c>
      <c r="L361" s="177" t="str">
        <f>'2009'!I220</f>
        <v>Roman</v>
      </c>
      <c r="M361" s="203" t="str">
        <f>'2009'!J220</f>
        <v>Říha</v>
      </c>
      <c r="N361" s="148" t="str">
        <f>'2009'!K220</f>
        <v>Frýdek-Místek</v>
      </c>
      <c r="O361" s="321" t="str">
        <f>'2009'!L220</f>
        <v>12:40,0</v>
      </c>
    </row>
    <row r="362" spans="1:15">
      <c r="A362" s="960"/>
      <c r="B362" s="974" t="s">
        <v>799</v>
      </c>
      <c r="C362" s="145" t="s">
        <v>1485</v>
      </c>
      <c r="D362" s="169" t="str">
        <f>'2009'!C243</f>
        <v>Lucie</v>
      </c>
      <c r="E362" s="205" t="str">
        <f>'2009'!D243</f>
        <v>Szotkowská</v>
      </c>
      <c r="F362" s="147" t="str">
        <f>'2009'!E243</f>
        <v>Jablunkov</v>
      </c>
      <c r="G362" s="313" t="str">
        <f>'2009'!F243</f>
        <v>15:05,0</v>
      </c>
      <c r="H362" s="169" t="str">
        <f>'2009'!C244</f>
        <v>Tereza</v>
      </c>
      <c r="I362" s="205" t="str">
        <f>'2009'!D244</f>
        <v>Dropová</v>
      </c>
      <c r="J362" s="147" t="str">
        <f>'2009'!E244</f>
        <v>Frýdek-Místek</v>
      </c>
      <c r="K362" s="313" t="str">
        <f>'2009'!F244</f>
        <v>17:13,0</v>
      </c>
      <c r="L362" s="169" t="str">
        <f>'2009'!C245</f>
        <v>Jana</v>
      </c>
      <c r="M362" s="205" t="str">
        <f>'2009'!D245</f>
        <v>Byrtusová</v>
      </c>
      <c r="N362" s="147" t="str">
        <f>'2009'!E245</f>
        <v>Bukovec</v>
      </c>
      <c r="O362" s="322" t="str">
        <f>'2009'!F245</f>
        <v>20:35,0</v>
      </c>
    </row>
    <row r="363" spans="1:15">
      <c r="A363" s="960"/>
      <c r="B363" s="975"/>
      <c r="C363" s="146" t="s">
        <v>1484</v>
      </c>
      <c r="D363" s="177" t="str">
        <f>'2009'!I243</f>
        <v>Petr</v>
      </c>
      <c r="E363" s="203" t="str">
        <f>'2009'!J243</f>
        <v>Mikulenka</v>
      </c>
      <c r="F363" s="222" t="str">
        <f>'2009'!K243</f>
        <v>Frýdek-Místek</v>
      </c>
      <c r="G363" s="314" t="str">
        <f>'2009'!L243</f>
        <v>27:02,8</v>
      </c>
      <c r="H363" s="177" t="str">
        <f>'2009'!I244</f>
        <v>Miroslav</v>
      </c>
      <c r="I363" s="203" t="str">
        <f>'2009'!J244</f>
        <v>Kluz</v>
      </c>
      <c r="J363" s="148" t="str">
        <f>'2009'!K244</f>
        <v>Jablunkov</v>
      </c>
      <c r="K363" s="314" t="str">
        <f>'2009'!L244</f>
        <v>27:23,0</v>
      </c>
      <c r="L363" s="177" t="str">
        <f>'2009'!I245</f>
        <v>Miroslav</v>
      </c>
      <c r="M363" s="203" t="str">
        <f>'2009'!J245</f>
        <v>Lepíček</v>
      </c>
      <c r="N363" s="148" t="str">
        <f>'2009'!K245</f>
        <v>Frýdek-Místek</v>
      </c>
      <c r="O363" s="321" t="str">
        <f>'2009'!L245</f>
        <v>27:38,4</v>
      </c>
    </row>
    <row r="364" spans="1:15">
      <c r="A364" s="960"/>
      <c r="B364" s="976" t="s">
        <v>1482</v>
      </c>
      <c r="C364" s="145" t="s">
        <v>1485</v>
      </c>
      <c r="D364" s="169" t="str">
        <f>'2009'!C268</f>
        <v>Jana</v>
      </c>
      <c r="E364" s="205" t="str">
        <f>'2009'!D268</f>
        <v>Matalová</v>
      </c>
      <c r="F364" s="147" t="str">
        <f>'2009'!E268</f>
        <v>Frýdek-Místek</v>
      </c>
      <c r="G364" s="313" t="str">
        <f>'2009'!F268</f>
        <v>15:35,0</v>
      </c>
      <c r="H364" s="169" t="str">
        <f>'2009'!C269</f>
        <v>Ludmila</v>
      </c>
      <c r="I364" s="205" t="str">
        <f>'2009'!D269</f>
        <v>Šokalová</v>
      </c>
      <c r="J364" s="147" t="str">
        <f>'2009'!E269</f>
        <v>Frýdek-Místek</v>
      </c>
      <c r="K364" s="313" t="str">
        <f>'2009'!F269</f>
        <v>16:24,0</v>
      </c>
      <c r="L364" s="169" t="str">
        <f>'2009'!C270</f>
        <v>Adriana</v>
      </c>
      <c r="M364" s="205" t="str">
        <f>'2009'!D270</f>
        <v>Bednaríková</v>
      </c>
      <c r="N364" s="147" t="str">
        <f>'2009'!E270</f>
        <v>Ostrava</v>
      </c>
      <c r="O364" s="322" t="str">
        <f>'2009'!F270</f>
        <v>16:30,0</v>
      </c>
    </row>
    <row r="365" spans="1:15">
      <c r="A365" s="960"/>
      <c r="B365" s="977"/>
      <c r="C365" s="146" t="s">
        <v>1484</v>
      </c>
      <c r="D365" s="177" t="str">
        <f>'2009'!I268</f>
        <v>Rostislav</v>
      </c>
      <c r="E365" s="203" t="str">
        <f>'2009'!J268</f>
        <v>Travníček</v>
      </c>
      <c r="F365" s="148" t="str">
        <f>'2009'!K268</f>
        <v>Frýdek-Místek</v>
      </c>
      <c r="G365" s="314" t="str">
        <f>'2009'!L268</f>
        <v>28:55,5</v>
      </c>
      <c r="H365" s="177" t="str">
        <f>'2009'!I269</f>
        <v>Daniel</v>
      </c>
      <c r="I365" s="203" t="str">
        <f>'2009'!J269</f>
        <v>Šindelek</v>
      </c>
      <c r="J365" s="148" t="str">
        <f>'2009'!K269</f>
        <v>Frýdek-Místek</v>
      </c>
      <c r="K365" s="314" t="str">
        <f>'2009'!L269</f>
        <v>29:02,0</v>
      </c>
      <c r="L365" s="177" t="str">
        <f>'2009'!I270</f>
        <v>Miroslav</v>
      </c>
      <c r="M365" s="203" t="str">
        <f>'2009'!J270</f>
        <v>Niemiec</v>
      </c>
      <c r="N365" s="148" t="str">
        <f>'2009'!K270</f>
        <v>Goleszów</v>
      </c>
      <c r="O365" s="321" t="str">
        <f>'2009'!L270</f>
        <v>29:50,0</v>
      </c>
    </row>
    <row r="366" spans="1:15">
      <c r="A366" s="960"/>
      <c r="B366" s="949" t="s">
        <v>792</v>
      </c>
      <c r="C366" s="145" t="s">
        <v>1485</v>
      </c>
      <c r="D366" s="169"/>
      <c r="E366" s="205"/>
      <c r="F366" s="147"/>
      <c r="G366" s="313"/>
      <c r="H366" s="169"/>
      <c r="I366" s="205"/>
      <c r="J366" s="147"/>
      <c r="K366" s="313"/>
      <c r="L366" s="169"/>
      <c r="M366" s="205"/>
      <c r="N366" s="147"/>
      <c r="O366" s="322"/>
    </row>
    <row r="367" spans="1:15">
      <c r="A367" s="960"/>
      <c r="B367" s="950"/>
      <c r="C367" s="146" t="s">
        <v>1484</v>
      </c>
      <c r="D367" s="177" t="str">
        <f>'2009'!I293</f>
        <v>Vladislav</v>
      </c>
      <c r="E367" s="203" t="str">
        <f>'2009'!J293</f>
        <v>Martynek</v>
      </c>
      <c r="F367" s="148" t="str">
        <f>'2009'!K293</f>
        <v>Mosty u Jabl.</v>
      </c>
      <c r="G367" s="314" t="str">
        <f>'2009'!L293</f>
        <v>29:07,0</v>
      </c>
      <c r="H367" s="177" t="str">
        <f>'2009'!I294</f>
        <v>Roman</v>
      </c>
      <c r="I367" s="203" t="str">
        <f>'2009'!J294</f>
        <v>Slowioczek</v>
      </c>
      <c r="J367" s="148" t="str">
        <f>'2009'!K294</f>
        <v>Jablunkov</v>
      </c>
      <c r="K367" s="314" t="str">
        <f>'2009'!L294</f>
        <v>29:47,8</v>
      </c>
      <c r="L367" s="177" t="str">
        <f>'2009'!I295</f>
        <v>Josef</v>
      </c>
      <c r="M367" s="203" t="str">
        <f>'2009'!J295</f>
        <v>Nejezchleba</v>
      </c>
      <c r="N367" s="148" t="str">
        <f>'2009'!K295</f>
        <v>Frýdek-Místek</v>
      </c>
      <c r="O367" s="321" t="str">
        <f>'2009'!L295</f>
        <v>32:01,0</v>
      </c>
    </row>
    <row r="368" spans="1:15" hidden="1">
      <c r="A368" s="960"/>
      <c r="B368" s="951" t="s">
        <v>1483</v>
      </c>
      <c r="C368" s="145" t="s">
        <v>1485</v>
      </c>
      <c r="D368" s="169"/>
      <c r="E368" s="205"/>
      <c r="F368" s="147"/>
      <c r="G368" s="313"/>
      <c r="H368" s="169"/>
      <c r="I368" s="205"/>
      <c r="J368" s="147"/>
      <c r="K368" s="313"/>
      <c r="L368" s="169"/>
      <c r="M368" s="205"/>
      <c r="N368" s="147"/>
      <c r="O368" s="322"/>
    </row>
    <row r="369" spans="1:15">
      <c r="A369" s="960"/>
      <c r="B369" s="952"/>
      <c r="C369" s="414" t="s">
        <v>1484</v>
      </c>
      <c r="D369" s="176" t="str">
        <f>'2009'!C293</f>
        <v>František</v>
      </c>
      <c r="E369" s="175" t="str">
        <f>'2009'!D293</f>
        <v>Holec</v>
      </c>
      <c r="F369" s="165" t="str">
        <f>'2009'!E293</f>
        <v>Frýdek-Místek</v>
      </c>
      <c r="G369" s="312" t="str">
        <f>'2009'!F293</f>
        <v>34:50,9</v>
      </c>
      <c r="H369" s="176" t="str">
        <f>'2009'!C294</f>
        <v>Ervin</v>
      </c>
      <c r="I369" s="175" t="str">
        <f>'2009'!D294</f>
        <v>Podžorny</v>
      </c>
      <c r="J369" s="165" t="str">
        <f>'2009'!E294</f>
        <v>Český Těšín</v>
      </c>
      <c r="K369" s="312" t="str">
        <f>'2009'!F294</f>
        <v>36:08,0</v>
      </c>
      <c r="L369" s="176" t="str">
        <f>'2009'!C295</f>
        <v>Peter</v>
      </c>
      <c r="M369" s="175" t="str">
        <f>'2009'!D295</f>
        <v>Balko</v>
      </c>
      <c r="N369" s="165" t="str">
        <f>'2009'!E295</f>
        <v>Frýdek-Místek</v>
      </c>
      <c r="O369" s="317" t="str">
        <f>'2009'!F295</f>
        <v>37:23,6</v>
      </c>
    </row>
    <row r="370" spans="1:15" hidden="1">
      <c r="A370" s="960"/>
      <c r="B370" s="953" t="s">
        <v>2885</v>
      </c>
      <c r="C370" s="145" t="s">
        <v>1485</v>
      </c>
      <c r="D370" s="169"/>
      <c r="E370" s="205"/>
      <c r="F370" s="147"/>
      <c r="G370" s="313"/>
      <c r="H370" s="169"/>
      <c r="I370" s="205"/>
      <c r="J370" s="147"/>
      <c r="K370" s="313"/>
      <c r="L370" s="169"/>
      <c r="M370" s="205"/>
      <c r="N370" s="147"/>
      <c r="O370" s="322"/>
    </row>
    <row r="371" spans="1:15">
      <c r="A371" s="960"/>
      <c r="B371" s="954"/>
      <c r="C371" s="414" t="s">
        <v>1484</v>
      </c>
      <c r="D371" s="176" t="str">
        <f>'2009'!C319</f>
        <v>Jaroslav</v>
      </c>
      <c r="E371" s="175" t="str">
        <f>'2009'!D319</f>
        <v>Gaman</v>
      </c>
      <c r="F371" s="165" t="str">
        <f>'2009'!E319</f>
        <v>Havířov</v>
      </c>
      <c r="G371" s="312" t="str">
        <f>'2009'!F319</f>
        <v>43:03,0</v>
      </c>
      <c r="H371" s="176">
        <f>'2009'!C320</f>
        <v>0</v>
      </c>
      <c r="I371" s="175">
        <f>'2009'!D320</f>
        <v>0</v>
      </c>
      <c r="J371" s="165">
        <f>'2009'!E320</f>
        <v>0</v>
      </c>
      <c r="K371" s="312">
        <f>'2009'!F320</f>
        <v>0</v>
      </c>
      <c r="L371" s="176">
        <f>'2009'!C321</f>
        <v>0</v>
      </c>
      <c r="M371" s="175">
        <f>'2009'!D321</f>
        <v>0</v>
      </c>
      <c r="N371" s="165">
        <f>'2009'!E321</f>
        <v>0</v>
      </c>
      <c r="O371" s="317">
        <f>'2009'!F321</f>
        <v>0</v>
      </c>
    </row>
    <row r="372" spans="1:15" ht="12.75" thickBot="1">
      <c r="A372" s="960"/>
      <c r="B372" s="955" t="s">
        <v>2624</v>
      </c>
      <c r="C372" s="145"/>
      <c r="D372" s="176" t="str">
        <f>'2009'!I319</f>
        <v>Bronislav</v>
      </c>
      <c r="E372" s="175" t="str">
        <f>'2009'!J319</f>
        <v>Walek</v>
      </c>
      <c r="F372" s="147" t="str">
        <f>'2009'!K319</f>
        <v>Hrádek</v>
      </c>
      <c r="G372" s="313" t="str">
        <f>'2009'!L319</f>
        <v>12:53,0</v>
      </c>
      <c r="H372" s="169" t="str">
        <f>'2009'!I320</f>
        <v>Tomáš</v>
      </c>
      <c r="I372" s="205" t="str">
        <f>'2009'!J320</f>
        <v>Gorny</v>
      </c>
      <c r="J372" s="147" t="str">
        <f>'2009'!K320</f>
        <v>Suszynka</v>
      </c>
      <c r="K372" s="313" t="str">
        <f>'2009'!L320</f>
        <v>14:27,0</v>
      </c>
      <c r="L372" s="169" t="str">
        <f>'2009'!I321</f>
        <v>Milan</v>
      </c>
      <c r="M372" s="205" t="str">
        <f>'2009'!J321</f>
        <v>Maršálek</v>
      </c>
      <c r="N372" s="147" t="str">
        <f>'2009'!K321</f>
        <v>Hodoňovice</v>
      </c>
      <c r="O372" s="322" t="str">
        <f>'2009'!L321</f>
        <v>14:34,0</v>
      </c>
    </row>
    <row r="373" spans="1:15" ht="12.75" hidden="1" thickBot="1">
      <c r="A373" s="960"/>
      <c r="B373" s="956"/>
      <c r="C373" s="156"/>
      <c r="D373" s="179"/>
      <c r="E373" s="204"/>
      <c r="F373" s="157"/>
      <c r="G373" s="315"/>
      <c r="H373" s="179"/>
      <c r="I373" s="204"/>
      <c r="J373" s="157"/>
      <c r="K373" s="315"/>
      <c r="L373" s="179"/>
      <c r="M373" s="204"/>
      <c r="N373" s="157"/>
      <c r="O373" s="323"/>
    </row>
    <row r="374" spans="1:15" hidden="1">
      <c r="A374" s="960"/>
      <c r="B374" s="957" t="s">
        <v>571</v>
      </c>
      <c r="C374" s="415" t="s">
        <v>1485</v>
      </c>
      <c r="D374" s="416"/>
      <c r="E374" s="417"/>
      <c r="F374" s="418"/>
      <c r="G374" s="419"/>
      <c r="H374" s="416"/>
      <c r="I374" s="417"/>
      <c r="J374" s="418"/>
      <c r="K374" s="419"/>
      <c r="L374" s="416"/>
      <c r="M374" s="417"/>
      <c r="N374" s="418"/>
      <c r="O374" s="420"/>
    </row>
    <row r="375" spans="1:15" ht="12.75" hidden="1" thickBot="1">
      <c r="A375" s="961"/>
      <c r="B375" s="958"/>
      <c r="C375" s="156" t="s">
        <v>1484</v>
      </c>
      <c r="D375" s="179">
        <f>'2009'!C413</f>
        <v>0</v>
      </c>
      <c r="E375" s="204">
        <f>'2009'!D413</f>
        <v>0</v>
      </c>
      <c r="F375" s="157">
        <f>'2009'!E413</f>
        <v>0</v>
      </c>
      <c r="G375" s="315">
        <f>'2009'!F413</f>
        <v>0</v>
      </c>
      <c r="H375" s="179"/>
      <c r="I375" s="204"/>
      <c r="J375" s="157"/>
      <c r="K375" s="315"/>
      <c r="L375" s="179"/>
      <c r="M375" s="204"/>
      <c r="N375" s="157"/>
      <c r="O375" s="323"/>
    </row>
    <row r="376" spans="1:15">
      <c r="A376" s="959">
        <v>2010</v>
      </c>
      <c r="B376" s="962" t="s">
        <v>926</v>
      </c>
      <c r="C376" s="149" t="s">
        <v>1478</v>
      </c>
      <c r="D376" s="173" t="str">
        <f>'2010'!C14</f>
        <v>Jana</v>
      </c>
      <c r="E376" s="172" t="str">
        <f>'2010'!D14</f>
        <v>Kaletová</v>
      </c>
      <c r="F376" s="150" t="str">
        <f>'2010'!E14</f>
        <v>Hrádek</v>
      </c>
      <c r="G376" s="311" t="str">
        <f>'2010'!F14</f>
        <v>00:30,6</v>
      </c>
      <c r="H376" s="173" t="str">
        <f>'2010'!C15</f>
        <v>Sylvie</v>
      </c>
      <c r="I376" s="172" t="str">
        <f>'2010'!D15</f>
        <v>Byrtusová</v>
      </c>
      <c r="J376" s="150" t="str">
        <f>'2010'!E15</f>
        <v>Bukovec</v>
      </c>
      <c r="K376" s="311" t="str">
        <f>'2010'!F15</f>
        <v>00:31,6</v>
      </c>
      <c r="L376" s="173" t="str">
        <f>'2010'!C16</f>
        <v>Natalie</v>
      </c>
      <c r="M376" s="172" t="str">
        <f>'2010'!D16</f>
        <v>Kaletová</v>
      </c>
      <c r="N376" s="682" t="str">
        <f>'2010'!E16</f>
        <v>České Budějovice</v>
      </c>
      <c r="O376" s="316" t="str">
        <f>'2010'!F16</f>
        <v>00:35,0</v>
      </c>
    </row>
    <row r="377" spans="1:15">
      <c r="A377" s="960"/>
      <c r="B377" s="963"/>
      <c r="C377" s="146" t="s">
        <v>1479</v>
      </c>
      <c r="D377" s="177" t="str">
        <f>'2010'!I14</f>
        <v>Marek</v>
      </c>
      <c r="E377" s="203" t="str">
        <f>'2010'!J14</f>
        <v>Benek</v>
      </c>
      <c r="F377" s="148" t="str">
        <f>'2010'!K14</f>
        <v>Hrádek</v>
      </c>
      <c r="G377" s="314" t="str">
        <f>'2010'!L14</f>
        <v>00:33,4</v>
      </c>
      <c r="H377" s="177" t="str">
        <f>'2010'!I15</f>
        <v>Sebastian</v>
      </c>
      <c r="I377" s="203" t="str">
        <f>'2010'!J15</f>
        <v>Žabka</v>
      </c>
      <c r="J377" s="148" t="str">
        <f>'2010'!K15</f>
        <v>Hrádek</v>
      </c>
      <c r="K377" s="314" t="str">
        <f>'2010'!L15</f>
        <v>00:37,4</v>
      </c>
      <c r="L377" s="177" t="str">
        <f>'2010'!I16</f>
        <v>Daniel</v>
      </c>
      <c r="M377" s="203" t="str">
        <f>'2010'!J16</f>
        <v>Kaleta</v>
      </c>
      <c r="N377" s="148" t="str">
        <f>'2010'!K16</f>
        <v>Hrádek</v>
      </c>
      <c r="O377" s="321" t="str">
        <f>'2010'!L16</f>
        <v>00:39,0</v>
      </c>
    </row>
    <row r="378" spans="1:15">
      <c r="A378" s="960"/>
      <c r="B378" s="964" t="s">
        <v>1481</v>
      </c>
      <c r="C378" s="145" t="s">
        <v>1478</v>
      </c>
      <c r="D378" s="169" t="str">
        <f>'2010'!C39</f>
        <v>Klára</v>
      </c>
      <c r="E378" s="205" t="str">
        <f>'2010'!D39</f>
        <v>Teofilová</v>
      </c>
      <c r="F378" s="147" t="str">
        <f>'2010'!E39</f>
        <v>Bystřice</v>
      </c>
      <c r="G378" s="313" t="str">
        <f>'2010'!F39</f>
        <v>01:28,0</v>
      </c>
      <c r="H378" s="169" t="str">
        <f>'2010'!C40</f>
        <v>Lenka</v>
      </c>
      <c r="I378" s="205" t="str">
        <f>'2010'!D40</f>
        <v>Konderlová</v>
      </c>
      <c r="J378" s="147" t="str">
        <f>'2010'!E40</f>
        <v>Nýdek</v>
      </c>
      <c r="K378" s="313" t="str">
        <f>'2010'!F40</f>
        <v>01:30,0</v>
      </c>
      <c r="L378" s="169" t="str">
        <f>'2010'!C41</f>
        <v>Anna</v>
      </c>
      <c r="M378" s="205" t="str">
        <f>'2010'!D41</f>
        <v>Bojková</v>
      </c>
      <c r="N378" s="147" t="str">
        <f>'2010'!E41</f>
        <v>Bystřice</v>
      </c>
      <c r="O378" s="322" t="str">
        <f>'2010'!F41</f>
        <v>01:30,7</v>
      </c>
    </row>
    <row r="379" spans="1:15">
      <c r="A379" s="960"/>
      <c r="B379" s="965"/>
      <c r="C379" s="146" t="s">
        <v>1479</v>
      </c>
      <c r="D379" s="177" t="str">
        <f>'2010'!I39</f>
        <v>Lukáš</v>
      </c>
      <c r="E379" s="203" t="str">
        <f>'2010'!J39</f>
        <v>Holub</v>
      </c>
      <c r="F379" s="148" t="str">
        <f>'2010'!K39</f>
        <v>Frýdek-Místek</v>
      </c>
      <c r="G379" s="314" t="str">
        <f>'2010'!L39</f>
        <v>01:21,0</v>
      </c>
      <c r="H379" s="177" t="str">
        <f>'2010'!I40</f>
        <v>Lukáš</v>
      </c>
      <c r="I379" s="203" t="str">
        <f>'2010'!J40</f>
        <v>Skotnica</v>
      </c>
      <c r="J379" s="148" t="str">
        <f>'2010'!K40</f>
        <v>Frýdek-Místek</v>
      </c>
      <c r="K379" s="314" t="str">
        <f>'2010'!L40</f>
        <v>01:23,0</v>
      </c>
      <c r="L379" s="177" t="str">
        <f>'2010'!I41</f>
        <v>Grzegorz</v>
      </c>
      <c r="M379" s="203" t="str">
        <f>'2010'!J41</f>
        <v>Zawada</v>
      </c>
      <c r="N379" s="148" t="str">
        <f>'2010'!K41</f>
        <v>Istebna</v>
      </c>
      <c r="O379" s="321" t="str">
        <f>'2010'!L41</f>
        <v>01:26,0</v>
      </c>
    </row>
    <row r="380" spans="1:15">
      <c r="A380" s="960"/>
      <c r="B380" s="966" t="s">
        <v>795</v>
      </c>
      <c r="C380" s="145" t="s">
        <v>1478</v>
      </c>
      <c r="D380" s="169" t="str">
        <f>'2010'!C76</f>
        <v>Kristýna</v>
      </c>
      <c r="E380" s="205" t="str">
        <f>'2010'!D76</f>
        <v>Škanderová</v>
      </c>
      <c r="F380" s="147" t="str">
        <f>'2010'!E76</f>
        <v>Frýdek-Místek</v>
      </c>
      <c r="G380" s="313" t="str">
        <f>'2010'!F76</f>
        <v>01:19,0</v>
      </c>
      <c r="H380" s="169" t="str">
        <f>'2010'!C77</f>
        <v>Petra</v>
      </c>
      <c r="I380" s="205" t="str">
        <f>'2010'!D77</f>
        <v>Pavlásková</v>
      </c>
      <c r="J380" s="147" t="str">
        <f>'2010'!E77</f>
        <v>Frýdek-Místek</v>
      </c>
      <c r="K380" s="313" t="str">
        <f>'2010'!F77</f>
        <v>01:22,0</v>
      </c>
      <c r="L380" s="169" t="str">
        <f>'2010'!C78</f>
        <v>Martina</v>
      </c>
      <c r="M380" s="205" t="str">
        <f>'2010'!D78</f>
        <v>Bartošicová</v>
      </c>
      <c r="N380" s="147" t="str">
        <f>'2010'!E78</f>
        <v>Orlová</v>
      </c>
      <c r="O380" s="322" t="str">
        <f>'2010'!F78</f>
        <v>01:26,0</v>
      </c>
    </row>
    <row r="381" spans="1:15">
      <c r="A381" s="960"/>
      <c r="B381" s="967"/>
      <c r="C381" s="146" t="s">
        <v>1479</v>
      </c>
      <c r="D381" s="177" t="str">
        <f>'2010'!I76</f>
        <v>Ondřej</v>
      </c>
      <c r="E381" s="203" t="str">
        <f>'2010'!J76</f>
        <v>Szotkowski</v>
      </c>
      <c r="F381" s="148" t="str">
        <f>'2010'!K76</f>
        <v>Jablunkov</v>
      </c>
      <c r="G381" s="314" t="str">
        <f>'2010'!L76</f>
        <v>02:27,0</v>
      </c>
      <c r="H381" s="177" t="str">
        <f>'2010'!I77</f>
        <v>Filip</v>
      </c>
      <c r="I381" s="203" t="str">
        <f>'2010'!J77</f>
        <v>Szotkowski</v>
      </c>
      <c r="J381" s="148" t="str">
        <f>'2010'!K77</f>
        <v>Třinec</v>
      </c>
      <c r="K381" s="314" t="str">
        <f>'2010'!L77</f>
        <v>02:29,0</v>
      </c>
      <c r="L381" s="177" t="str">
        <f>'2010'!I78</f>
        <v>Dawid</v>
      </c>
      <c r="M381" s="203" t="str">
        <f>'2010'!J78</f>
        <v>Zawada</v>
      </c>
      <c r="N381" s="148" t="str">
        <f>'2010'!K78</f>
        <v>Istebna</v>
      </c>
      <c r="O381" s="321" t="str">
        <f>'2010'!L78</f>
        <v>02:31,0</v>
      </c>
    </row>
    <row r="382" spans="1:15">
      <c r="A382" s="960"/>
      <c r="B382" s="968" t="s">
        <v>796</v>
      </c>
      <c r="C382" s="145" t="s">
        <v>1478</v>
      </c>
      <c r="D382" s="169" t="str">
        <f>'2010'!C121</f>
        <v>Helena</v>
      </c>
      <c r="E382" s="205" t="str">
        <f>'2010'!D121</f>
        <v>Benčová</v>
      </c>
      <c r="F382" s="147" t="str">
        <f>'2010'!E121</f>
        <v>Frýdek-Místek</v>
      </c>
      <c r="G382" s="313" t="str">
        <f>'2010'!F121</f>
        <v>02:18,0</v>
      </c>
      <c r="H382" s="169" t="str">
        <f>'2010'!C122</f>
        <v>Gabriela</v>
      </c>
      <c r="I382" s="205" t="str">
        <f>'2010'!D122</f>
        <v>Szotkowská</v>
      </c>
      <c r="J382" s="147" t="str">
        <f>'2010'!E122</f>
        <v>Jablunkov</v>
      </c>
      <c r="K382" s="313" t="str">
        <f>'2010'!F122</f>
        <v>02:21,0</v>
      </c>
      <c r="L382" s="169" t="str">
        <f>'2010'!C123</f>
        <v>Eva</v>
      </c>
      <c r="M382" s="205" t="str">
        <f>'2010'!D123</f>
        <v>Pišteková</v>
      </c>
      <c r="N382" s="147" t="str">
        <f>'2010'!E123</f>
        <v>Frýdek-Místek</v>
      </c>
      <c r="O382" s="322" t="str">
        <f>'2010'!F123</f>
        <v>02:23,0</v>
      </c>
    </row>
    <row r="383" spans="1:15">
      <c r="A383" s="960"/>
      <c r="B383" s="969"/>
      <c r="C383" s="146" t="s">
        <v>1479</v>
      </c>
      <c r="D383" s="177" t="str">
        <f>'2010'!I121</f>
        <v>Patrik</v>
      </c>
      <c r="E383" s="203" t="str">
        <f>'2010'!J121</f>
        <v>Říha</v>
      </c>
      <c r="F383" s="148" t="str">
        <f>'2010'!K121</f>
        <v>Frýdek-Místek</v>
      </c>
      <c r="G383" s="314" t="str">
        <f>'2010'!L121</f>
        <v>02:44,0</v>
      </c>
      <c r="H383" s="177" t="str">
        <f>'2010'!I122</f>
        <v>Antoni</v>
      </c>
      <c r="I383" s="203" t="str">
        <f>'2010'!J122</f>
        <v>Juroszek</v>
      </c>
      <c r="J383" s="148" t="str">
        <f>'2010'!K122</f>
        <v>Istebna</v>
      </c>
      <c r="K383" s="314" t="str">
        <f>'2010'!L122</f>
        <v>02:47,0</v>
      </c>
      <c r="L383" s="177" t="str">
        <f>'2010'!I123</f>
        <v>Andrzej</v>
      </c>
      <c r="M383" s="203" t="str">
        <f>'2010'!J123</f>
        <v>Jalowiczor</v>
      </c>
      <c r="N383" s="148" t="str">
        <f>'2010'!K123</f>
        <v>Istebna</v>
      </c>
      <c r="O383" s="321" t="str">
        <f>'2010'!L123</f>
        <v>02:51,0</v>
      </c>
    </row>
    <row r="384" spans="1:15">
      <c r="A384" s="960"/>
      <c r="B384" s="970" t="s">
        <v>797</v>
      </c>
      <c r="C384" s="145" t="s">
        <v>1478</v>
      </c>
      <c r="D384" s="169" t="str">
        <f>'2010'!C165</f>
        <v>Hana</v>
      </c>
      <c r="E384" s="205" t="str">
        <f>'2010'!D165</f>
        <v>Walaská</v>
      </c>
      <c r="F384" s="147" t="str">
        <f>'2010'!E165</f>
        <v>Třinec</v>
      </c>
      <c r="G384" s="313" t="str">
        <f>'2010'!F165</f>
        <v>02:47,0</v>
      </c>
      <c r="H384" s="169" t="str">
        <f>'2010'!C166</f>
        <v>Karolína</v>
      </c>
      <c r="I384" s="205" t="str">
        <f>'2010'!D166</f>
        <v>Mrázková</v>
      </c>
      <c r="J384" s="147" t="str">
        <f>'2010'!E166</f>
        <v>Jablunkov</v>
      </c>
      <c r="K384" s="313" t="str">
        <f>'2010'!F166</f>
        <v>02:52,0</v>
      </c>
      <c r="L384" s="169" t="str">
        <f>'2010'!C167</f>
        <v>Blanka</v>
      </c>
      <c r="M384" s="205" t="str">
        <f>'2010'!D167</f>
        <v>Hunerová</v>
      </c>
      <c r="N384" s="147" t="str">
        <f>'2010'!E167</f>
        <v>Frýdek-Místek</v>
      </c>
      <c r="O384" s="322" t="str">
        <f>'2010'!F167</f>
        <v>02:53,0</v>
      </c>
    </row>
    <row r="385" spans="1:15">
      <c r="A385" s="960"/>
      <c r="B385" s="971"/>
      <c r="C385" s="146" t="s">
        <v>1479</v>
      </c>
      <c r="D385" s="177" t="str">
        <f>'2010'!I165</f>
        <v>Jakub</v>
      </c>
      <c r="E385" s="203" t="str">
        <f>'2010'!J165</f>
        <v>Zemaník</v>
      </c>
      <c r="F385" s="148" t="str">
        <f>'2010'!K165</f>
        <v>Frýdek-Místek</v>
      </c>
      <c r="G385" s="314" t="str">
        <f>'2010'!L165</f>
        <v>04:18,0</v>
      </c>
      <c r="H385" s="177" t="str">
        <f>'2010'!I166</f>
        <v>Szymon</v>
      </c>
      <c r="I385" s="203" t="str">
        <f>'2010'!J166</f>
        <v>Czepczor</v>
      </c>
      <c r="J385" s="148" t="str">
        <f>'2010'!K166</f>
        <v>Istebna</v>
      </c>
      <c r="K385" s="314" t="str">
        <f>'2010'!L166</f>
        <v>04:27,0</v>
      </c>
      <c r="L385" s="177" t="str">
        <f>'2010'!I167</f>
        <v>Pavel</v>
      </c>
      <c r="M385" s="203" t="str">
        <f>'2010'!J167</f>
        <v>Szymala</v>
      </c>
      <c r="N385" s="148" t="str">
        <f>'2010'!K167</f>
        <v>Frýdek-Místek</v>
      </c>
      <c r="O385" s="321" t="str">
        <f>'2010'!L167</f>
        <v>04:32,0</v>
      </c>
    </row>
    <row r="386" spans="1:15">
      <c r="A386" s="960"/>
      <c r="B386" s="970" t="s">
        <v>1665</v>
      </c>
      <c r="C386" s="145" t="s">
        <v>1478</v>
      </c>
      <c r="D386" s="169" t="str">
        <f>'2010'!C193</f>
        <v>Petra</v>
      </c>
      <c r="E386" s="205" t="str">
        <f>'2010'!D193</f>
        <v>Čaganová</v>
      </c>
      <c r="F386" s="147" t="str">
        <f>'2010'!E193</f>
        <v>Frýdek-Místek</v>
      </c>
      <c r="G386" s="313" t="str">
        <f>'2010'!F193</f>
        <v>05:16,0</v>
      </c>
      <c r="H386" s="169" t="str">
        <f>'2010'!C194</f>
        <v>Veronika</v>
      </c>
      <c r="I386" s="205" t="str">
        <f>'2010'!D194</f>
        <v>Moškořová</v>
      </c>
      <c r="J386" s="147" t="str">
        <f>'2010'!E194</f>
        <v>Frýdek-Místek</v>
      </c>
      <c r="K386" s="313" t="str">
        <f>'2010'!F194</f>
        <v>05:22,0</v>
      </c>
      <c r="L386" s="169" t="str">
        <f>'2010'!C195</f>
        <v>Lucie</v>
      </c>
      <c r="M386" s="205" t="str">
        <f>'2010'!D195</f>
        <v>Slováková</v>
      </c>
      <c r="N386" s="147" t="str">
        <f>'2010'!E195</f>
        <v>Frýdek-Místek</v>
      </c>
      <c r="O386" s="322" t="str">
        <f>'2010'!F195</f>
        <v>05:26,0</v>
      </c>
    </row>
    <row r="387" spans="1:15">
      <c r="A387" s="960"/>
      <c r="B387" s="971"/>
      <c r="C387" s="146" t="s">
        <v>1479</v>
      </c>
      <c r="D387" s="177" t="str">
        <f>'2010'!I193</f>
        <v>Tomáš</v>
      </c>
      <c r="E387" s="203" t="str">
        <f>'2010'!J193</f>
        <v>Filipec</v>
      </c>
      <c r="F387" s="148" t="str">
        <f>'2010'!K193</f>
        <v>Frýdek-Místek</v>
      </c>
      <c r="G387" s="314" t="str">
        <f>'2010'!L193</f>
        <v>11:43,0</v>
      </c>
      <c r="H387" s="177" t="str">
        <f>'2010'!I194</f>
        <v>Radek</v>
      </c>
      <c r="I387" s="203" t="str">
        <f>'2010'!J194</f>
        <v>Dokoupil</v>
      </c>
      <c r="J387" s="148" t="str">
        <f>'2010'!K194</f>
        <v>Karviná</v>
      </c>
      <c r="K387" s="314" t="str">
        <f>'2010'!L194</f>
        <v>13:56,0</v>
      </c>
      <c r="L387" s="177" t="str">
        <f>'2010'!I195</f>
        <v>Ladislav</v>
      </c>
      <c r="M387" s="203" t="str">
        <f>'2010'!J195</f>
        <v>Šútora</v>
      </c>
      <c r="N387" s="148" t="str">
        <f>'2010'!K195</f>
        <v>Frýdek-Místek</v>
      </c>
      <c r="O387" s="321" t="str">
        <f>'2010'!L195</f>
        <v>14:11,0</v>
      </c>
    </row>
    <row r="388" spans="1:15">
      <c r="A388" s="960"/>
      <c r="B388" s="972" t="s">
        <v>798</v>
      </c>
      <c r="C388" s="145" t="s">
        <v>1478</v>
      </c>
      <c r="D388" s="169" t="str">
        <f>'2010'!C218</f>
        <v>Petra</v>
      </c>
      <c r="E388" s="205" t="str">
        <f>'2010'!D218</f>
        <v>Čaganová</v>
      </c>
      <c r="F388" s="147" t="str">
        <f>'2010'!E218</f>
        <v>Frýdek-Místek</v>
      </c>
      <c r="G388" s="313" t="str">
        <f>'2010'!F218</f>
        <v>15:35,0</v>
      </c>
      <c r="H388" s="169" t="str">
        <f>'2010'!C219</f>
        <v>Alice</v>
      </c>
      <c r="I388" s="205" t="str">
        <f>'2010'!D219</f>
        <v>Pišová</v>
      </c>
      <c r="J388" s="147" t="str">
        <f>'2010'!E219</f>
        <v>Frýdek-Místek</v>
      </c>
      <c r="K388" s="313" t="str">
        <f>'2010'!F219</f>
        <v>17:17,0</v>
      </c>
      <c r="L388" s="169" t="str">
        <f>'2010'!C220</f>
        <v>Ivana</v>
      </c>
      <c r="M388" s="205" t="str">
        <f>'2010'!D220</f>
        <v>Matušková</v>
      </c>
      <c r="N388" s="147" t="str">
        <f>'2010'!E220</f>
        <v>Frýdek-Místek</v>
      </c>
      <c r="O388" s="322" t="str">
        <f>'2010'!F220</f>
        <v>18:13,0</v>
      </c>
    </row>
    <row r="389" spans="1:15">
      <c r="A389" s="960"/>
      <c r="B389" s="973"/>
      <c r="C389" s="146" t="s">
        <v>1479</v>
      </c>
      <c r="D389" s="177" t="str">
        <f>'2010'!I218</f>
        <v>Petr</v>
      </c>
      <c r="E389" s="203" t="str">
        <f>'2010'!J218</f>
        <v>Kaminski</v>
      </c>
      <c r="F389" s="148" t="str">
        <f>'2010'!K218</f>
        <v>Havířov</v>
      </c>
      <c r="G389" s="314" t="str">
        <f>'2010'!L218</f>
        <v>11:20,0</v>
      </c>
      <c r="H389" s="177" t="str">
        <f>'2010'!I219</f>
        <v>Petr</v>
      </c>
      <c r="I389" s="203" t="str">
        <f>'2010'!J219</f>
        <v>Lukeš</v>
      </c>
      <c r="J389" s="148" t="str">
        <f>'2010'!K219</f>
        <v>Frýdek-Místek</v>
      </c>
      <c r="K389" s="314" t="str">
        <f>'2010'!L219</f>
        <v>12:05,0</v>
      </c>
      <c r="L389" s="177" t="str">
        <f>'2010'!I220</f>
        <v>Daniel</v>
      </c>
      <c r="M389" s="203" t="str">
        <f>'2010'!J220</f>
        <v>Bezecný</v>
      </c>
      <c r="N389" s="148" t="str">
        <f>'2010'!K220</f>
        <v>Frýdek-Místek</v>
      </c>
      <c r="O389" s="321" t="str">
        <f>'2010'!L220</f>
        <v>15:18,0</v>
      </c>
    </row>
    <row r="390" spans="1:15">
      <c r="A390" s="960"/>
      <c r="B390" s="974" t="s">
        <v>799</v>
      </c>
      <c r="C390" s="145" t="s">
        <v>1485</v>
      </c>
      <c r="D390" s="169" t="str">
        <f>'2010'!C243</f>
        <v>Andrea</v>
      </c>
      <c r="E390" s="205" t="str">
        <f>'2010'!D243</f>
        <v>Krstevová</v>
      </c>
      <c r="F390" s="147" t="str">
        <f>'2010'!E243</f>
        <v>Kopřivnice</v>
      </c>
      <c r="G390" s="313" t="str">
        <f>'2010'!F243</f>
        <v>13:36,0</v>
      </c>
      <c r="H390" s="169" t="str">
        <f>'2010'!C244</f>
        <v>Lucie</v>
      </c>
      <c r="I390" s="205" t="str">
        <f>'2010'!D244</f>
        <v>Szotkowská</v>
      </c>
      <c r="J390" s="147" t="str">
        <f>'2010'!E244</f>
        <v>Jablunkov</v>
      </c>
      <c r="K390" s="313" t="str">
        <f>'2010'!F244</f>
        <v>14:25,0</v>
      </c>
      <c r="L390" s="169" t="str">
        <f>'2010'!C245</f>
        <v>Hana</v>
      </c>
      <c r="M390" s="205" t="str">
        <f>'2010'!D245</f>
        <v>Haroková</v>
      </c>
      <c r="N390" s="147" t="str">
        <f>'2010'!E245</f>
        <v>Havířov</v>
      </c>
      <c r="O390" s="322" t="str">
        <f>'2010'!F245</f>
        <v>15:01,0</v>
      </c>
    </row>
    <row r="391" spans="1:15">
      <c r="A391" s="960"/>
      <c r="B391" s="975"/>
      <c r="C391" s="146" t="s">
        <v>1484</v>
      </c>
      <c r="D391" s="177" t="str">
        <f>'2010'!I243</f>
        <v>Václav</v>
      </c>
      <c r="E391" s="203" t="str">
        <f>'2010'!J243</f>
        <v>Bitala</v>
      </c>
      <c r="F391" s="222" t="str">
        <f>'2010'!K243</f>
        <v>Kopřivnice</v>
      </c>
      <c r="G391" s="314" t="str">
        <f>'2010'!L243</f>
        <v>26:18,0</v>
      </c>
      <c r="H391" s="177" t="str">
        <f>'2010'!I244</f>
        <v>Tomasz</v>
      </c>
      <c r="I391" s="203" t="str">
        <f>'2010'!J244</f>
        <v>Wróbel</v>
      </c>
      <c r="J391" s="148" t="str">
        <f>'2010'!K244</f>
        <v>Dziegielów</v>
      </c>
      <c r="K391" s="314" t="str">
        <f>'2010'!L244</f>
        <v>26:47,0</v>
      </c>
      <c r="L391" s="177" t="str">
        <f>'2010'!I245</f>
        <v>Ľuboslav</v>
      </c>
      <c r="M391" s="203" t="str">
        <f>'2010'!J245</f>
        <v>Čierňava</v>
      </c>
      <c r="N391" s="148" t="str">
        <f>'2010'!K245</f>
        <v>Čadca</v>
      </c>
      <c r="O391" s="321" t="str">
        <f>'2010'!L245</f>
        <v>27:46,0</v>
      </c>
    </row>
    <row r="392" spans="1:15">
      <c r="A392" s="960"/>
      <c r="B392" s="976" t="s">
        <v>1482</v>
      </c>
      <c r="C392" s="145" t="s">
        <v>1485</v>
      </c>
      <c r="D392" s="169" t="str">
        <f>'2010'!C269</f>
        <v>Radka</v>
      </c>
      <c r="E392" s="205" t="str">
        <f>'2010'!D269</f>
        <v>Miturová</v>
      </c>
      <c r="F392" s="147" t="str">
        <f>'2010'!E269</f>
        <v>Ostrava</v>
      </c>
      <c r="G392" s="313" t="str">
        <f>'2010'!F269</f>
        <v>15:10,0</v>
      </c>
      <c r="H392" s="169" t="str">
        <f>'2010'!C270</f>
        <v>Karin</v>
      </c>
      <c r="I392" s="205" t="str">
        <f>'2010'!D270</f>
        <v>Javorská</v>
      </c>
      <c r="J392" s="147" t="str">
        <f>'2010'!E270</f>
        <v>Karviná</v>
      </c>
      <c r="K392" s="313" t="str">
        <f>'2010'!F270</f>
        <v>15:22,0</v>
      </c>
      <c r="L392" s="169" t="str">
        <f>'2010'!C271</f>
        <v>Jana</v>
      </c>
      <c r="M392" s="205" t="str">
        <f>'2010'!D271</f>
        <v>Matalová</v>
      </c>
      <c r="N392" s="147" t="str">
        <f>'2010'!E271</f>
        <v>Frýdek-Místek</v>
      </c>
      <c r="O392" s="322" t="str">
        <f>'2010'!F271</f>
        <v>15:41,0</v>
      </c>
    </row>
    <row r="393" spans="1:15">
      <c r="A393" s="960"/>
      <c r="B393" s="977"/>
      <c r="C393" s="146" t="s">
        <v>1484</v>
      </c>
      <c r="D393" s="177" t="str">
        <f>'2010'!I269</f>
        <v>Daniel</v>
      </c>
      <c r="E393" s="203" t="str">
        <f>'2010'!J269</f>
        <v>Šindelek</v>
      </c>
      <c r="F393" s="148" t="str">
        <f>'2010'!K269</f>
        <v>Frýdek-Místek</v>
      </c>
      <c r="G393" s="314" t="str">
        <f>'2010'!L269</f>
        <v>28:27,0</v>
      </c>
      <c r="H393" s="177" t="str">
        <f>'2010'!I270</f>
        <v>Rostislav</v>
      </c>
      <c r="I393" s="203" t="str">
        <f>'2010'!J270</f>
        <v>Trávníček</v>
      </c>
      <c r="J393" s="148" t="str">
        <f>'2010'!K270</f>
        <v>Frýdek-Místek</v>
      </c>
      <c r="K393" s="314" t="str">
        <f>'2010'!L270</f>
        <v>28:31,0</v>
      </c>
      <c r="L393" s="177" t="str">
        <f>'2010'!I271</f>
        <v>Radim</v>
      </c>
      <c r="M393" s="203" t="str">
        <f>'2010'!J271</f>
        <v>Oborný</v>
      </c>
      <c r="N393" s="148" t="str">
        <f>'2010'!K271</f>
        <v>Baláž Team</v>
      </c>
      <c r="O393" s="321" t="str">
        <f>'2010'!L271</f>
        <v>28:34,0</v>
      </c>
    </row>
    <row r="394" spans="1:15" hidden="1">
      <c r="A394" s="960"/>
      <c r="B394" s="949" t="s">
        <v>792</v>
      </c>
      <c r="C394" s="145" t="s">
        <v>1485</v>
      </c>
      <c r="D394" s="169"/>
      <c r="E394" s="205"/>
      <c r="F394" s="147"/>
      <c r="G394" s="313"/>
      <c r="H394" s="169"/>
      <c r="I394" s="205"/>
      <c r="J394" s="147"/>
      <c r="K394" s="313"/>
      <c r="L394" s="169"/>
      <c r="M394" s="205"/>
      <c r="N394" s="147"/>
      <c r="O394" s="322"/>
    </row>
    <row r="395" spans="1:15">
      <c r="A395" s="960"/>
      <c r="B395" s="950"/>
      <c r="C395" s="146" t="s">
        <v>1484</v>
      </c>
      <c r="D395" s="177" t="str">
        <f>'2010'!I294</f>
        <v>Vladislav</v>
      </c>
      <c r="E395" s="203" t="str">
        <f>'2010'!J294</f>
        <v>Martynek</v>
      </c>
      <c r="F395" s="148" t="str">
        <f>'2010'!K294</f>
        <v>Mosty u Jabl.</v>
      </c>
      <c r="G395" s="314" t="str">
        <f>'2010'!L294</f>
        <v>29:21,0</v>
      </c>
      <c r="H395" s="177" t="str">
        <f>'2010'!I295</f>
        <v>Roman</v>
      </c>
      <c r="I395" s="203" t="str">
        <f>'2010'!J295</f>
        <v>Slowioczek</v>
      </c>
      <c r="J395" s="148" t="str">
        <f>'2010'!K295</f>
        <v>Jablunkov</v>
      </c>
      <c r="K395" s="314" t="str">
        <f>'2010'!L295</f>
        <v>29:27,0</v>
      </c>
      <c r="L395" s="177" t="str">
        <f>'2010'!I296</f>
        <v>Jiří</v>
      </c>
      <c r="M395" s="203" t="str">
        <f>'2010'!J296</f>
        <v>Zátopek</v>
      </c>
      <c r="N395" s="148" t="str">
        <f>'2010'!K296</f>
        <v>Ostrava</v>
      </c>
      <c r="O395" s="321" t="str">
        <f>'2010'!L296</f>
        <v>29:41,0</v>
      </c>
    </row>
    <row r="396" spans="1:15" hidden="1">
      <c r="A396" s="960"/>
      <c r="B396" s="951" t="s">
        <v>1483</v>
      </c>
      <c r="C396" s="145" t="s">
        <v>1485</v>
      </c>
      <c r="D396" s="169"/>
      <c r="E396" s="205"/>
      <c r="F396" s="147"/>
      <c r="G396" s="313"/>
      <c r="H396" s="169"/>
      <c r="I396" s="205"/>
      <c r="J396" s="147"/>
      <c r="K396" s="313"/>
      <c r="L396" s="169"/>
      <c r="M396" s="205"/>
      <c r="N396" s="147"/>
      <c r="O396" s="322"/>
    </row>
    <row r="397" spans="1:15">
      <c r="A397" s="960"/>
      <c r="B397" s="952"/>
      <c r="C397" s="414" t="s">
        <v>1484</v>
      </c>
      <c r="D397" s="176" t="str">
        <f>'2010'!C294</f>
        <v>Alfons</v>
      </c>
      <c r="E397" s="175" t="str">
        <f>'2010'!D294</f>
        <v>Výtisk</v>
      </c>
      <c r="F397" s="165" t="str">
        <f>'2010'!E294</f>
        <v>Ostrava</v>
      </c>
      <c r="G397" s="312" t="str">
        <f>'2010'!F294</f>
        <v>33:34,8</v>
      </c>
      <c r="H397" s="176" t="str">
        <f>'2010'!C295</f>
        <v>Pavol</v>
      </c>
      <c r="I397" s="175" t="str">
        <f>'2010'!D295</f>
        <v>Fogaš</v>
      </c>
      <c r="J397" s="165" t="str">
        <f>'2010'!E295</f>
        <v>Kopřivnice</v>
      </c>
      <c r="K397" s="312" t="str">
        <f>'2010'!F295</f>
        <v>36:44,0</v>
      </c>
      <c r="L397" s="176" t="str">
        <f>'2010'!C296</f>
        <v>Ervin</v>
      </c>
      <c r="M397" s="175" t="str">
        <f>'2010'!D296</f>
        <v>Podžorny</v>
      </c>
      <c r="N397" s="165" t="str">
        <f>'2010'!E296</f>
        <v>Český Těšín</v>
      </c>
      <c r="O397" s="317" t="str">
        <f>'2010'!F296</f>
        <v>37:08,0</v>
      </c>
    </row>
    <row r="398" spans="1:15" hidden="1">
      <c r="A398" s="960"/>
      <c r="B398" s="953" t="s">
        <v>2885</v>
      </c>
      <c r="C398" s="145" t="s">
        <v>1485</v>
      </c>
      <c r="D398" s="169"/>
      <c r="E398" s="205"/>
      <c r="F398" s="147"/>
      <c r="G398" s="313"/>
      <c r="H398" s="169"/>
      <c r="I398" s="205"/>
      <c r="J398" s="147"/>
      <c r="K398" s="313"/>
      <c r="L398" s="169"/>
      <c r="M398" s="205"/>
      <c r="N398" s="147"/>
      <c r="O398" s="322"/>
    </row>
    <row r="399" spans="1:15">
      <c r="A399" s="960"/>
      <c r="B399" s="954"/>
      <c r="C399" s="414" t="s">
        <v>1484</v>
      </c>
      <c r="D399" s="176" t="str">
        <f>'2010'!C320</f>
        <v>Jaroslav</v>
      </c>
      <c r="E399" s="175" t="str">
        <f>'2010'!D320</f>
        <v>Gaman</v>
      </c>
      <c r="F399" s="165" t="str">
        <f>'2010'!E320</f>
        <v>Havířov</v>
      </c>
      <c r="G399" s="312" t="str">
        <f>'2010'!F320</f>
        <v>45:59,0</v>
      </c>
      <c r="H399" s="176" t="str">
        <f>'2010'!C321</f>
        <v>František</v>
      </c>
      <c r="I399" s="175" t="str">
        <f>'2010'!D321</f>
        <v>Zikeš</v>
      </c>
      <c r="J399" s="165" t="str">
        <f>'2010'!E321</f>
        <v>Frýdek-Místek</v>
      </c>
      <c r="K399" s="312" t="str">
        <f>'2010'!F321</f>
        <v>53:05,0</v>
      </c>
      <c r="L399" s="176">
        <f>'2010'!C322</f>
        <v>0</v>
      </c>
      <c r="M399" s="175">
        <f>'2010'!D322</f>
        <v>0</v>
      </c>
      <c r="N399" s="165">
        <f>'2010'!E322</f>
        <v>0</v>
      </c>
      <c r="O399" s="317">
        <f>'2010'!F322</f>
        <v>0</v>
      </c>
    </row>
    <row r="400" spans="1:15">
      <c r="A400" s="960"/>
      <c r="B400" s="955" t="s">
        <v>2624</v>
      </c>
      <c r="C400" s="145"/>
      <c r="D400" s="169" t="str">
        <f>'2010'!I320</f>
        <v>Žofie</v>
      </c>
      <c r="E400" s="205" t="str">
        <f>'2010'!J320</f>
        <v>Dordová</v>
      </c>
      <c r="F400" s="147" t="str">
        <f>'2010'!K320</f>
        <v>Hrádek</v>
      </c>
      <c r="G400" s="313" t="str">
        <f>'2010'!L320</f>
        <v>22:33,0</v>
      </c>
      <c r="H400" s="169" t="str">
        <f>'2010'!I321</f>
        <v>Soňa</v>
      </c>
      <c r="I400" s="205" t="str">
        <f>'2010'!J321</f>
        <v>Sedláčková</v>
      </c>
      <c r="J400" s="147" t="str">
        <f>'2010'!K321</f>
        <v>Hrádek</v>
      </c>
      <c r="K400" s="313" t="str">
        <f>'2010'!L321</f>
        <v>26:50,0</v>
      </c>
      <c r="L400" s="169">
        <f>'2010'!I322</f>
        <v>0</v>
      </c>
      <c r="M400" s="205">
        <f>'2010'!J322</f>
        <v>0</v>
      </c>
      <c r="N400" s="147">
        <f>'2010'!K322</f>
        <v>0</v>
      </c>
      <c r="O400" s="322">
        <f>'2010'!L322</f>
        <v>0</v>
      </c>
    </row>
    <row r="401" spans="1:15" ht="12.75" thickBot="1">
      <c r="A401" s="960"/>
      <c r="B401" s="956"/>
      <c r="C401" s="156"/>
      <c r="D401" s="179"/>
      <c r="E401" s="204"/>
      <c r="F401" s="157"/>
      <c r="G401" s="315"/>
      <c r="H401" s="179"/>
      <c r="I401" s="204"/>
      <c r="J401" s="157"/>
      <c r="K401" s="315"/>
      <c r="L401" s="179"/>
      <c r="M401" s="204"/>
      <c r="N401" s="157"/>
      <c r="O401" s="323"/>
    </row>
    <row r="402" spans="1:15" hidden="1">
      <c r="A402" s="960"/>
      <c r="B402" s="957" t="s">
        <v>571</v>
      </c>
      <c r="C402" s="415" t="s">
        <v>1485</v>
      </c>
      <c r="D402" s="416"/>
      <c r="E402" s="417"/>
      <c r="F402" s="418"/>
      <c r="G402" s="419"/>
      <c r="H402" s="416"/>
      <c r="I402" s="417"/>
      <c r="J402" s="418"/>
      <c r="K402" s="419"/>
      <c r="L402" s="416"/>
      <c r="M402" s="417"/>
      <c r="N402" s="418"/>
      <c r="O402" s="420"/>
    </row>
    <row r="403" spans="1:15" ht="12.75" hidden="1" thickBot="1">
      <c r="A403" s="961"/>
      <c r="B403" s="958"/>
      <c r="C403" s="156" t="s">
        <v>1484</v>
      </c>
      <c r="D403" s="179">
        <f>'2010'!C441</f>
        <v>0</v>
      </c>
      <c r="E403" s="204">
        <f>'2010'!D441</f>
        <v>0</v>
      </c>
      <c r="F403" s="157">
        <f>'2010'!E441</f>
        <v>0</v>
      </c>
      <c r="G403" s="315">
        <f>'2010'!F441</f>
        <v>0</v>
      </c>
      <c r="H403" s="179"/>
      <c r="I403" s="204"/>
      <c r="J403" s="157"/>
      <c r="K403" s="315"/>
      <c r="L403" s="179"/>
      <c r="M403" s="204"/>
      <c r="N403" s="157"/>
      <c r="O403" s="323"/>
    </row>
    <row r="404" spans="1:15">
      <c r="A404" s="959">
        <v>2011</v>
      </c>
      <c r="B404" s="962" t="s">
        <v>926</v>
      </c>
      <c r="C404" s="149" t="s">
        <v>1478</v>
      </c>
      <c r="D404" s="173" t="str">
        <f>'2011'!C14</f>
        <v>Nikola</v>
      </c>
      <c r="E404" s="172" t="str">
        <f>'2011'!D14</f>
        <v>Chovanečková</v>
      </c>
      <c r="F404" s="150" t="str">
        <f>'2011'!E14</f>
        <v>Štramberk</v>
      </c>
      <c r="G404" s="311" t="str">
        <f>'2011'!F14</f>
        <v>00:27,0</v>
      </c>
      <c r="H404" s="173" t="str">
        <f>'2011'!C15</f>
        <v>Ema</v>
      </c>
      <c r="I404" s="172" t="str">
        <f>'2011'!D15</f>
        <v>Feilhauerová</v>
      </c>
      <c r="J404" s="150" t="str">
        <f>'2011'!E15</f>
        <v>Kopřivnice</v>
      </c>
      <c r="K404" s="311" t="str">
        <f>'2011'!F15</f>
        <v>00:28,0</v>
      </c>
      <c r="L404" s="173" t="str">
        <f>'2011'!C16</f>
        <v>Michaela</v>
      </c>
      <c r="M404" s="172" t="str">
        <f>'2011'!D16</f>
        <v>Melčáková</v>
      </c>
      <c r="N404" s="150" t="str">
        <f>'2011'!E16</f>
        <v>Kopřivnice</v>
      </c>
      <c r="O404" s="316" t="str">
        <f>'2011'!F16</f>
        <v>00:29,0</v>
      </c>
    </row>
    <row r="405" spans="1:15">
      <c r="A405" s="960"/>
      <c r="B405" s="963"/>
      <c r="C405" s="146" t="s">
        <v>1479</v>
      </c>
      <c r="D405" s="177" t="str">
        <f>'2011'!I14</f>
        <v>Sebastian</v>
      </c>
      <c r="E405" s="203" t="str">
        <f>'2011'!J14</f>
        <v>Žabka</v>
      </c>
      <c r="F405" s="148" t="str">
        <f>'2011'!K14</f>
        <v>Hrádek</v>
      </c>
      <c r="G405" s="314" t="str">
        <f>'2011'!L14</f>
        <v>00:28,0</v>
      </c>
      <c r="H405" s="177" t="str">
        <f>'2011'!I15</f>
        <v>Vojtěch</v>
      </c>
      <c r="I405" s="203" t="str">
        <f>'2011'!J15</f>
        <v>Lasovský</v>
      </c>
      <c r="J405" s="148" t="str">
        <f>'2011'!K15</f>
        <v>Kopřivnice</v>
      </c>
      <c r="K405" s="314" t="str">
        <f>'2011'!L15</f>
        <v>00:30,0</v>
      </c>
      <c r="L405" s="177" t="str">
        <f>'2011'!I16</f>
        <v>Martin</v>
      </c>
      <c r="M405" s="203" t="str">
        <f>'2011'!J16</f>
        <v>Vlk</v>
      </c>
      <c r="N405" s="148" t="str">
        <f>'2011'!K16</f>
        <v>Frýdek-Místek</v>
      </c>
      <c r="O405" s="321" t="str">
        <f>'2011'!L16</f>
        <v>00:31,0</v>
      </c>
    </row>
    <row r="406" spans="1:15">
      <c r="A406" s="960"/>
      <c r="B406" s="964" t="s">
        <v>1481</v>
      </c>
      <c r="C406" s="145" t="s">
        <v>1478</v>
      </c>
      <c r="D406" s="169" t="str">
        <f>'2011'!C42</f>
        <v>Simona</v>
      </c>
      <c r="E406" s="205" t="str">
        <f>'2011'!D42</f>
        <v>Masnicová</v>
      </c>
      <c r="F406" s="147" t="str">
        <f>'2011'!E42</f>
        <v>Jablunkov</v>
      </c>
      <c r="G406" s="313" t="str">
        <f>'2011'!F42</f>
        <v>01:28,0</v>
      </c>
      <c r="H406" s="169" t="str">
        <f>'2011'!C43</f>
        <v>Klára</v>
      </c>
      <c r="I406" s="205" t="str">
        <f>'2011'!D43</f>
        <v>Ningerová</v>
      </c>
      <c r="J406" s="147" t="str">
        <f>'2011'!E43</f>
        <v>Frýdek-Místek</v>
      </c>
      <c r="K406" s="313" t="str">
        <f>'2011'!F43</f>
        <v>01:30,0</v>
      </c>
      <c r="L406" s="169" t="str">
        <f>'2011'!C44</f>
        <v>Markéta</v>
      </c>
      <c r="M406" s="205" t="str">
        <f>'2011'!D44</f>
        <v>Czudková</v>
      </c>
      <c r="N406" s="147" t="str">
        <f>'2011'!E44</f>
        <v>Jablunkov</v>
      </c>
      <c r="O406" s="322" t="str">
        <f>'2011'!F44</f>
        <v>01:33,0</v>
      </c>
    </row>
    <row r="407" spans="1:15">
      <c r="A407" s="960"/>
      <c r="B407" s="965"/>
      <c r="C407" s="146" t="s">
        <v>1479</v>
      </c>
      <c r="D407" s="177" t="str">
        <f>'2011'!I42</f>
        <v>Jan</v>
      </c>
      <c r="E407" s="203" t="str">
        <f>'2011'!J42</f>
        <v>Zawada</v>
      </c>
      <c r="F407" s="148" t="str">
        <f>'2011'!K42</f>
        <v>Istebna</v>
      </c>
      <c r="G407" s="314" t="str">
        <f>'2011'!L42</f>
        <v>01:20,0</v>
      </c>
      <c r="H407" s="177" t="str">
        <f>'2011'!I43</f>
        <v>Pawel</v>
      </c>
      <c r="I407" s="203" t="str">
        <f>'2011'!J43</f>
        <v>Zawada</v>
      </c>
      <c r="J407" s="148" t="str">
        <f>'2011'!K43</f>
        <v>Istebna</v>
      </c>
      <c r="K407" s="314" t="str">
        <f>'2011'!L43</f>
        <v>01:21,0</v>
      </c>
      <c r="L407" s="177" t="str">
        <f>'2011'!I44</f>
        <v>Filip</v>
      </c>
      <c r="M407" s="203" t="str">
        <f>'2011'!J44</f>
        <v>Jančík</v>
      </c>
      <c r="N407" s="148" t="str">
        <f>'2011'!K44</f>
        <v>Hrádek</v>
      </c>
      <c r="O407" s="321" t="str">
        <f>'2011'!L44</f>
        <v>01:21,7</v>
      </c>
    </row>
    <row r="408" spans="1:15">
      <c r="A408" s="960"/>
      <c r="B408" s="966" t="s">
        <v>795</v>
      </c>
      <c r="C408" s="145" t="s">
        <v>1478</v>
      </c>
      <c r="D408" s="169" t="str">
        <f>'2011'!C79</f>
        <v>Jana</v>
      </c>
      <c r="E408" s="205" t="str">
        <f>'2011'!D79</f>
        <v>Nováková</v>
      </c>
      <c r="F408" s="147" t="str">
        <f>'2011'!E79</f>
        <v>Ostrava</v>
      </c>
      <c r="G408" s="313" t="str">
        <f>'2011'!F79</f>
        <v>01:15,0</v>
      </c>
      <c r="H408" s="169" t="str">
        <f>'2011'!C80</f>
        <v>Natalia</v>
      </c>
      <c r="I408" s="205" t="str">
        <f>'2011'!D80</f>
        <v>Sewastynowicz</v>
      </c>
      <c r="J408" s="147" t="str">
        <f>'2011'!E80</f>
        <v>Istebna</v>
      </c>
      <c r="K408" s="313" t="str">
        <f>'2011'!F80</f>
        <v>01:18,0</v>
      </c>
      <c r="L408" s="169" t="str">
        <f>'2011'!C81</f>
        <v>Klára</v>
      </c>
      <c r="M408" s="205" t="str">
        <f>'2011'!D81</f>
        <v>Teofilová</v>
      </c>
      <c r="N408" s="147" t="str">
        <f>'2011'!E81</f>
        <v>Bystřice</v>
      </c>
      <c r="O408" s="322" t="str">
        <f>'2011'!F81</f>
        <v>01:19,0</v>
      </c>
    </row>
    <row r="409" spans="1:15">
      <c r="A409" s="960"/>
      <c r="B409" s="967"/>
      <c r="C409" s="146" t="s">
        <v>1479</v>
      </c>
      <c r="D409" s="177" t="str">
        <f>'2011'!I79</f>
        <v>Filip</v>
      </c>
      <c r="E409" s="203" t="str">
        <f>'2011'!J79</f>
        <v>Szotkowski</v>
      </c>
      <c r="F409" s="148" t="str">
        <f>'2011'!K79</f>
        <v>Hrádek</v>
      </c>
      <c r="G409" s="314" t="str">
        <f>'2011'!L79</f>
        <v>02:18,0</v>
      </c>
      <c r="H409" s="177" t="str">
        <f>'2011'!I80</f>
        <v>Dawid</v>
      </c>
      <c r="I409" s="203" t="str">
        <f>'2011'!J80</f>
        <v>Zawada</v>
      </c>
      <c r="J409" s="148" t="str">
        <f>'2011'!K80</f>
        <v>Istebna</v>
      </c>
      <c r="K409" s="314" t="str">
        <f>'2011'!L80</f>
        <v>02:20,0</v>
      </c>
      <c r="L409" s="177" t="str">
        <f>'2011'!I81</f>
        <v>Grzegorz</v>
      </c>
      <c r="M409" s="203" t="str">
        <f>'2011'!J81</f>
        <v>Zawada</v>
      </c>
      <c r="N409" s="148" t="str">
        <f>'2011'!K81</f>
        <v>Istebna</v>
      </c>
      <c r="O409" s="321" t="str">
        <f>'2011'!L81</f>
        <v>02:22,0</v>
      </c>
    </row>
    <row r="410" spans="1:15">
      <c r="A410" s="960"/>
      <c r="B410" s="968" t="s">
        <v>796</v>
      </c>
      <c r="C410" s="145" t="s">
        <v>1478</v>
      </c>
      <c r="D410" s="169" t="str">
        <f>'2011'!C124</f>
        <v>Helena</v>
      </c>
      <c r="E410" s="205" t="str">
        <f>'2011'!D124</f>
        <v>Benčová</v>
      </c>
      <c r="F410" s="147" t="str">
        <f>'2011'!E124</f>
        <v>Frýdek-Místek</v>
      </c>
      <c r="G410" s="313" t="str">
        <f>'2011'!F124</f>
        <v>02:08,0</v>
      </c>
      <c r="H410" s="169" t="str">
        <f>'2011'!C125</f>
        <v>Eva</v>
      </c>
      <c r="I410" s="205" t="str">
        <f>'2011'!D125</f>
        <v>Pišteková</v>
      </c>
      <c r="J410" s="147" t="str">
        <f>'2011'!E125</f>
        <v>Frýdek-Místek</v>
      </c>
      <c r="K410" s="313" t="str">
        <f>'2011'!F125</f>
        <v>02:13,0</v>
      </c>
      <c r="L410" s="169" t="str">
        <f>'2011'!C126</f>
        <v>Kristýna</v>
      </c>
      <c r="M410" s="205" t="str">
        <f>'2011'!D126</f>
        <v>Škanderová</v>
      </c>
      <c r="N410" s="147" t="str">
        <f>'2011'!E126</f>
        <v>Frýdek-Místek</v>
      </c>
      <c r="O410" s="322" t="str">
        <f>'2011'!F126</f>
        <v>02:21,0</v>
      </c>
    </row>
    <row r="411" spans="1:15">
      <c r="A411" s="960"/>
      <c r="B411" s="969"/>
      <c r="C411" s="146" t="s">
        <v>1479</v>
      </c>
      <c r="D411" s="177" t="str">
        <f>'2011'!I124</f>
        <v>Dominik</v>
      </c>
      <c r="E411" s="203" t="str">
        <f>'2011'!J124</f>
        <v>Janeček</v>
      </c>
      <c r="F411" s="148" t="str">
        <f>'2011'!K124</f>
        <v>Frýdek-Místek</v>
      </c>
      <c r="G411" s="314" t="str">
        <f>'2011'!L124</f>
        <v>02:43,0</v>
      </c>
      <c r="H411" s="177" t="str">
        <f>'2011'!I125</f>
        <v>Marek</v>
      </c>
      <c r="I411" s="203" t="str">
        <f>'2011'!J125</f>
        <v>Czepczor</v>
      </c>
      <c r="J411" s="148" t="str">
        <f>'2011'!K125</f>
        <v>Istebna</v>
      </c>
      <c r="K411" s="314" t="str">
        <f>'2011'!L125</f>
        <v>02:47,0</v>
      </c>
      <c r="L411" s="177" t="str">
        <f>'2011'!I126</f>
        <v>Dominik</v>
      </c>
      <c r="M411" s="203" t="str">
        <f>'2011'!J126</f>
        <v>Haltof</v>
      </c>
      <c r="N411" s="148" t="str">
        <f>'2011'!K126</f>
        <v>Frýdek-Místek</v>
      </c>
      <c r="O411" s="321" t="str">
        <f>'2011'!L126</f>
        <v>02:49,0</v>
      </c>
    </row>
    <row r="412" spans="1:15">
      <c r="A412" s="960"/>
      <c r="B412" s="970" t="s">
        <v>797</v>
      </c>
      <c r="C412" s="145" t="s">
        <v>1478</v>
      </c>
      <c r="D412" s="169" t="str">
        <f>'2011'!C168</f>
        <v>Veronika</v>
      </c>
      <c r="E412" s="205" t="str">
        <f>'2011'!D168</f>
        <v>Siebeltová</v>
      </c>
      <c r="F412" s="147" t="str">
        <f>'2011'!E168</f>
        <v>Frýdek-Místek</v>
      </c>
      <c r="G412" s="313" t="str">
        <f>'2011'!F168</f>
        <v>02:32,0</v>
      </c>
      <c r="H412" s="169" t="str">
        <f>'2011'!C169</f>
        <v>Kateřina</v>
      </c>
      <c r="I412" s="205" t="str">
        <f>'2011'!D169</f>
        <v>Siebeltová</v>
      </c>
      <c r="J412" s="147" t="str">
        <f>'2011'!E169</f>
        <v>Frýdek-Místek</v>
      </c>
      <c r="K412" s="313" t="str">
        <f>'2011'!F169</f>
        <v>02:33,0</v>
      </c>
      <c r="L412" s="169" t="str">
        <f>'2011'!C170</f>
        <v>Natálie</v>
      </c>
      <c r="M412" s="205" t="str">
        <f>'2011'!D170</f>
        <v>Závorková</v>
      </c>
      <c r="N412" s="147" t="str">
        <f>'2011'!E170</f>
        <v>Frýdek-Místek</v>
      </c>
      <c r="O412" s="322" t="str">
        <f>'2011'!F170</f>
        <v>02:38,0</v>
      </c>
    </row>
    <row r="413" spans="1:15">
      <c r="A413" s="960"/>
      <c r="B413" s="971"/>
      <c r="C413" s="146" t="s">
        <v>1479</v>
      </c>
      <c r="D413" s="177" t="str">
        <f>'2011'!I168</f>
        <v>Adam</v>
      </c>
      <c r="E413" s="203" t="str">
        <f>'2011'!J168</f>
        <v>Gaura</v>
      </c>
      <c r="F413" s="148" t="str">
        <f>'2011'!K168</f>
        <v>Český Těšín</v>
      </c>
      <c r="G413" s="314" t="str">
        <f>'2011'!L168</f>
        <v>04:35,0</v>
      </c>
      <c r="H413" s="177" t="str">
        <f>'2011'!I169</f>
        <v>Andrzej</v>
      </c>
      <c r="I413" s="203" t="str">
        <f>'2011'!J169</f>
        <v>Jalowiczor</v>
      </c>
      <c r="J413" s="148" t="str">
        <f>'2011'!K169</f>
        <v>Istebna</v>
      </c>
      <c r="K413" s="314" t="str">
        <f>'2011'!L169</f>
        <v>04:49,0</v>
      </c>
      <c r="L413" s="177" t="str">
        <f>'2011'!I170</f>
        <v>Andrzej</v>
      </c>
      <c r="M413" s="203" t="str">
        <f>'2011'!J170</f>
        <v>Zawada</v>
      </c>
      <c r="N413" s="148" t="str">
        <f>'2011'!K170</f>
        <v>Istebna</v>
      </c>
      <c r="O413" s="321" t="str">
        <f>'2011'!L170</f>
        <v>04:50,0</v>
      </c>
    </row>
    <row r="414" spans="1:15">
      <c r="A414" s="960"/>
      <c r="B414" s="970" t="s">
        <v>1665</v>
      </c>
      <c r="C414" s="145" t="s">
        <v>1478</v>
      </c>
      <c r="D414" s="169" t="str">
        <f>'2011'!C196</f>
        <v>Hana</v>
      </c>
      <c r="E414" s="205" t="str">
        <f>'2011'!D196</f>
        <v>Walaská</v>
      </c>
      <c r="F414" s="147" t="str">
        <f>'2011'!E196</f>
        <v>Třinec</v>
      </c>
      <c r="G414" s="313" t="str">
        <f>'2011'!F196</f>
        <v>05:12,0</v>
      </c>
      <c r="H414" s="169" t="str">
        <f>'2011'!C197</f>
        <v>Karolína</v>
      </c>
      <c r="I414" s="205" t="str">
        <f>'2011'!D197</f>
        <v>Mrázková</v>
      </c>
      <c r="J414" s="147" t="str">
        <f>'2011'!E197</f>
        <v>Třinec</v>
      </c>
      <c r="K414" s="313" t="str">
        <f>'2011'!F197</f>
        <v>05:26,0</v>
      </c>
      <c r="L414" s="169" t="str">
        <f>'2011'!C198</f>
        <v>Michaela</v>
      </c>
      <c r="M414" s="205" t="str">
        <f>'2011'!D198</f>
        <v>Danysová</v>
      </c>
      <c r="N414" s="147" t="str">
        <f>'2011'!E198</f>
        <v>Frýdek-Místek</v>
      </c>
      <c r="O414" s="322" t="str">
        <f>'2011'!F198</f>
        <v>05:42,0</v>
      </c>
    </row>
    <row r="415" spans="1:15">
      <c r="A415" s="960"/>
      <c r="B415" s="971"/>
      <c r="C415" s="146" t="s">
        <v>1479</v>
      </c>
      <c r="D415" s="177" t="str">
        <f>'2011'!I196</f>
        <v>Pavel</v>
      </c>
      <c r="E415" s="203" t="str">
        <f>'2011'!J196</f>
        <v>Szymala</v>
      </c>
      <c r="F415" s="148" t="str">
        <f>'2011'!K196</f>
        <v>Frýdek-Místek</v>
      </c>
      <c r="G415" s="314" t="str">
        <f>'2011'!L196</f>
        <v>13:15,0</v>
      </c>
      <c r="H415" s="177" t="str">
        <f>'2011'!I197</f>
        <v>Marek</v>
      </c>
      <c r="I415" s="203" t="str">
        <f>'2011'!J197</f>
        <v>Chrascina</v>
      </c>
      <c r="J415" s="148" t="str">
        <f>'2011'!K197</f>
        <v>Jablunkov</v>
      </c>
      <c r="K415" s="314" t="str">
        <f>'2011'!L197</f>
        <v>13:53,0</v>
      </c>
      <c r="L415" s="177" t="str">
        <f>'2011'!I198</f>
        <v>Jan</v>
      </c>
      <c r="M415" s="203" t="str">
        <f>'2011'!J198</f>
        <v>Lubojacki</v>
      </c>
      <c r="N415" s="148" t="str">
        <f>'2011'!K198</f>
        <v>Jablunkov</v>
      </c>
      <c r="O415" s="321" t="str">
        <f>'2011'!L198</f>
        <v>16:18,0</v>
      </c>
    </row>
    <row r="416" spans="1:15">
      <c r="A416" s="960"/>
      <c r="B416" s="972" t="s">
        <v>798</v>
      </c>
      <c r="C416" s="145" t="s">
        <v>1478</v>
      </c>
      <c r="D416" s="169" t="str">
        <f>'2011'!C221</f>
        <v>Petra</v>
      </c>
      <c r="E416" s="205" t="str">
        <f>'2011'!D221</f>
        <v>Čaganová</v>
      </c>
      <c r="F416" s="147" t="str">
        <f>'2011'!E221</f>
        <v>Frýdek-Místek</v>
      </c>
      <c r="G416" s="313" t="str">
        <f>'2011'!F221</f>
        <v>14:09,0</v>
      </c>
      <c r="H416" s="169" t="str">
        <f>'2011'!C222</f>
        <v>Veronika</v>
      </c>
      <c r="I416" s="205" t="str">
        <f>'2011'!D222</f>
        <v>Moškořová</v>
      </c>
      <c r="J416" s="147" t="str">
        <f>'2011'!E222</f>
        <v>Frýdek-Místek</v>
      </c>
      <c r="K416" s="313" t="str">
        <f>'2011'!F222</f>
        <v>16:17,0</v>
      </c>
      <c r="L416" s="169" t="str">
        <f>'2011'!C223</f>
        <v>Barbora</v>
      </c>
      <c r="M416" s="205" t="str">
        <f>'2011'!D223</f>
        <v>Kosová</v>
      </c>
      <c r="N416" s="147" t="str">
        <f>'2011'!E223</f>
        <v>Třinec</v>
      </c>
      <c r="O416" s="322" t="str">
        <f>'2011'!F223</f>
        <v>16:55,0</v>
      </c>
    </row>
    <row r="417" spans="1:15">
      <c r="A417" s="960"/>
      <c r="B417" s="973"/>
      <c r="C417" s="146" t="s">
        <v>1479</v>
      </c>
      <c r="D417" s="177" t="str">
        <f>'2011'!I221</f>
        <v>Tomáš</v>
      </c>
      <c r="E417" s="203" t="str">
        <f>'2011'!J221</f>
        <v>Filipec</v>
      </c>
      <c r="F417" s="148" t="str">
        <f>'2011'!K221</f>
        <v>Frýdek-Místek</v>
      </c>
      <c r="G417" s="314" t="str">
        <f>'2011'!L221</f>
        <v>12:15,0</v>
      </c>
      <c r="H417" s="177">
        <f>'2011'!I222</f>
        <v>0</v>
      </c>
      <c r="I417" s="203">
        <f>'2011'!J222</f>
        <v>0</v>
      </c>
      <c r="J417" s="148">
        <f>'2011'!K222</f>
        <v>0</v>
      </c>
      <c r="K417" s="314">
        <f>'2011'!L222</f>
        <v>0</v>
      </c>
      <c r="L417" s="177">
        <f>'2011'!I223</f>
        <v>0</v>
      </c>
      <c r="M417" s="203">
        <f>'2011'!J223</f>
        <v>0</v>
      </c>
      <c r="N417" s="148">
        <f>'2011'!K223</f>
        <v>0</v>
      </c>
      <c r="O417" s="321">
        <f>'2011'!L223</f>
        <v>0</v>
      </c>
    </row>
    <row r="418" spans="1:15">
      <c r="A418" s="960"/>
      <c r="B418" s="974" t="s">
        <v>799</v>
      </c>
      <c r="C418" s="145" t="s">
        <v>1485</v>
      </c>
      <c r="D418" s="169" t="str">
        <f>'2011'!C246</f>
        <v>Lucie</v>
      </c>
      <c r="E418" s="205" t="str">
        <f>'2011'!D246</f>
        <v>Szotkowská</v>
      </c>
      <c r="F418" s="147" t="str">
        <f>'2011'!E246</f>
        <v>Jablunkov</v>
      </c>
      <c r="G418" s="313" t="str">
        <f>'2011'!F246</f>
        <v>14:39,0</v>
      </c>
      <c r="H418" s="169" t="str">
        <f>'2011'!C247</f>
        <v>Ivana</v>
      </c>
      <c r="I418" s="205" t="str">
        <f>'2011'!D247</f>
        <v>Lubojacká</v>
      </c>
      <c r="J418" s="147" t="str">
        <f>'2011'!E247</f>
        <v>Jablunkov</v>
      </c>
      <c r="K418" s="313" t="str">
        <f>'2011'!F247</f>
        <v>15:31,0</v>
      </c>
      <c r="L418" s="169" t="str">
        <f>'2011'!C248</f>
        <v>Iva</v>
      </c>
      <c r="M418" s="205" t="str">
        <f>'2011'!D248</f>
        <v>Štefková</v>
      </c>
      <c r="N418" s="147" t="str">
        <f>'2011'!E248</f>
        <v>Jablunkov</v>
      </c>
      <c r="O418" s="322" t="str">
        <f>'2011'!F248</f>
        <v>17:09,0</v>
      </c>
    </row>
    <row r="419" spans="1:15">
      <c r="A419" s="960"/>
      <c r="B419" s="975"/>
      <c r="C419" s="146" t="s">
        <v>1484</v>
      </c>
      <c r="D419" s="177" t="str">
        <f>'2011'!I246</f>
        <v>Tomáš</v>
      </c>
      <c r="E419" s="203" t="str">
        <f>'2011'!J246</f>
        <v>Lichý</v>
      </c>
      <c r="F419" s="222" t="str">
        <f>'2011'!K246</f>
        <v>SKIALP Beskydy</v>
      </c>
      <c r="G419" s="314" t="str">
        <f>'2011'!L246</f>
        <v>27:40,0</v>
      </c>
      <c r="H419" s="177" t="str">
        <f>'2011'!I247</f>
        <v>Jan</v>
      </c>
      <c r="I419" s="203" t="str">
        <f>'2011'!J247</f>
        <v>Zemaník</v>
      </c>
      <c r="J419" s="148" t="str">
        <f>'2011'!K247</f>
        <v>Frýdek-Místek</v>
      </c>
      <c r="K419" s="314" t="str">
        <f>'2011'!L247</f>
        <v>28:19,0</v>
      </c>
      <c r="L419" s="177" t="str">
        <f>'2011'!I248</f>
        <v>Daniel</v>
      </c>
      <c r="M419" s="203" t="str">
        <f>'2011'!J248</f>
        <v>Kaleta</v>
      </c>
      <c r="N419" s="148" t="str">
        <f>'2011'!K248</f>
        <v>Hrádek</v>
      </c>
      <c r="O419" s="321" t="str">
        <f>'2011'!L248</f>
        <v>30:09,0</v>
      </c>
    </row>
    <row r="420" spans="1:15">
      <c r="A420" s="960"/>
      <c r="B420" s="976" t="s">
        <v>1482</v>
      </c>
      <c r="C420" s="145" t="s">
        <v>1485</v>
      </c>
      <c r="D420" s="169" t="str">
        <f>'2011'!C272</f>
        <v>Jana</v>
      </c>
      <c r="E420" s="205" t="str">
        <f>'2011'!D272</f>
        <v>Matalová</v>
      </c>
      <c r="F420" s="147" t="str">
        <f>'2011'!E272</f>
        <v>Frýdek-Místek</v>
      </c>
      <c r="G420" s="313" t="str">
        <f>'2011'!F272</f>
        <v>16:27,0</v>
      </c>
      <c r="H420" s="169" t="str">
        <f>'2011'!C273</f>
        <v>Helena</v>
      </c>
      <c r="I420" s="205" t="str">
        <f>'2011'!D273</f>
        <v>Benčová</v>
      </c>
      <c r="J420" s="147" t="str">
        <f>'2011'!E273</f>
        <v>Frýdek-Místek</v>
      </c>
      <c r="K420" s="313" t="str">
        <f>'2011'!F273</f>
        <v>19:07,0</v>
      </c>
      <c r="L420" s="169" t="str">
        <f>'2011'!C274</f>
        <v>Žofie</v>
      </c>
      <c r="M420" s="205" t="str">
        <f>'2011'!D274</f>
        <v>Dordová</v>
      </c>
      <c r="N420" s="147" t="str">
        <f>'2011'!E274</f>
        <v>Hrádek</v>
      </c>
      <c r="O420" s="322" t="str">
        <f>'2011'!F274</f>
        <v>21:20,0</v>
      </c>
    </row>
    <row r="421" spans="1:15">
      <c r="A421" s="960"/>
      <c r="B421" s="977"/>
      <c r="C421" s="146" t="s">
        <v>1484</v>
      </c>
      <c r="D421" s="177" t="str">
        <f>'2011'!I272</f>
        <v>Miroslav</v>
      </c>
      <c r="E421" s="203" t="str">
        <f>'2011'!J272</f>
        <v>Kluz</v>
      </c>
      <c r="F421" s="148" t="str">
        <f>'2011'!K272</f>
        <v>Jablunkov</v>
      </c>
      <c r="G421" s="314" t="str">
        <f>'2011'!L272</f>
        <v>30:02,0</v>
      </c>
      <c r="H421" s="177" t="str">
        <f>'2011'!I273</f>
        <v>Martin</v>
      </c>
      <c r="I421" s="203" t="str">
        <f>'2011'!J273</f>
        <v>Bušek</v>
      </c>
      <c r="J421" s="148" t="str">
        <f>'2011'!K273</f>
        <v>Frýdek-Místek</v>
      </c>
      <c r="K421" s="314" t="str">
        <f>'2011'!L273</f>
        <v>31:36,0</v>
      </c>
      <c r="L421" s="177" t="str">
        <f>'2011'!I274</f>
        <v>Jaroslav</v>
      </c>
      <c r="M421" s="203" t="str">
        <f>'2011'!J274</f>
        <v>Vernarský</v>
      </c>
      <c r="N421" s="148" t="str">
        <f>'2011'!K274</f>
        <v>Frýdek-Místek</v>
      </c>
      <c r="O421" s="321" t="str">
        <f>'2011'!L274</f>
        <v>32:53,0</v>
      </c>
    </row>
    <row r="422" spans="1:15">
      <c r="A422" s="960"/>
      <c r="B422" s="949" t="s">
        <v>792</v>
      </c>
      <c r="C422" s="145" t="s">
        <v>1485</v>
      </c>
      <c r="D422" s="169"/>
      <c r="E422" s="205"/>
      <c r="F422" s="147"/>
      <c r="G422" s="313"/>
      <c r="H422" s="169"/>
      <c r="I422" s="205"/>
      <c r="J422" s="147"/>
      <c r="K422" s="313"/>
      <c r="L422" s="169"/>
      <c r="M422" s="205"/>
      <c r="N422" s="147"/>
      <c r="O422" s="322"/>
    </row>
    <row r="423" spans="1:15">
      <c r="A423" s="960"/>
      <c r="B423" s="950"/>
      <c r="C423" s="146" t="s">
        <v>1484</v>
      </c>
      <c r="D423" s="177" t="str">
        <f>'2011'!I297</f>
        <v>Josef</v>
      </c>
      <c r="E423" s="203" t="str">
        <f>'2011'!J297</f>
        <v>Nejezchleba</v>
      </c>
      <c r="F423" s="148" t="str">
        <f>'2011'!K297</f>
        <v>Frýdek-Místek</v>
      </c>
      <c r="G423" s="314" t="str">
        <f>'2011'!L297</f>
        <v>33:08,0</v>
      </c>
      <c r="H423" s="177" t="str">
        <f>'2011'!I298</f>
        <v>Vavřinec</v>
      </c>
      <c r="I423" s="203" t="str">
        <f>'2011'!J298</f>
        <v>Fójcik</v>
      </c>
      <c r="J423" s="148" t="str">
        <f>'2011'!K298</f>
        <v>Třinec</v>
      </c>
      <c r="K423" s="314" t="str">
        <f>'2011'!L298</f>
        <v>33:49,0</v>
      </c>
      <c r="L423" s="177" t="str">
        <f>'2011'!I299</f>
        <v>Bohumír</v>
      </c>
      <c r="M423" s="203" t="str">
        <f>'2011'!J299</f>
        <v>Najdek</v>
      </c>
      <c r="N423" s="148" t="str">
        <f>'2011'!K299</f>
        <v>Olešná</v>
      </c>
      <c r="O423" s="321" t="str">
        <f>'2011'!L299</f>
        <v>34:54,0</v>
      </c>
    </row>
    <row r="424" spans="1:15">
      <c r="A424" s="960"/>
      <c r="B424" s="951" t="s">
        <v>1483</v>
      </c>
      <c r="C424" s="145" t="s">
        <v>1485</v>
      </c>
      <c r="D424" s="169"/>
      <c r="E424" s="205"/>
      <c r="F424" s="147"/>
      <c r="G424" s="313"/>
      <c r="H424" s="169"/>
      <c r="I424" s="205"/>
      <c r="J424" s="147"/>
      <c r="K424" s="313"/>
      <c r="L424" s="169"/>
      <c r="M424" s="205"/>
      <c r="N424" s="147"/>
      <c r="O424" s="322"/>
    </row>
    <row r="425" spans="1:15">
      <c r="A425" s="960"/>
      <c r="B425" s="952"/>
      <c r="C425" s="414" t="s">
        <v>1484</v>
      </c>
      <c r="D425" s="176" t="str">
        <f>'2011'!C297</f>
        <v>František</v>
      </c>
      <c r="E425" s="175" t="str">
        <f>'2011'!D297</f>
        <v>Holec</v>
      </c>
      <c r="F425" s="165" t="str">
        <f>'2011'!E297</f>
        <v>Frýdek-Místek</v>
      </c>
      <c r="G425" s="312" t="str">
        <f>'2011'!F297</f>
        <v>37:10,0</v>
      </c>
      <c r="H425" s="176" t="str">
        <f>'2011'!C298</f>
        <v>Karel</v>
      </c>
      <c r="I425" s="175" t="str">
        <f>'2011'!D298</f>
        <v>Rechtenberg</v>
      </c>
      <c r="J425" s="165" t="str">
        <f>'2011'!E298</f>
        <v>Frýdlant</v>
      </c>
      <c r="K425" s="312" t="str">
        <f>'2011'!F298</f>
        <v>37:47,0</v>
      </c>
      <c r="L425" s="176" t="str">
        <f>'2011'!C299</f>
        <v>Václav</v>
      </c>
      <c r="M425" s="175" t="str">
        <f>'2011'!D299</f>
        <v>Vilhelm</v>
      </c>
      <c r="N425" s="165" t="str">
        <f>'2011'!E299</f>
        <v>Frýdek-Místek</v>
      </c>
      <c r="O425" s="317" t="str">
        <f>'2011'!F299</f>
        <v>38:20,0</v>
      </c>
    </row>
    <row r="426" spans="1:15">
      <c r="A426" s="960"/>
      <c r="B426" s="953" t="s">
        <v>2885</v>
      </c>
      <c r="C426" s="145" t="s">
        <v>1485</v>
      </c>
      <c r="D426" s="169"/>
      <c r="E426" s="205"/>
      <c r="F426" s="147"/>
      <c r="G426" s="313"/>
      <c r="H426" s="169"/>
      <c r="I426" s="205"/>
      <c r="J426" s="147"/>
      <c r="K426" s="313"/>
      <c r="L426" s="169"/>
      <c r="M426" s="205"/>
      <c r="N426" s="147"/>
      <c r="O426" s="322"/>
    </row>
    <row r="427" spans="1:15">
      <c r="A427" s="960"/>
      <c r="B427" s="954"/>
      <c r="C427" s="414" t="s">
        <v>1484</v>
      </c>
      <c r="D427" s="176" t="str">
        <f>'2011'!C323</f>
        <v>Karel</v>
      </c>
      <c r="E427" s="175" t="str">
        <f>'2011'!D323</f>
        <v>Piskoř</v>
      </c>
      <c r="F427" s="165" t="str">
        <f>'2011'!E323</f>
        <v>Tichá</v>
      </c>
      <c r="G427" s="312" t="str">
        <f>'2011'!F323</f>
        <v>36:51,0</v>
      </c>
      <c r="H427" s="176">
        <f>'2011'!C324</f>
        <v>0</v>
      </c>
      <c r="I427" s="175">
        <f>'2011'!D324</f>
        <v>0</v>
      </c>
      <c r="J427" s="165">
        <f>'2011'!E324</f>
        <v>0</v>
      </c>
      <c r="K427" s="312">
        <f>'2011'!F324</f>
        <v>0</v>
      </c>
      <c r="L427" s="176">
        <f>'2011'!C325</f>
        <v>0</v>
      </c>
      <c r="M427" s="175">
        <f>'2011'!D325</f>
        <v>0</v>
      </c>
      <c r="N427" s="165">
        <f>'2011'!E325</f>
        <v>0</v>
      </c>
      <c r="O427" s="317">
        <f>'2011'!F325</f>
        <v>0</v>
      </c>
    </row>
    <row r="428" spans="1:15">
      <c r="A428" s="960"/>
      <c r="B428" s="955" t="s">
        <v>2624</v>
      </c>
      <c r="C428" s="145"/>
      <c r="D428" s="169" t="str">
        <f>'2011'!I323</f>
        <v>Bronislav</v>
      </c>
      <c r="E428" s="205" t="str">
        <f>'2011'!J323</f>
        <v>Gorný</v>
      </c>
      <c r="F428" s="147" t="str">
        <f>'2011'!K323</f>
        <v>Hrádek</v>
      </c>
      <c r="G428" s="313" t="str">
        <f>'2011'!L323</f>
        <v>16:09,0</v>
      </c>
      <c r="H428" s="169" t="str">
        <f>'2011'!I324</f>
        <v>Jan</v>
      </c>
      <c r="I428" s="205" t="str">
        <f>'2011'!J324</f>
        <v>Jančík</v>
      </c>
      <c r="J428" s="147" t="str">
        <f>'2011'!K324</f>
        <v>Hrádek</v>
      </c>
      <c r="K428" s="313" t="str">
        <f>'2011'!L324</f>
        <v>16:25,0</v>
      </c>
      <c r="L428" s="169" t="str">
        <f>'2011'!I325</f>
        <v>Jan</v>
      </c>
      <c r="M428" s="205" t="str">
        <f>'2011'!J325</f>
        <v>Sedláček</v>
      </c>
      <c r="N428" s="147" t="str">
        <f>'2011'!K325</f>
        <v>Hrádek</v>
      </c>
      <c r="O428" s="322" t="str">
        <f>'2011'!L325</f>
        <v>16:53,0</v>
      </c>
    </row>
    <row r="429" spans="1:15" ht="12.75" thickBot="1">
      <c r="A429" s="960"/>
      <c r="B429" s="956"/>
      <c r="C429" s="156"/>
      <c r="D429" s="179"/>
      <c r="E429" s="204"/>
      <c r="F429" s="157"/>
      <c r="G429" s="315"/>
      <c r="H429" s="179"/>
      <c r="I429" s="204"/>
      <c r="J429" s="157"/>
      <c r="K429" s="315"/>
      <c r="L429" s="179"/>
      <c r="M429" s="204"/>
      <c r="N429" s="157"/>
      <c r="O429" s="323"/>
    </row>
    <row r="430" spans="1:15" hidden="1">
      <c r="A430" s="960"/>
      <c r="B430" s="957" t="s">
        <v>571</v>
      </c>
      <c r="C430" s="415" t="s">
        <v>1485</v>
      </c>
      <c r="D430" s="416"/>
      <c r="E430" s="417"/>
      <c r="F430" s="418"/>
      <c r="G430" s="419"/>
      <c r="H430" s="416"/>
      <c r="I430" s="417"/>
      <c r="J430" s="418"/>
      <c r="K430" s="419"/>
      <c r="L430" s="416"/>
      <c r="M430" s="417"/>
      <c r="N430" s="418"/>
      <c r="O430" s="420"/>
    </row>
    <row r="431" spans="1:15" ht="12.75" hidden="1" thickBot="1">
      <c r="A431" s="980"/>
      <c r="B431" s="958"/>
      <c r="C431" s="156" t="s">
        <v>1484</v>
      </c>
      <c r="D431" s="179">
        <f>'2010'!C469</f>
        <v>0</v>
      </c>
      <c r="E431" s="204">
        <f>'2010'!D469</f>
        <v>0</v>
      </c>
      <c r="F431" s="157">
        <f>'2010'!E469</f>
        <v>0</v>
      </c>
      <c r="G431" s="315">
        <f>'2010'!F469</f>
        <v>0</v>
      </c>
      <c r="H431" s="179"/>
      <c r="I431" s="204"/>
      <c r="J431" s="157"/>
      <c r="K431" s="315"/>
      <c r="L431" s="179"/>
      <c r="M431" s="204"/>
      <c r="N431" s="157"/>
      <c r="O431" s="323"/>
    </row>
    <row r="432" spans="1:15">
      <c r="A432" s="959">
        <v>2012</v>
      </c>
      <c r="B432" s="962" t="s">
        <v>926</v>
      </c>
      <c r="C432" s="149" t="s">
        <v>1478</v>
      </c>
      <c r="D432" s="173" t="str">
        <f>'2012'!C14</f>
        <v>Nina</v>
      </c>
      <c r="E432" s="172" t="str">
        <f>'2012'!D14</f>
        <v>Piechaczková</v>
      </c>
      <c r="F432" s="150" t="str">
        <f>'2012'!E14</f>
        <v>Hrádek</v>
      </c>
      <c r="G432" s="311" t="str">
        <f>'2012'!F14</f>
        <v>00:31,0</v>
      </c>
      <c r="H432" s="173" t="str">
        <f>'2012'!C15</f>
        <v>Johana</v>
      </c>
      <c r="I432" s="172" t="str">
        <f>'2012'!D15</f>
        <v>Baselidesová</v>
      </c>
      <c r="J432" s="150" t="str">
        <f>'2012'!E15</f>
        <v>Návsí</v>
      </c>
      <c r="K432" s="311" t="str">
        <f>'2012'!F15</f>
        <v>00:32,0</v>
      </c>
      <c r="L432" s="173" t="str">
        <f>'2012'!C16</f>
        <v>Anna</v>
      </c>
      <c r="M432" s="172" t="str">
        <f>'2012'!D16</f>
        <v>Martynková</v>
      </c>
      <c r="N432" s="150" t="str">
        <f>'2012'!E16</f>
        <v>Hrádek</v>
      </c>
      <c r="O432" s="316" t="str">
        <f>'2012'!F16</f>
        <v>00:33,0</v>
      </c>
    </row>
    <row r="433" spans="1:15">
      <c r="A433" s="960"/>
      <c r="B433" s="963"/>
      <c r="C433" s="146" t="s">
        <v>1479</v>
      </c>
      <c r="D433" s="177" t="str">
        <f>'2012'!I14</f>
        <v>Daniel</v>
      </c>
      <c r="E433" s="203" t="str">
        <f>'2012'!J14</f>
        <v>Kaleta</v>
      </c>
      <c r="F433" s="148" t="str">
        <f>'2012'!K14</f>
        <v>Hrádek</v>
      </c>
      <c r="G433" s="314" t="str">
        <f>'2012'!L14</f>
        <v>00:28,0</v>
      </c>
      <c r="H433" s="177" t="str">
        <f>'2012'!I15</f>
        <v>Adam</v>
      </c>
      <c r="I433" s="203" t="str">
        <f>'2012'!J15</f>
        <v>Solowski</v>
      </c>
      <c r="J433" s="148" t="str">
        <f>'2012'!K15</f>
        <v>Bystřice</v>
      </c>
      <c r="K433" s="314" t="str">
        <f>'2012'!L15</f>
        <v>00:30,0</v>
      </c>
      <c r="L433" s="177" t="str">
        <f>'2012'!I16</f>
        <v>Petr</v>
      </c>
      <c r="M433" s="203" t="str">
        <f>'2012'!J16</f>
        <v>Cymorek</v>
      </c>
      <c r="N433" s="148" t="str">
        <f>'2012'!K16</f>
        <v>Hrádek</v>
      </c>
      <c r="O433" s="321" t="str">
        <f>'2012'!L16</f>
        <v>00:36,0</v>
      </c>
    </row>
    <row r="434" spans="1:15">
      <c r="A434" s="960"/>
      <c r="B434" s="964" t="s">
        <v>1481</v>
      </c>
      <c r="C434" s="145" t="s">
        <v>1478</v>
      </c>
      <c r="D434" s="169" t="str">
        <f>'2012'!C42</f>
        <v>Kateřina</v>
      </c>
      <c r="E434" s="205" t="str">
        <f>'2012'!D42</f>
        <v>Supiková</v>
      </c>
      <c r="F434" s="147" t="str">
        <f>'2012'!E42</f>
        <v>Jablunkov</v>
      </c>
      <c r="G434" s="313" t="str">
        <f>'2012'!F42</f>
        <v>01:24,0</v>
      </c>
      <c r="H434" s="169" t="str">
        <f>'2012'!C43</f>
        <v>Markéta</v>
      </c>
      <c r="I434" s="205" t="str">
        <f>'2012'!D43</f>
        <v>Sikorová</v>
      </c>
      <c r="J434" s="147" t="str">
        <f>'2012'!E43</f>
        <v>Jablunkov</v>
      </c>
      <c r="K434" s="313" t="str">
        <f>'2012'!F43</f>
        <v>01:27,0</v>
      </c>
      <c r="L434" s="169" t="str">
        <f>'2012'!C44</f>
        <v>Žaneta</v>
      </c>
      <c r="M434" s="205" t="str">
        <f>'2012'!D44</f>
        <v>Juřičná</v>
      </c>
      <c r="N434" s="147" t="str">
        <f>'2012'!E44</f>
        <v>Frýdek-Místek</v>
      </c>
      <c r="O434" s="322" t="str">
        <f>'2012'!F44</f>
        <v>01:28,0</v>
      </c>
    </row>
    <row r="435" spans="1:15">
      <c r="A435" s="960"/>
      <c r="B435" s="965"/>
      <c r="C435" s="146" t="s">
        <v>1479</v>
      </c>
      <c r="D435" s="177" t="str">
        <f>'2012'!I42</f>
        <v>Filip</v>
      </c>
      <c r="E435" s="203" t="str">
        <f>'2012'!J42</f>
        <v>Jančík</v>
      </c>
      <c r="F435" s="148" t="str">
        <f>'2012'!K42</f>
        <v>Hrádek</v>
      </c>
      <c r="G435" s="314" t="str">
        <f>'2012'!L42</f>
        <v>01:12,0</v>
      </c>
      <c r="H435" s="177" t="str">
        <f>'2012'!I43</f>
        <v>Jan</v>
      </c>
      <c r="I435" s="203" t="str">
        <f>'2012'!J43</f>
        <v>Zawada</v>
      </c>
      <c r="J435" s="148" t="str">
        <f>'2012'!K43</f>
        <v>Istebna</v>
      </c>
      <c r="K435" s="314" t="str">
        <f>'2012'!L43</f>
        <v>01:18,0</v>
      </c>
      <c r="L435" s="177" t="str">
        <f>'2012'!I44</f>
        <v>Marek</v>
      </c>
      <c r="M435" s="203" t="str">
        <f>'2012'!J44</f>
        <v>Sikora</v>
      </c>
      <c r="N435" s="148" t="str">
        <f>'2012'!K44</f>
        <v>Jablunkov</v>
      </c>
      <c r="O435" s="321" t="str">
        <f>'2012'!L44</f>
        <v>01:22,0</v>
      </c>
    </row>
    <row r="436" spans="1:15">
      <c r="A436" s="960"/>
      <c r="B436" s="966" t="s">
        <v>795</v>
      </c>
      <c r="C436" s="145" t="s">
        <v>1478</v>
      </c>
      <c r="D436" s="169" t="str">
        <f>'2012'!C79</f>
        <v>Eliška</v>
      </c>
      <c r="E436" s="205" t="str">
        <f>'2012'!D79</f>
        <v>Kopcová</v>
      </c>
      <c r="F436" s="147" t="str">
        <f>'2012'!E79</f>
        <v>Frýdek-Místek</v>
      </c>
      <c r="G436" s="313" t="str">
        <f>'2012'!F79</f>
        <v>01:16,0</v>
      </c>
      <c r="H436" s="169" t="str">
        <f>'2012'!C80</f>
        <v>Jana</v>
      </c>
      <c r="I436" s="205" t="str">
        <f>'2012'!D80</f>
        <v>Swierkošová</v>
      </c>
      <c r="J436" s="147" t="str">
        <f>'2012'!E80</f>
        <v>Frýdek-Místek</v>
      </c>
      <c r="K436" s="313" t="str">
        <f>'2012'!F80</f>
        <v>01:17,0</v>
      </c>
      <c r="L436" s="169" t="str">
        <f>'2012'!C81</f>
        <v>Klára</v>
      </c>
      <c r="M436" s="205" t="str">
        <f>'2012'!D81</f>
        <v>Teofilová</v>
      </c>
      <c r="N436" s="147" t="str">
        <f>'2012'!E81</f>
        <v>Bystřice</v>
      </c>
      <c r="O436" s="322" t="str">
        <f>'2012'!F81</f>
        <v>01:19,0</v>
      </c>
    </row>
    <row r="437" spans="1:15">
      <c r="A437" s="960"/>
      <c r="B437" s="967"/>
      <c r="C437" s="146" t="s">
        <v>1479</v>
      </c>
      <c r="D437" s="177" t="str">
        <f>'2012'!I79</f>
        <v>Grzegorz</v>
      </c>
      <c r="E437" s="203" t="str">
        <f>'2012'!J79</f>
        <v>Zawada</v>
      </c>
      <c r="F437" s="148" t="str">
        <f>'2012'!K79</f>
        <v>Istebna</v>
      </c>
      <c r="G437" s="314" t="str">
        <f>'2012'!L79</f>
        <v>02:09,0</v>
      </c>
      <c r="H437" s="177" t="str">
        <f>'2012'!I80</f>
        <v>Šimon</v>
      </c>
      <c r="I437" s="203" t="str">
        <f>'2012'!J80</f>
        <v>Skuplík</v>
      </c>
      <c r="J437" s="148" t="str">
        <f>'2012'!K80</f>
        <v>Frýdek-Místek</v>
      </c>
      <c r="K437" s="314" t="str">
        <f>'2012'!L80</f>
        <v>02:10,0</v>
      </c>
      <c r="L437" s="177" t="str">
        <f>'2012'!I81</f>
        <v>Pavel</v>
      </c>
      <c r="M437" s="203" t="str">
        <f>'2012'!J81</f>
        <v>Legierski</v>
      </c>
      <c r="N437" s="148" t="str">
        <f>'2012'!K81</f>
        <v>Jaworzynka</v>
      </c>
      <c r="O437" s="321" t="str">
        <f>'2012'!L81</f>
        <v>02:20,0</v>
      </c>
    </row>
    <row r="438" spans="1:15">
      <c r="A438" s="960"/>
      <c r="B438" s="968" t="s">
        <v>796</v>
      </c>
      <c r="C438" s="145" t="s">
        <v>1478</v>
      </c>
      <c r="D438" s="169" t="str">
        <f>'2012'!C124</f>
        <v>Kristýna</v>
      </c>
      <c r="E438" s="205" t="str">
        <f>'2012'!D124</f>
        <v>Škanderová</v>
      </c>
      <c r="F438" s="147" t="str">
        <f>'2012'!E124</f>
        <v>Frýdek-Místek</v>
      </c>
      <c r="G438" s="313" t="str">
        <f>'2012'!F124</f>
        <v>02:05,0</v>
      </c>
      <c r="H438" s="169" t="str">
        <f>'2012'!C125</f>
        <v>Petra</v>
      </c>
      <c r="I438" s="205" t="str">
        <f>'2012'!D125</f>
        <v>Pavlásková</v>
      </c>
      <c r="J438" s="147" t="str">
        <f>'2012'!E125</f>
        <v>Frýdek-Místek</v>
      </c>
      <c r="K438" s="313" t="str">
        <f>'2012'!F125</f>
        <v>02:08,0</v>
      </c>
      <c r="L438" s="169" t="str">
        <f>'2012'!C126</f>
        <v>Tereza</v>
      </c>
      <c r="M438" s="205" t="str">
        <f>'2012'!D126</f>
        <v>Uherková</v>
      </c>
      <c r="N438" s="147" t="str">
        <f>'2012'!E126</f>
        <v>Frýdek-Místek</v>
      </c>
      <c r="O438" s="322" t="str">
        <f>'2012'!F126</f>
        <v>02:08,6</v>
      </c>
    </row>
    <row r="439" spans="1:15">
      <c r="A439" s="960"/>
      <c r="B439" s="969"/>
      <c r="C439" s="146" t="s">
        <v>1479</v>
      </c>
      <c r="D439" s="177" t="str">
        <f>'2012'!I124</f>
        <v>Filip</v>
      </c>
      <c r="E439" s="203" t="str">
        <f>'2012'!J124</f>
        <v>Szotkovski</v>
      </c>
      <c r="F439" s="148" t="str">
        <f>'2012'!K124</f>
        <v>Třinec</v>
      </c>
      <c r="G439" s="314" t="str">
        <f>'2012'!L124</f>
        <v>03:12,0</v>
      </c>
      <c r="H439" s="177" t="str">
        <f>'2012'!I125</f>
        <v>Ondřej</v>
      </c>
      <c r="I439" s="203" t="str">
        <f>'2012'!J125</f>
        <v>Szotkowski</v>
      </c>
      <c r="J439" s="148" t="str">
        <f>'2012'!K125</f>
        <v>Mosty u Jabl.</v>
      </c>
      <c r="K439" s="314" t="str">
        <f>'2012'!L125</f>
        <v>03:18,0</v>
      </c>
      <c r="L439" s="177" t="str">
        <f>'2012'!I126</f>
        <v>Jan</v>
      </c>
      <c r="M439" s="203" t="str">
        <f>'2012'!J126</f>
        <v>Kváš</v>
      </c>
      <c r="N439" s="148" t="str">
        <f>'2012'!K126</f>
        <v>Frýdek-Místek</v>
      </c>
      <c r="O439" s="321" t="str">
        <f>'2012'!L126</f>
        <v>03:22,0</v>
      </c>
    </row>
    <row r="440" spans="1:15">
      <c r="A440" s="960"/>
      <c r="B440" s="970" t="s">
        <v>797</v>
      </c>
      <c r="C440" s="145" t="s">
        <v>1478</v>
      </c>
      <c r="D440" s="169" t="str">
        <f>'2012'!C168</f>
        <v>Gabriela</v>
      </c>
      <c r="E440" s="205" t="str">
        <f>'2012'!D168</f>
        <v>Szotkowská</v>
      </c>
      <c r="F440" s="147" t="str">
        <f>'2012'!E168</f>
        <v>Mosty u Jabl.</v>
      </c>
      <c r="G440" s="313" t="str">
        <f>'2012'!F168</f>
        <v>03:02,0</v>
      </c>
      <c r="H440" s="169" t="str">
        <f>'2012'!C169</f>
        <v>Kateřina</v>
      </c>
      <c r="I440" s="205" t="str">
        <f>'2012'!D169</f>
        <v>Krtková</v>
      </c>
      <c r="J440" s="147" t="str">
        <f>'2012'!E169</f>
        <v>Frýdek-Místek</v>
      </c>
      <c r="K440" s="313" t="str">
        <f>'2012'!F169</f>
        <v>03:03,0</v>
      </c>
      <c r="L440" s="169" t="str">
        <f>'2012'!C170</f>
        <v>Romana</v>
      </c>
      <c r="M440" s="205" t="str">
        <f>'2012'!D170</f>
        <v>Samcová</v>
      </c>
      <c r="N440" s="147" t="str">
        <f>'2012'!E170</f>
        <v>Jablunkov</v>
      </c>
      <c r="O440" s="322" t="str">
        <f>'2012'!F170</f>
        <v>03:08,0</v>
      </c>
    </row>
    <row r="441" spans="1:15">
      <c r="A441" s="960"/>
      <c r="B441" s="971"/>
      <c r="C441" s="146" t="s">
        <v>1479</v>
      </c>
      <c r="D441" s="177" t="str">
        <f>'2012'!I168</f>
        <v>Marek</v>
      </c>
      <c r="E441" s="203" t="str">
        <f>'2012'!J168</f>
        <v>Chrascina</v>
      </c>
      <c r="F441" s="148" t="str">
        <f>'2012'!K168</f>
        <v>Jablunkov</v>
      </c>
      <c r="G441" s="314" t="str">
        <f>'2012'!L168</f>
        <v>03:43,0</v>
      </c>
      <c r="H441" s="177" t="str">
        <f>'2012'!I169</f>
        <v>Andrzej</v>
      </c>
      <c r="I441" s="203" t="str">
        <f>'2012'!J169</f>
        <v>Jalowiczor</v>
      </c>
      <c r="J441" s="148" t="str">
        <f>'2012'!K169</f>
        <v>Istebna</v>
      </c>
      <c r="K441" s="314" t="str">
        <f>'2012'!L169</f>
        <v>03:48,0</v>
      </c>
      <c r="L441" s="177" t="str">
        <f>'2012'!I170</f>
        <v>Maciej</v>
      </c>
      <c r="M441" s="203" t="str">
        <f>'2012'!J170</f>
        <v>Legierski</v>
      </c>
      <c r="N441" s="148" t="str">
        <f>'2012'!K170</f>
        <v>Istebna</v>
      </c>
      <c r="O441" s="321" t="str">
        <f>'2012'!L170</f>
        <v>03:51,0</v>
      </c>
    </row>
    <row r="442" spans="1:15">
      <c r="A442" s="960"/>
      <c r="B442" s="970" t="s">
        <v>1665</v>
      </c>
      <c r="C442" s="145" t="s">
        <v>1478</v>
      </c>
      <c r="D442" s="169" t="str">
        <f>'2012'!C196</f>
        <v>Hana</v>
      </c>
      <c r="E442" s="205" t="str">
        <f>'2012'!D196</f>
        <v>Walaská</v>
      </c>
      <c r="F442" s="147" t="str">
        <f>'2012'!E196</f>
        <v>Třinec</v>
      </c>
      <c r="G442" s="313" t="str">
        <f>'2012'!F196</f>
        <v>04:10,0</v>
      </c>
      <c r="H442" s="169" t="str">
        <f>'2012'!C197</f>
        <v>Anna</v>
      </c>
      <c r="I442" s="205" t="str">
        <f>'2012'!D197</f>
        <v>Lacek</v>
      </c>
      <c r="J442" s="147" t="str">
        <f>'2012'!E197</f>
        <v>Istebna</v>
      </c>
      <c r="K442" s="313" t="str">
        <f>'2012'!F197</f>
        <v>05:07,0</v>
      </c>
      <c r="L442" s="169">
        <f>'2012'!C198</f>
        <v>0</v>
      </c>
      <c r="M442" s="205">
        <f>'2012'!D198</f>
        <v>0</v>
      </c>
      <c r="N442" s="147">
        <f>'2012'!E198</f>
        <v>0</v>
      </c>
      <c r="O442" s="322">
        <f>'2012'!F198</f>
        <v>0</v>
      </c>
    </row>
    <row r="443" spans="1:15">
      <c r="A443" s="960"/>
      <c r="B443" s="971"/>
      <c r="C443" s="146" t="s">
        <v>1479</v>
      </c>
      <c r="D443" s="177" t="str">
        <f>'2012'!I196</f>
        <v>Adam</v>
      </c>
      <c r="E443" s="203" t="str">
        <f>'2012'!J196</f>
        <v>Gaura</v>
      </c>
      <c r="F443" s="148" t="str">
        <f>'2012'!K196</f>
        <v>Třinec</v>
      </c>
      <c r="G443" s="314" t="str">
        <f>'2012'!L196</f>
        <v>12:27,0</v>
      </c>
      <c r="H443" s="177" t="str">
        <f>'2012'!I197</f>
        <v>Daniel</v>
      </c>
      <c r="I443" s="203" t="str">
        <f>'2012'!J197</f>
        <v>Raška</v>
      </c>
      <c r="J443" s="148" t="str">
        <f>'2012'!K197</f>
        <v>Frýdek-Místek</v>
      </c>
      <c r="K443" s="314" t="str">
        <f>'2012'!L197</f>
        <v>13:26,0</v>
      </c>
      <c r="L443" s="177" t="str">
        <f>'2012'!I198</f>
        <v>Jakub</v>
      </c>
      <c r="M443" s="203" t="str">
        <f>'2012'!J198</f>
        <v>Masnica</v>
      </c>
      <c r="N443" s="148" t="str">
        <f>'2012'!K198</f>
        <v>Jablunkov</v>
      </c>
      <c r="O443" s="321" t="str">
        <f>'2012'!L198</f>
        <v>13:52,0</v>
      </c>
    </row>
    <row r="444" spans="1:15">
      <c r="A444" s="960"/>
      <c r="B444" s="972" t="s">
        <v>798</v>
      </c>
      <c r="C444" s="145" t="s">
        <v>1478</v>
      </c>
      <c r="D444" s="169" t="str">
        <f>'2012'!C221</f>
        <v>Petra</v>
      </c>
      <c r="E444" s="205" t="str">
        <f>'2012'!D221</f>
        <v>Čaganová</v>
      </c>
      <c r="F444" s="147" t="str">
        <f>'2012'!E221</f>
        <v>Frýdek-Místek</v>
      </c>
      <c r="G444" s="313" t="str">
        <f>'2012'!F221</f>
        <v>14:48,0</v>
      </c>
      <c r="H444" s="169" t="str">
        <f>'2012'!C222</f>
        <v>Gabriela</v>
      </c>
      <c r="I444" s="205" t="str">
        <f>'2012'!D222</f>
        <v>Szotkovská</v>
      </c>
      <c r="J444" s="147" t="str">
        <f>'2012'!E222</f>
        <v>Mosty u Jabl.</v>
      </c>
      <c r="K444" s="313" t="str">
        <f>'2012'!F222</f>
        <v>16:05,0</v>
      </c>
      <c r="L444" s="169" t="str">
        <f>'2012'!C223</f>
        <v>Eva</v>
      </c>
      <c r="M444" s="205" t="str">
        <f>'2012'!D223</f>
        <v>Haltofová</v>
      </c>
      <c r="N444" s="147" t="str">
        <f>'2012'!E223</f>
        <v>Oldřichovice</v>
      </c>
      <c r="O444" s="322" t="str">
        <f>'2012'!F223</f>
        <v>17:10,0</v>
      </c>
    </row>
    <row r="445" spans="1:15">
      <c r="A445" s="960"/>
      <c r="B445" s="973"/>
      <c r="C445" s="146" t="s">
        <v>1479</v>
      </c>
      <c r="D445" s="177">
        <f>'2012'!I221</f>
        <v>0</v>
      </c>
      <c r="E445" s="203">
        <f>'2012'!J221</f>
        <v>0</v>
      </c>
      <c r="F445" s="148">
        <f>'2012'!K221</f>
        <v>0</v>
      </c>
      <c r="G445" s="314">
        <f>'2012'!L221</f>
        <v>0</v>
      </c>
      <c r="H445" s="177">
        <f>'2012'!I222</f>
        <v>0</v>
      </c>
      <c r="I445" s="203">
        <f>'2012'!J222</f>
        <v>0</v>
      </c>
      <c r="J445" s="148">
        <f>'2012'!K222</f>
        <v>0</v>
      </c>
      <c r="K445" s="314">
        <f>'2012'!L222</f>
        <v>0</v>
      </c>
      <c r="L445" s="177">
        <f>'2012'!I223</f>
        <v>0</v>
      </c>
      <c r="M445" s="203">
        <f>'2012'!J223</f>
        <v>0</v>
      </c>
      <c r="N445" s="148">
        <f>'2012'!K223</f>
        <v>0</v>
      </c>
      <c r="O445" s="321">
        <f>'2012'!L223</f>
        <v>0</v>
      </c>
    </row>
    <row r="446" spans="1:15">
      <c r="A446" s="960"/>
      <c r="B446" s="974" t="s">
        <v>799</v>
      </c>
      <c r="C446" s="145" t="s">
        <v>1485</v>
      </c>
      <c r="D446" s="169" t="str">
        <f>'2012'!C246</f>
        <v>Kamila</v>
      </c>
      <c r="E446" s="205" t="str">
        <f>'2012'!D246</f>
        <v>Kubitová</v>
      </c>
      <c r="F446" s="147" t="str">
        <f>'2012'!E246</f>
        <v>Karviná</v>
      </c>
      <c r="G446" s="313" t="str">
        <f>'2012'!F246</f>
        <v>18:41,0</v>
      </c>
      <c r="H446" s="169" t="str">
        <f>'2012'!C247</f>
        <v>Eva</v>
      </c>
      <c r="I446" s="205" t="str">
        <f>'2012'!D247</f>
        <v>Kučírková</v>
      </c>
      <c r="J446" s="147" t="str">
        <f>'2012'!E247</f>
        <v>Třinec</v>
      </c>
      <c r="K446" s="313" t="str">
        <f>'2012'!F247</f>
        <v>19:20,0</v>
      </c>
      <c r="L446" s="169">
        <f>'2012'!C248</f>
        <v>0</v>
      </c>
      <c r="M446" s="205">
        <f>'2012'!D248</f>
        <v>0</v>
      </c>
      <c r="N446" s="147">
        <f>'2012'!E248</f>
        <v>0</v>
      </c>
      <c r="O446" s="322">
        <f>'2012'!F248</f>
        <v>0</v>
      </c>
    </row>
    <row r="447" spans="1:15">
      <c r="A447" s="960"/>
      <c r="B447" s="975"/>
      <c r="C447" s="146" t="s">
        <v>1484</v>
      </c>
      <c r="D447" s="177" t="str">
        <f>'2012'!I246</f>
        <v>Petr</v>
      </c>
      <c r="E447" s="203" t="str">
        <f>'2012'!J246</f>
        <v>Lukeš</v>
      </c>
      <c r="F447" s="222" t="str">
        <f>'2012'!K246</f>
        <v>Frýdek-Místek</v>
      </c>
      <c r="G447" s="314" t="str">
        <f>'2012'!L246</f>
        <v>26:06,0</v>
      </c>
      <c r="H447" s="177" t="str">
        <f>'2012'!I247</f>
        <v>Tomáš</v>
      </c>
      <c r="I447" s="203" t="str">
        <f>'2012'!J247</f>
        <v>Lichý</v>
      </c>
      <c r="J447" s="148" t="str">
        <f>'2012'!K247</f>
        <v>Třinec</v>
      </c>
      <c r="K447" s="314" t="str">
        <f>'2012'!L247</f>
        <v>27:15,0</v>
      </c>
      <c r="L447" s="177" t="str">
        <f>'2012'!I248</f>
        <v>Tomasz</v>
      </c>
      <c r="M447" s="203" t="str">
        <f>'2012'!J248</f>
        <v>Wróbel</v>
      </c>
      <c r="N447" s="148" t="str">
        <f>'2012'!K248</f>
        <v>Dziegielów</v>
      </c>
      <c r="O447" s="321" t="str">
        <f>'2012'!L248</f>
        <v>27:29,0</v>
      </c>
    </row>
    <row r="448" spans="1:15">
      <c r="A448" s="960"/>
      <c r="B448" s="976" t="s">
        <v>1482</v>
      </c>
      <c r="C448" s="145" t="s">
        <v>1485</v>
      </c>
      <c r="D448" s="169" t="str">
        <f>'2012'!C272</f>
        <v>Lucie</v>
      </c>
      <c r="E448" s="205" t="str">
        <f>'2012'!D272</f>
        <v>Szotkowská</v>
      </c>
      <c r="F448" s="147" t="str">
        <f>'2012'!E272</f>
        <v>Mosty u Jabl.</v>
      </c>
      <c r="G448" s="313" t="str">
        <f>'2012'!F272</f>
        <v>14:31,0</v>
      </c>
      <c r="H448" s="169" t="str">
        <f>'2012'!C273</f>
        <v>Miluše</v>
      </c>
      <c r="I448" s="205" t="str">
        <f>'2012'!D273</f>
        <v>Bieleszová</v>
      </c>
      <c r="J448" s="147" t="str">
        <f>'2012'!E273</f>
        <v>Jablunkov</v>
      </c>
      <c r="K448" s="313" t="str">
        <f>'2012'!F273</f>
        <v>16:01,0</v>
      </c>
      <c r="L448" s="169" t="str">
        <f>'2012'!C274</f>
        <v>Hana</v>
      </c>
      <c r="M448" s="205" t="str">
        <f>'2012'!D274</f>
        <v>Haroková</v>
      </c>
      <c r="N448" s="147" t="str">
        <f>'2012'!E274</f>
        <v>Havířov</v>
      </c>
      <c r="O448" s="322" t="str">
        <f>'2012'!F274</f>
        <v>16:11,0</v>
      </c>
    </row>
    <row r="449" spans="1:15">
      <c r="A449" s="960"/>
      <c r="B449" s="977"/>
      <c r="C449" s="146" t="s">
        <v>1484</v>
      </c>
      <c r="D449" s="177" t="str">
        <f>'2012'!I272</f>
        <v>Ladislav</v>
      </c>
      <c r="E449" s="203" t="str">
        <f>'2012'!J272</f>
        <v>Sventek</v>
      </c>
      <c r="F449" s="148" t="str">
        <f>'2012'!K272</f>
        <v>Čadca</v>
      </c>
      <c r="G449" s="314" t="str">
        <f>'2012'!L272</f>
        <v>28:44,0</v>
      </c>
      <c r="H449" s="177" t="str">
        <f>'2012'!I273</f>
        <v>Marek</v>
      </c>
      <c r="I449" s="203" t="str">
        <f>'2012'!J273</f>
        <v>Škapa</v>
      </c>
      <c r="J449" s="148" t="str">
        <f>'2012'!K273</f>
        <v>Ostrava</v>
      </c>
      <c r="K449" s="314" t="str">
        <f>'2012'!L273</f>
        <v>29:04,0</v>
      </c>
      <c r="L449" s="177" t="str">
        <f>'2012'!I274</f>
        <v>Daniel</v>
      </c>
      <c r="M449" s="203" t="str">
        <f>'2012'!J274</f>
        <v>Šindelek</v>
      </c>
      <c r="N449" s="148" t="str">
        <f>'2012'!K274</f>
        <v>Frýdek-Místek</v>
      </c>
      <c r="O449" s="321" t="str">
        <f>'2012'!L274</f>
        <v>29:18,0</v>
      </c>
    </row>
    <row r="450" spans="1:15">
      <c r="A450" s="960"/>
      <c r="B450" s="949" t="s">
        <v>792</v>
      </c>
      <c r="C450" s="145" t="s">
        <v>1485</v>
      </c>
      <c r="D450" s="169"/>
      <c r="E450" s="205"/>
      <c r="F450" s="147"/>
      <c r="G450" s="313"/>
      <c r="H450" s="169"/>
      <c r="I450" s="205"/>
      <c r="J450" s="147"/>
      <c r="K450" s="313"/>
      <c r="L450" s="169"/>
      <c r="M450" s="205"/>
      <c r="N450" s="147"/>
      <c r="O450" s="322"/>
    </row>
    <row r="451" spans="1:15">
      <c r="A451" s="960"/>
      <c r="B451" s="950"/>
      <c r="C451" s="146" t="s">
        <v>1484</v>
      </c>
      <c r="D451" s="177" t="str">
        <f>'2012'!I297</f>
        <v>Petr</v>
      </c>
      <c r="E451" s="203" t="str">
        <f>'2012'!J297</f>
        <v>Škrabánek</v>
      </c>
      <c r="F451" s="148" t="str">
        <f>'2012'!K297</f>
        <v>Bílovec</v>
      </c>
      <c r="G451" s="314" t="str">
        <f>'2012'!L297</f>
        <v>30:12,0</v>
      </c>
      <c r="H451" s="177" t="str">
        <f>'2012'!I298</f>
        <v>Jiří</v>
      </c>
      <c r="I451" s="203" t="str">
        <f>'2012'!J298</f>
        <v>Zátopek</v>
      </c>
      <c r="J451" s="148" t="str">
        <f>'2012'!K298</f>
        <v>Kopřivnice</v>
      </c>
      <c r="K451" s="314" t="str">
        <f>'2012'!L298</f>
        <v>31:11,0</v>
      </c>
      <c r="L451" s="177" t="str">
        <f>'2012'!I299</f>
        <v>Roman</v>
      </c>
      <c r="M451" s="203" t="str">
        <f>'2012'!J299</f>
        <v>Slowioczek</v>
      </c>
      <c r="N451" s="148" t="str">
        <f>'2012'!K299</f>
        <v>Jablunkov</v>
      </c>
      <c r="O451" s="321" t="str">
        <f>'2012'!L299</f>
        <v>31:33,0</v>
      </c>
    </row>
    <row r="452" spans="1:15">
      <c r="A452" s="960"/>
      <c r="B452" s="951" t="s">
        <v>1483</v>
      </c>
      <c r="C452" s="145" t="s">
        <v>1485</v>
      </c>
      <c r="D452" s="169"/>
      <c r="E452" s="205"/>
      <c r="F452" s="147"/>
      <c r="G452" s="313"/>
      <c r="H452" s="169"/>
      <c r="I452" s="205"/>
      <c r="J452" s="147"/>
      <c r="K452" s="313"/>
      <c r="L452" s="169"/>
      <c r="M452" s="205"/>
      <c r="N452" s="147"/>
      <c r="O452" s="322"/>
    </row>
    <row r="453" spans="1:15">
      <c r="A453" s="960"/>
      <c r="B453" s="952"/>
      <c r="C453" s="414" t="s">
        <v>1484</v>
      </c>
      <c r="D453" s="176" t="str">
        <f>'2012'!C297</f>
        <v>Stanislav</v>
      </c>
      <c r="E453" s="175" t="str">
        <f>'2012'!D297</f>
        <v>Sviták</v>
      </c>
      <c r="F453" s="165" t="str">
        <f>'2012'!E297</f>
        <v>Žilina</v>
      </c>
      <c r="G453" s="312" t="str">
        <f>'2012'!F297</f>
        <v>33:40,0</v>
      </c>
      <c r="H453" s="176" t="str">
        <f>'2012'!C298</f>
        <v>Josef</v>
      </c>
      <c r="I453" s="175" t="str">
        <f>'2012'!D298</f>
        <v>Kvita</v>
      </c>
      <c r="J453" s="165" t="str">
        <f>'2012'!E298</f>
        <v>Kopřivnice</v>
      </c>
      <c r="K453" s="312" t="str">
        <f>'2012'!F298</f>
        <v>34:23,0</v>
      </c>
      <c r="L453" s="176" t="str">
        <f>'2012'!C299</f>
        <v>Josef</v>
      </c>
      <c r="M453" s="175" t="str">
        <f>'2012'!D299</f>
        <v>Smola</v>
      </c>
      <c r="N453" s="165" t="str">
        <f>'2012'!E299</f>
        <v>Ostrava</v>
      </c>
      <c r="O453" s="317" t="str">
        <f>'2012'!F299</f>
        <v>39:11,0</v>
      </c>
    </row>
    <row r="454" spans="1:15">
      <c r="A454" s="960"/>
      <c r="B454" s="953" t="s">
        <v>2885</v>
      </c>
      <c r="C454" s="145" t="s">
        <v>1485</v>
      </c>
      <c r="D454" s="169"/>
      <c r="E454" s="205"/>
      <c r="F454" s="147"/>
      <c r="G454" s="313"/>
      <c r="H454" s="169"/>
      <c r="I454" s="205"/>
      <c r="J454" s="147"/>
      <c r="K454" s="313"/>
      <c r="L454" s="169"/>
      <c r="M454" s="205"/>
      <c r="N454" s="147"/>
      <c r="O454" s="322"/>
    </row>
    <row r="455" spans="1:15">
      <c r="A455" s="960"/>
      <c r="B455" s="954"/>
      <c r="C455" s="414" t="s">
        <v>1484</v>
      </c>
      <c r="D455" s="176" t="str">
        <f>'2012'!C323</f>
        <v>Ervin</v>
      </c>
      <c r="E455" s="175" t="str">
        <f>'2012'!D323</f>
        <v>Podžorny</v>
      </c>
      <c r="F455" s="165" t="str">
        <f>'2012'!E323</f>
        <v>Český Těšín</v>
      </c>
      <c r="G455" s="312" t="str">
        <f>'2012'!F323</f>
        <v>39:25,0</v>
      </c>
      <c r="H455" s="176" t="str">
        <f>'2012'!C324</f>
        <v>Zdeněk</v>
      </c>
      <c r="I455" s="175" t="str">
        <f>'2012'!D324</f>
        <v>Fejgl</v>
      </c>
      <c r="J455" s="165" t="str">
        <f>'2012'!E324</f>
        <v>Vratimov</v>
      </c>
      <c r="K455" s="312" t="str">
        <f>'2012'!F324</f>
        <v>44:33,0</v>
      </c>
      <c r="L455" s="176" t="str">
        <f>'2012'!C325</f>
        <v>Jaromír</v>
      </c>
      <c r="M455" s="175" t="str">
        <f>'2012'!D325</f>
        <v>Wolný</v>
      </c>
      <c r="N455" s="165" t="str">
        <f>'2012'!E325</f>
        <v>Ostrava</v>
      </c>
      <c r="O455" s="317" t="str">
        <f>'2012'!F325</f>
        <v>51:40,0</v>
      </c>
    </row>
    <row r="456" spans="1:15">
      <c r="A456" s="960"/>
      <c r="B456" s="955" t="s">
        <v>2624</v>
      </c>
      <c r="C456" s="145"/>
      <c r="D456" s="169" t="str">
        <f>'2012'!I323</f>
        <v>Libor</v>
      </c>
      <c r="E456" s="205" t="str">
        <f>'2012'!J323</f>
        <v>Kubienka</v>
      </c>
      <c r="F456" s="147" t="str">
        <f>'2012'!K323</f>
        <v>Hrádek</v>
      </c>
      <c r="G456" s="313" t="str">
        <f>'2012'!L323</f>
        <v>13:54,0</v>
      </c>
      <c r="H456" s="169" t="str">
        <f>'2012'!I324</f>
        <v>Kamil</v>
      </c>
      <c r="I456" s="205" t="str">
        <f>'2012'!J324</f>
        <v>Lipowski</v>
      </c>
      <c r="J456" s="147" t="str">
        <f>'2012'!K324</f>
        <v>Hrádek</v>
      </c>
      <c r="K456" s="313" t="str">
        <f>'2012'!L324</f>
        <v>18:46,0</v>
      </c>
      <c r="L456" s="169" t="str">
        <f>'2012'!I325</f>
        <v>Simona</v>
      </c>
      <c r="M456" s="205" t="str">
        <f>'2012'!J325</f>
        <v>Szlaurová</v>
      </c>
      <c r="N456" s="147" t="str">
        <f>'2012'!K325</f>
        <v>Hrádek</v>
      </c>
      <c r="O456" s="322" t="str">
        <f>'2012'!L325</f>
        <v>23:54,0</v>
      </c>
    </row>
    <row r="457" spans="1:15" ht="12.75" thickBot="1">
      <c r="A457" s="960"/>
      <c r="B457" s="956"/>
      <c r="C457" s="156"/>
      <c r="D457" s="179"/>
      <c r="E457" s="204"/>
      <c r="F457" s="157"/>
      <c r="G457" s="315"/>
      <c r="H457" s="179"/>
      <c r="I457" s="204"/>
      <c r="J457" s="157"/>
      <c r="K457" s="315"/>
      <c r="L457" s="179"/>
      <c r="M457" s="204"/>
      <c r="N457" s="157"/>
      <c r="O457" s="323"/>
    </row>
    <row r="458" spans="1:15" hidden="1">
      <c r="A458" s="960"/>
      <c r="B458" s="957" t="s">
        <v>571</v>
      </c>
      <c r="C458" s="415" t="s">
        <v>1485</v>
      </c>
      <c r="D458" s="416"/>
      <c r="E458" s="417"/>
      <c r="F458" s="418"/>
      <c r="G458" s="419"/>
      <c r="H458" s="416"/>
      <c r="I458" s="417"/>
      <c r="J458" s="418"/>
      <c r="K458" s="419"/>
      <c r="L458" s="416"/>
      <c r="M458" s="417"/>
      <c r="N458" s="418"/>
      <c r="O458" s="420"/>
    </row>
    <row r="459" spans="1:15" ht="12.75" hidden="1" thickBot="1">
      <c r="A459" s="980"/>
      <c r="B459" s="958"/>
      <c r="C459" s="156" t="s">
        <v>1484</v>
      </c>
      <c r="D459" s="179">
        <f>'2010'!C497</f>
        <v>0</v>
      </c>
      <c r="E459" s="204">
        <f>'2010'!D497</f>
        <v>0</v>
      </c>
      <c r="F459" s="157">
        <f>'2010'!E497</f>
        <v>0</v>
      </c>
      <c r="G459" s="315">
        <f>'2010'!F497</f>
        <v>0</v>
      </c>
      <c r="H459" s="179"/>
      <c r="I459" s="204"/>
      <c r="J459" s="157"/>
      <c r="K459" s="315"/>
      <c r="L459" s="179"/>
      <c r="M459" s="204"/>
      <c r="N459" s="157"/>
      <c r="O459" s="323"/>
    </row>
  </sheetData>
  <mergeCells count="253">
    <mergeCell ref="A432:A459"/>
    <mergeCell ref="B432:B433"/>
    <mergeCell ref="B434:B435"/>
    <mergeCell ref="B436:B437"/>
    <mergeCell ref="B438:B439"/>
    <mergeCell ref="B440:B441"/>
    <mergeCell ref="B442:B443"/>
    <mergeCell ref="B444:B445"/>
    <mergeCell ref="B446:B447"/>
    <mergeCell ref="B448:B449"/>
    <mergeCell ref="B450:B451"/>
    <mergeCell ref="B452:B453"/>
    <mergeCell ref="B454:B455"/>
    <mergeCell ref="B456:B457"/>
    <mergeCell ref="B458:B459"/>
    <mergeCell ref="B422:B423"/>
    <mergeCell ref="B424:B425"/>
    <mergeCell ref="B426:B427"/>
    <mergeCell ref="B428:B429"/>
    <mergeCell ref="B430:B431"/>
    <mergeCell ref="A404:A431"/>
    <mergeCell ref="B404:B405"/>
    <mergeCell ref="B406:B407"/>
    <mergeCell ref="B408:B409"/>
    <mergeCell ref="B410:B411"/>
    <mergeCell ref="B412:B413"/>
    <mergeCell ref="B414:B415"/>
    <mergeCell ref="B416:B417"/>
    <mergeCell ref="B418:B419"/>
    <mergeCell ref="B420:B421"/>
    <mergeCell ref="A348:A375"/>
    <mergeCell ref="B348:B349"/>
    <mergeCell ref="B350:B351"/>
    <mergeCell ref="B352:B353"/>
    <mergeCell ref="B354:B355"/>
    <mergeCell ref="B356:B357"/>
    <mergeCell ref="B358:B359"/>
    <mergeCell ref="B360:B361"/>
    <mergeCell ref="B362:B363"/>
    <mergeCell ref="B364:B365"/>
    <mergeCell ref="B366:B367"/>
    <mergeCell ref="B368:B369"/>
    <mergeCell ref="B370:B371"/>
    <mergeCell ref="B372:B373"/>
    <mergeCell ref="B374:B375"/>
    <mergeCell ref="B206:B207"/>
    <mergeCell ref="B208:B209"/>
    <mergeCell ref="B188:B189"/>
    <mergeCell ref="B190:B191"/>
    <mergeCell ref="B164:B165"/>
    <mergeCell ref="B160:B161"/>
    <mergeCell ref="A192:A213"/>
    <mergeCell ref="B192:B193"/>
    <mergeCell ref="B194:B195"/>
    <mergeCell ref="B196:B197"/>
    <mergeCell ref="B198:B199"/>
    <mergeCell ref="B200:B201"/>
    <mergeCell ref="B202:B203"/>
    <mergeCell ref="B204:B205"/>
    <mergeCell ref="B162:B163"/>
    <mergeCell ref="A148:A169"/>
    <mergeCell ref="B148:B149"/>
    <mergeCell ref="B150:B151"/>
    <mergeCell ref="B152:B153"/>
    <mergeCell ref="B184:B185"/>
    <mergeCell ref="B154:B155"/>
    <mergeCell ref="B156:B157"/>
    <mergeCell ref="B158:B159"/>
    <mergeCell ref="B180:B181"/>
    <mergeCell ref="A126:A147"/>
    <mergeCell ref="B126:B127"/>
    <mergeCell ref="B128:B129"/>
    <mergeCell ref="B130:B131"/>
    <mergeCell ref="B132:B133"/>
    <mergeCell ref="B134:B135"/>
    <mergeCell ref="B136:B137"/>
    <mergeCell ref="B138:B139"/>
    <mergeCell ref="B140:B141"/>
    <mergeCell ref="B142:B143"/>
    <mergeCell ref="B144:B145"/>
    <mergeCell ref="B146:B147"/>
    <mergeCell ref="B166:B167"/>
    <mergeCell ref="B168:B169"/>
    <mergeCell ref="B120:B121"/>
    <mergeCell ref="B80:B81"/>
    <mergeCell ref="B82:B83"/>
    <mergeCell ref="B122:B123"/>
    <mergeCell ref="B98:B99"/>
    <mergeCell ref="B100:B101"/>
    <mergeCell ref="B102:B103"/>
    <mergeCell ref="B114:B115"/>
    <mergeCell ref="A104:A125"/>
    <mergeCell ref="B104:B105"/>
    <mergeCell ref="B106:B107"/>
    <mergeCell ref="B108:B109"/>
    <mergeCell ref="B110:B111"/>
    <mergeCell ref="A84:A103"/>
    <mergeCell ref="B84:B85"/>
    <mergeCell ref="B86:B87"/>
    <mergeCell ref="B88:B89"/>
    <mergeCell ref="B90:B91"/>
    <mergeCell ref="B92:B93"/>
    <mergeCell ref="B94:B95"/>
    <mergeCell ref="B96:B97"/>
    <mergeCell ref="B112:B113"/>
    <mergeCell ref="A64:A83"/>
    <mergeCell ref="B64:B65"/>
    <mergeCell ref="B76:B77"/>
    <mergeCell ref="B78:B79"/>
    <mergeCell ref="B30:B31"/>
    <mergeCell ref="B4:B5"/>
    <mergeCell ref="A4:A23"/>
    <mergeCell ref="A24:A43"/>
    <mergeCell ref="A44:A63"/>
    <mergeCell ref="B48:B49"/>
    <mergeCell ref="B50:B51"/>
    <mergeCell ref="B52:B53"/>
    <mergeCell ref="B54:B55"/>
    <mergeCell ref="B56:B57"/>
    <mergeCell ref="B58:B59"/>
    <mergeCell ref="B60:B61"/>
    <mergeCell ref="B62:B63"/>
    <mergeCell ref="B66:B67"/>
    <mergeCell ref="B68:B69"/>
    <mergeCell ref="B70:B71"/>
    <mergeCell ref="B42:B43"/>
    <mergeCell ref="B44:B45"/>
    <mergeCell ref="B46:B47"/>
    <mergeCell ref="P2:Q2"/>
    <mergeCell ref="D2:O2"/>
    <mergeCell ref="B6:B7"/>
    <mergeCell ref="D3:G3"/>
    <mergeCell ref="H3:K3"/>
    <mergeCell ref="B40:B41"/>
    <mergeCell ref="L3:O3"/>
    <mergeCell ref="B24:B25"/>
    <mergeCell ref="B26:B27"/>
    <mergeCell ref="B28:B29"/>
    <mergeCell ref="B32:B33"/>
    <mergeCell ref="B34:B35"/>
    <mergeCell ref="B36:B37"/>
    <mergeCell ref="B38:B39"/>
    <mergeCell ref="B210:B211"/>
    <mergeCell ref="B212:B213"/>
    <mergeCell ref="A1:O1"/>
    <mergeCell ref="A170:A191"/>
    <mergeCell ref="B170:B171"/>
    <mergeCell ref="B172:B173"/>
    <mergeCell ref="B174:B175"/>
    <mergeCell ref="B176:B177"/>
    <mergeCell ref="B178:B179"/>
    <mergeCell ref="B182:B183"/>
    <mergeCell ref="B8:B9"/>
    <mergeCell ref="B10:B11"/>
    <mergeCell ref="B186:B187"/>
    <mergeCell ref="B12:B13"/>
    <mergeCell ref="B14:B15"/>
    <mergeCell ref="B16:B17"/>
    <mergeCell ref="B18:B19"/>
    <mergeCell ref="B20:B21"/>
    <mergeCell ref="B22:B23"/>
    <mergeCell ref="B116:B117"/>
    <mergeCell ref="B124:B125"/>
    <mergeCell ref="B118:B119"/>
    <mergeCell ref="B72:B73"/>
    <mergeCell ref="B74:B75"/>
    <mergeCell ref="B238:B239"/>
    <mergeCell ref="A214:A239"/>
    <mergeCell ref="B230:B231"/>
    <mergeCell ref="B232:B233"/>
    <mergeCell ref="B234:B235"/>
    <mergeCell ref="B236:B237"/>
    <mergeCell ref="B220:B221"/>
    <mergeCell ref="B222:B223"/>
    <mergeCell ref="B224:B225"/>
    <mergeCell ref="B226:B227"/>
    <mergeCell ref="B228:B229"/>
    <mergeCell ref="B214:B215"/>
    <mergeCell ref="B216:B217"/>
    <mergeCell ref="B218:B219"/>
    <mergeCell ref="B258:B259"/>
    <mergeCell ref="B260:B261"/>
    <mergeCell ref="B262:B263"/>
    <mergeCell ref="B264:B265"/>
    <mergeCell ref="A266:A291"/>
    <mergeCell ref="B266:B267"/>
    <mergeCell ref="B268:B269"/>
    <mergeCell ref="B270:B271"/>
    <mergeCell ref="B272:B273"/>
    <mergeCell ref="B274:B275"/>
    <mergeCell ref="A240:A265"/>
    <mergeCell ref="B240:B241"/>
    <mergeCell ref="B242:B243"/>
    <mergeCell ref="B244:B245"/>
    <mergeCell ref="B246:B247"/>
    <mergeCell ref="B248:B249"/>
    <mergeCell ref="B250:B251"/>
    <mergeCell ref="B252:B253"/>
    <mergeCell ref="B254:B255"/>
    <mergeCell ref="B256:B257"/>
    <mergeCell ref="B276:B277"/>
    <mergeCell ref="B278:B279"/>
    <mergeCell ref="B280:B281"/>
    <mergeCell ref="B282:B283"/>
    <mergeCell ref="A292:A319"/>
    <mergeCell ref="B292:B293"/>
    <mergeCell ref="B294:B295"/>
    <mergeCell ref="B296:B297"/>
    <mergeCell ref="B298:B299"/>
    <mergeCell ref="B300:B301"/>
    <mergeCell ref="B302:B303"/>
    <mergeCell ref="B304:B305"/>
    <mergeCell ref="B306:B307"/>
    <mergeCell ref="B308:B309"/>
    <mergeCell ref="B284:B285"/>
    <mergeCell ref="B286:B287"/>
    <mergeCell ref="B310:B311"/>
    <mergeCell ref="B312:B313"/>
    <mergeCell ref="B316:B317"/>
    <mergeCell ref="B318:B319"/>
    <mergeCell ref="B314:B315"/>
    <mergeCell ref="B288:B289"/>
    <mergeCell ref="B290:B291"/>
    <mergeCell ref="B338:B339"/>
    <mergeCell ref="B340:B341"/>
    <mergeCell ref="B342:B343"/>
    <mergeCell ref="B344:B345"/>
    <mergeCell ref="B346:B347"/>
    <mergeCell ref="A320:A347"/>
    <mergeCell ref="B320:B321"/>
    <mergeCell ref="B322:B323"/>
    <mergeCell ref="B324:B325"/>
    <mergeCell ref="B326:B327"/>
    <mergeCell ref="B328:B329"/>
    <mergeCell ref="B330:B331"/>
    <mergeCell ref="B332:B333"/>
    <mergeCell ref="B334:B335"/>
    <mergeCell ref="B336:B337"/>
    <mergeCell ref="B394:B395"/>
    <mergeCell ref="B396:B397"/>
    <mergeCell ref="B398:B399"/>
    <mergeCell ref="B400:B401"/>
    <mergeCell ref="B402:B403"/>
    <mergeCell ref="A376:A403"/>
    <mergeCell ref="B376:B377"/>
    <mergeCell ref="B378:B379"/>
    <mergeCell ref="B380:B381"/>
    <mergeCell ref="B382:B383"/>
    <mergeCell ref="B384:B385"/>
    <mergeCell ref="B386:B387"/>
    <mergeCell ref="B388:B389"/>
    <mergeCell ref="B390:B391"/>
    <mergeCell ref="B392:B393"/>
  </mergeCells>
  <phoneticPr fontId="0" type="noConversion"/>
  <printOptions horizontalCentered="1" verticalCentered="1"/>
  <pageMargins left="0" right="0" top="0" bottom="0" header="0" footer="0"/>
  <pageSetup paperSize="9" orientation="landscape" horizontalDpi="360" verticalDpi="360" r:id="rId1"/>
  <headerFooter alignWithMargins="0"/>
  <rowBreaks count="8" manualBreakCount="8">
    <brk id="43" max="16383" man="1"/>
    <brk id="83" max="16383" man="1"/>
    <brk id="125" max="16383" man="1"/>
    <brk id="191" max="16383" man="1"/>
    <brk id="239" max="16383" man="1"/>
    <brk id="291" max="16383" man="1"/>
    <brk id="347" max="16383" man="1"/>
    <brk id="403" max="16383" man="1"/>
  </rowBreaks>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43"/>
  <sheetViews>
    <sheetView topLeftCell="B1" workbookViewId="0">
      <selection activeCell="P1" sqref="P1:Q1"/>
    </sheetView>
  </sheetViews>
  <sheetFormatPr defaultRowHeight="12"/>
  <cols>
    <col min="1" max="1" width="0.42578125" style="1" hidden="1" customWidth="1"/>
    <col min="2" max="2" width="5.5703125" style="1" customWidth="1"/>
    <col min="3" max="3" width="7.42578125" style="1" customWidth="1"/>
    <col min="4" max="4" width="8.7109375" style="1" customWidth="1"/>
    <col min="5" max="5" width="14.7109375" style="1" customWidth="1"/>
    <col min="6" max="6" width="12.7109375" style="1" customWidth="1"/>
    <col min="7" max="7" width="6.7109375" style="1" customWidth="1"/>
    <col min="8" max="8" width="8.7109375" style="1" customWidth="1"/>
    <col min="9" max="9" width="14.7109375" style="1" customWidth="1"/>
    <col min="10" max="10" width="11.85546875" style="1" customWidth="1"/>
    <col min="11" max="11" width="6.7109375" style="1" customWidth="1"/>
    <col min="12" max="12" width="8.7109375" style="1" customWidth="1"/>
    <col min="13" max="13" width="14.7109375" style="1" customWidth="1"/>
    <col min="14" max="14" width="11.85546875" style="1" customWidth="1"/>
    <col min="15" max="15" width="6.7109375" style="1" customWidth="1"/>
    <col min="16" max="17" width="7.7109375" style="1" customWidth="1"/>
    <col min="18" max="18" width="4.28515625" style="1" customWidth="1"/>
    <col min="19" max="19" width="7.5703125" style="1" customWidth="1"/>
    <col min="20" max="22" width="9.140625" style="1"/>
    <col min="23" max="23" width="5.7109375" style="1" customWidth="1"/>
    <col min="24" max="16384" width="9.140625" style="1"/>
  </cols>
  <sheetData>
    <row r="1" spans="1:17" ht="15" customHeight="1">
      <c r="A1" s="526"/>
      <c r="B1" s="1024" t="s">
        <v>926</v>
      </c>
      <c r="C1" s="1025"/>
      <c r="D1" s="1010" t="s">
        <v>1474</v>
      </c>
      <c r="E1" s="1011"/>
      <c r="F1" s="1011"/>
      <c r="G1" s="1011"/>
      <c r="H1" s="1011"/>
      <c r="I1" s="1011"/>
      <c r="J1" s="1011"/>
      <c r="K1" s="1011"/>
      <c r="L1" s="1011"/>
      <c r="M1" s="1011"/>
      <c r="N1" s="1011"/>
      <c r="O1" s="1030"/>
      <c r="P1" s="1028" t="s">
        <v>1473</v>
      </c>
      <c r="Q1" s="1029"/>
    </row>
    <row r="2" spans="1:17" ht="15" thickBot="1">
      <c r="A2" s="529"/>
      <c r="B2" s="1026"/>
      <c r="C2" s="1027"/>
      <c r="D2" s="1013" t="s">
        <v>1475</v>
      </c>
      <c r="E2" s="1014"/>
      <c r="F2" s="1014"/>
      <c r="G2" s="1032"/>
      <c r="H2" s="1015" t="s">
        <v>1476</v>
      </c>
      <c r="I2" s="1015"/>
      <c r="J2" s="1015"/>
      <c r="K2" s="1015"/>
      <c r="L2" s="1033" t="s">
        <v>1477</v>
      </c>
      <c r="M2" s="1016"/>
      <c r="N2" s="1016"/>
      <c r="O2" s="1031"/>
      <c r="P2" s="197" t="s">
        <v>1472</v>
      </c>
      <c r="Q2" s="196" t="s">
        <v>1480</v>
      </c>
    </row>
    <row r="3" spans="1:17" ht="15" hidden="1" customHeight="1">
      <c r="A3" s="529"/>
      <c r="B3" s="1018" t="s">
        <v>639</v>
      </c>
      <c r="C3" s="447">
        <v>1995</v>
      </c>
      <c r="D3" s="173">
        <f>výsledky!D4</f>
        <v>0</v>
      </c>
      <c r="E3" s="172">
        <f>výsledky!E4</f>
        <v>0</v>
      </c>
      <c r="F3" s="150">
        <f>výsledky!F4</f>
        <v>0</v>
      </c>
      <c r="G3" s="311">
        <f>výsledky!G4</f>
        <v>0</v>
      </c>
      <c r="H3" s="173">
        <f>výsledky!H4</f>
        <v>0</v>
      </c>
      <c r="I3" s="172">
        <f>výsledky!I4</f>
        <v>0</v>
      </c>
      <c r="J3" s="150">
        <f>výsledky!J4</f>
        <v>0</v>
      </c>
      <c r="K3" s="311">
        <f>výsledky!K4</f>
        <v>0</v>
      </c>
      <c r="L3" s="173">
        <f>výsledky!L4</f>
        <v>0</v>
      </c>
      <c r="M3" s="172">
        <f>výsledky!M4</f>
        <v>0</v>
      </c>
      <c r="N3" s="150">
        <f>výsledky!N4</f>
        <v>0</v>
      </c>
      <c r="O3" s="311">
        <f>výsledky!O4</f>
        <v>0</v>
      </c>
      <c r="P3" s="234"/>
      <c r="Q3" s="153"/>
    </row>
    <row r="4" spans="1:17" ht="15" hidden="1" customHeight="1">
      <c r="A4" s="529"/>
      <c r="B4" s="1019"/>
      <c r="C4" s="448">
        <v>1996</v>
      </c>
      <c r="D4" s="187">
        <f>výsledky!D24</f>
        <v>0</v>
      </c>
      <c r="E4" s="198">
        <f>výsledky!E24</f>
        <v>0</v>
      </c>
      <c r="F4" s="182">
        <f>výsledky!F24</f>
        <v>0</v>
      </c>
      <c r="G4" s="327">
        <f>výsledky!G24</f>
        <v>0</v>
      </c>
      <c r="H4" s="187">
        <f>výsledky!H24</f>
        <v>0</v>
      </c>
      <c r="I4" s="198">
        <f>výsledky!I24</f>
        <v>0</v>
      </c>
      <c r="J4" s="182">
        <f>výsledky!J24</f>
        <v>0</v>
      </c>
      <c r="K4" s="327">
        <f>výsledky!K24</f>
        <v>0</v>
      </c>
      <c r="L4" s="187">
        <f>výsledky!L24</f>
        <v>0</v>
      </c>
      <c r="M4" s="198">
        <f>výsledky!M24</f>
        <v>0</v>
      </c>
      <c r="N4" s="182">
        <f>výsledky!N24</f>
        <v>0</v>
      </c>
      <c r="O4" s="327">
        <f>výsledky!O24</f>
        <v>0</v>
      </c>
      <c r="P4" s="445"/>
      <c r="Q4" s="186"/>
    </row>
    <row r="5" spans="1:17" ht="15" hidden="1" customHeight="1">
      <c r="A5" s="529"/>
      <c r="B5" s="1019"/>
      <c r="C5" s="448">
        <v>1997</v>
      </c>
      <c r="D5" s="187">
        <f>výsledky!D44</f>
        <v>0</v>
      </c>
      <c r="E5" s="188">
        <f>výsledky!E44</f>
        <v>0</v>
      </c>
      <c r="F5" s="189">
        <f>výsledky!F44</f>
        <v>0</v>
      </c>
      <c r="G5" s="327">
        <f>výsledky!G44</f>
        <v>0</v>
      </c>
      <c r="H5" s="187">
        <f>výsledky!H44</f>
        <v>0</v>
      </c>
      <c r="I5" s="188">
        <f>výsledky!I44</f>
        <v>0</v>
      </c>
      <c r="J5" s="189">
        <f>výsledky!J44</f>
        <v>0</v>
      </c>
      <c r="K5" s="327">
        <f>výsledky!K44</f>
        <v>0</v>
      </c>
      <c r="L5" s="187">
        <f>výsledky!L44</f>
        <v>0</v>
      </c>
      <c r="M5" s="188">
        <f>výsledky!M44</f>
        <v>0</v>
      </c>
      <c r="N5" s="189">
        <f>výsledky!N44</f>
        <v>0</v>
      </c>
      <c r="O5" s="327">
        <f>výsledky!O44</f>
        <v>0</v>
      </c>
      <c r="P5" s="445"/>
      <c r="Q5" s="186"/>
    </row>
    <row r="6" spans="1:17" ht="15" customHeight="1">
      <c r="A6" s="529"/>
      <c r="B6" s="1019"/>
      <c r="C6" s="448">
        <v>1998</v>
      </c>
      <c r="D6" s="187" t="str">
        <f>výsledky!D64</f>
        <v>Dominika</v>
      </c>
      <c r="E6" s="188" t="str">
        <f>výsledky!E64</f>
        <v>Horniaková</v>
      </c>
      <c r="F6" s="189" t="str">
        <f>výsledky!F64</f>
        <v>Třinec</v>
      </c>
      <c r="G6" s="327">
        <f>výsledky!G64</f>
        <v>5.1736111111111112E-4</v>
      </c>
      <c r="H6" s="187" t="str">
        <f>výsledky!H64</f>
        <v>Natalia</v>
      </c>
      <c r="I6" s="188" t="str">
        <f>výsledky!I64</f>
        <v>Tacinová</v>
      </c>
      <c r="J6" s="189" t="str">
        <f>výsledky!J64</f>
        <v>Návsí</v>
      </c>
      <c r="K6" s="327">
        <f>výsledky!K64</f>
        <v>5.8912037037037038E-4</v>
      </c>
      <c r="L6" s="187">
        <f>výsledky!L64</f>
        <v>0</v>
      </c>
      <c r="M6" s="188">
        <f>výsledky!M64</f>
        <v>0</v>
      </c>
      <c r="N6" s="189">
        <f>výsledky!N64</f>
        <v>0</v>
      </c>
      <c r="O6" s="327">
        <f>výsledky!O64</f>
        <v>0</v>
      </c>
      <c r="P6" s="445"/>
      <c r="Q6" s="186"/>
    </row>
    <row r="7" spans="1:17" ht="15" customHeight="1">
      <c r="A7" s="529"/>
      <c r="B7" s="1019"/>
      <c r="C7" s="448">
        <v>1999</v>
      </c>
      <c r="D7" s="269" t="str">
        <f>výsledky!D84</f>
        <v>Zuzana</v>
      </c>
      <c r="E7" s="270" t="str">
        <f>výsledky!E84</f>
        <v>Konderlová</v>
      </c>
      <c r="F7" s="271" t="str">
        <f>výsledky!F84</f>
        <v>Vendryně</v>
      </c>
      <c r="G7" s="328">
        <f>výsledky!G84</f>
        <v>4.884259259259259E-4</v>
      </c>
      <c r="H7" s="187" t="str">
        <f>výsledky!H84</f>
        <v>Hana</v>
      </c>
      <c r="I7" s="188" t="str">
        <f>výsledky!I84</f>
        <v>Kluzová</v>
      </c>
      <c r="J7" s="189" t="str">
        <f>výsledky!J84</f>
        <v>Jablunkov</v>
      </c>
      <c r="K7" s="327">
        <f>výsledky!K84</f>
        <v>5.1967592592592593E-4</v>
      </c>
      <c r="L7" s="187" t="str">
        <f>výsledky!L84</f>
        <v>Anna</v>
      </c>
      <c r="M7" s="188" t="str">
        <f>výsledky!M84</f>
        <v>Janeczková</v>
      </c>
      <c r="N7" s="189" t="str">
        <f>výsledky!N84</f>
        <v>Mosty u Jabl.</v>
      </c>
      <c r="O7" s="327">
        <f>výsledky!O84</f>
        <v>5.4976851851851855E-4</v>
      </c>
      <c r="P7" s="445"/>
      <c r="Q7" s="186"/>
    </row>
    <row r="8" spans="1:17" ht="15" customHeight="1">
      <c r="A8" s="529"/>
      <c r="B8" s="1019"/>
      <c r="C8" s="448">
        <v>2000</v>
      </c>
      <c r="D8" s="187" t="str">
        <f>výsledky!D104</f>
        <v>Anna</v>
      </c>
      <c r="E8" s="188" t="str">
        <f>výsledky!E104</f>
        <v>Janeczková</v>
      </c>
      <c r="F8" s="189" t="str">
        <f>výsledky!F104</f>
        <v>Mosty u Jabl.</v>
      </c>
      <c r="G8" s="327">
        <f>výsledky!G104</f>
        <v>2.488425925925926E-4</v>
      </c>
      <c r="H8" s="187" t="str">
        <f>výsledky!H104</f>
        <v>Štěpánka</v>
      </c>
      <c r="I8" s="188" t="str">
        <f>výsledky!I104</f>
        <v>Kosová</v>
      </c>
      <c r="J8" s="189" t="str">
        <f>výsledky!J104</f>
        <v>Třinec</v>
      </c>
      <c r="K8" s="327">
        <f>výsledky!K104</f>
        <v>2.7199074074074072E-4</v>
      </c>
      <c r="L8" s="187" t="str">
        <f>výsledky!L104</f>
        <v>Karolina</v>
      </c>
      <c r="M8" s="188" t="str">
        <f>výsledky!M104</f>
        <v>Medková</v>
      </c>
      <c r="N8" s="189" t="str">
        <f>výsledky!N104</f>
        <v>Hrádek</v>
      </c>
      <c r="O8" s="327">
        <f>výsledky!O104</f>
        <v>3.1712962962962961E-4</v>
      </c>
      <c r="P8" s="445"/>
      <c r="Q8" s="186"/>
    </row>
    <row r="9" spans="1:17" ht="15" customHeight="1">
      <c r="A9" s="529"/>
      <c r="B9" s="1019"/>
      <c r="C9" s="448">
        <v>2001</v>
      </c>
      <c r="D9" s="214" t="str">
        <f>výsledky!D126</f>
        <v xml:space="preserve">Monika              </v>
      </c>
      <c r="E9" s="215" t="str">
        <f>výsledky!E126</f>
        <v xml:space="preserve">Mrozková            </v>
      </c>
      <c r="F9" s="216" t="str">
        <f>výsledky!F126</f>
        <v>Bystřice</v>
      </c>
      <c r="G9" s="338">
        <f>výsledky!G126</f>
        <v>40.799999999999997</v>
      </c>
      <c r="H9" s="187" t="str">
        <f>výsledky!H126</f>
        <v xml:space="preserve">Gabriela            </v>
      </c>
      <c r="I9" s="188" t="str">
        <f>výsledky!I126</f>
        <v xml:space="preserve">Szotkowská   </v>
      </c>
      <c r="J9" s="189" t="str">
        <f>výsledky!J126</f>
        <v>Mosty u Jabl.</v>
      </c>
      <c r="K9" s="339">
        <f>výsledky!K126</f>
        <v>48.5</v>
      </c>
      <c r="L9" s="187">
        <f>výsledky!L126</f>
        <v>0</v>
      </c>
      <c r="M9" s="188">
        <f>výsledky!M126</f>
        <v>0</v>
      </c>
      <c r="N9" s="189">
        <f>výsledky!N126</f>
        <v>0</v>
      </c>
      <c r="O9" s="327">
        <f>výsledky!O126</f>
        <v>0</v>
      </c>
      <c r="P9" s="445"/>
      <c r="Q9" s="186"/>
    </row>
    <row r="10" spans="1:17" ht="15" customHeight="1">
      <c r="A10" s="529"/>
      <c r="B10" s="1019"/>
      <c r="C10" s="448">
        <v>2002</v>
      </c>
      <c r="D10" s="214" t="str">
        <f>výsledky!D148</f>
        <v>Lenka</v>
      </c>
      <c r="E10" s="215" t="str">
        <f>výsledky!E148</f>
        <v>Krzyžanková</v>
      </c>
      <c r="F10" s="216" t="str">
        <f>výsledky!F148</f>
        <v>Oldřichovice</v>
      </c>
      <c r="G10" s="329" t="str">
        <f>výsledky!G148</f>
        <v>00:33,1</v>
      </c>
      <c r="H10" s="187" t="str">
        <f>výsledky!H148</f>
        <v>Gabriela</v>
      </c>
      <c r="I10" s="188" t="str">
        <f>výsledky!I148</f>
        <v>Szotkowská</v>
      </c>
      <c r="J10" s="189" t="str">
        <f>výsledky!J148</f>
        <v>Mosty u Jabl.</v>
      </c>
      <c r="K10" s="327" t="str">
        <f>výsledky!K148</f>
        <v>00:37,9</v>
      </c>
      <c r="L10" s="187" t="str">
        <f>výsledky!L148</f>
        <v>Jolana</v>
      </c>
      <c r="M10" s="188" t="str">
        <f>výsledky!M148</f>
        <v>Szpyrcová</v>
      </c>
      <c r="N10" s="189" t="str">
        <f>výsledky!N148</f>
        <v>Hrádek</v>
      </c>
      <c r="O10" s="327" t="str">
        <f>výsledky!O148</f>
        <v>00:38,8</v>
      </c>
      <c r="P10" s="446"/>
      <c r="Q10" s="186"/>
    </row>
    <row r="11" spans="1:17" ht="15" customHeight="1">
      <c r="A11" s="529"/>
      <c r="B11" s="1019"/>
      <c r="C11" s="448">
        <v>2003</v>
      </c>
      <c r="D11" s="214" t="str">
        <f>výsledky!D192</f>
        <v>Gabriela</v>
      </c>
      <c r="E11" s="215" t="str">
        <f>výsledky!E192</f>
        <v>Jośková</v>
      </c>
      <c r="F11" s="216" t="str">
        <f>výsledky!F192</f>
        <v>Hrádek</v>
      </c>
      <c r="G11" s="329" t="str">
        <f>výsledky!G192</f>
        <v>00:29,4</v>
      </c>
      <c r="H11" s="187" t="str">
        <f>výsledky!H192</f>
        <v>Gabriela</v>
      </c>
      <c r="I11" s="188" t="str">
        <f>výsledky!I192</f>
        <v>Szotkowská</v>
      </c>
      <c r="J11" s="189" t="str">
        <f>výsledky!J192</f>
        <v>Mosty u Jabl.</v>
      </c>
      <c r="K11" s="327" t="str">
        <f>výsledky!K192</f>
        <v>00:29,9</v>
      </c>
      <c r="L11" s="187" t="str">
        <f>výsledky!L192</f>
        <v>Tereza</v>
      </c>
      <c r="M11" s="188" t="str">
        <f>výsledky!M192</f>
        <v>Konderlová</v>
      </c>
      <c r="N11" s="189" t="str">
        <f>výsledky!N192</f>
        <v>Bystřice</v>
      </c>
      <c r="O11" s="327" t="str">
        <f>výsledky!O192</f>
        <v>00:30,6</v>
      </c>
      <c r="P11" s="446"/>
      <c r="Q11" s="186"/>
    </row>
    <row r="12" spans="1:17" ht="15" customHeight="1">
      <c r="A12" s="529"/>
      <c r="B12" s="1019"/>
      <c r="C12" s="448">
        <v>2004</v>
      </c>
      <c r="D12" s="187" t="str">
        <f>výsledky!D214</f>
        <v>Tereza</v>
      </c>
      <c r="E12" s="188" t="str">
        <f>výsledky!E214</f>
        <v>Uherková</v>
      </c>
      <c r="F12" s="189" t="str">
        <f>výsledky!F214</f>
        <v>Frýdek-Místek</v>
      </c>
      <c r="G12" s="327" t="str">
        <f>výsledky!G214</f>
        <v>00:33,1</v>
      </c>
      <c r="H12" s="187" t="str">
        <f>výsledky!H214</f>
        <v>Monika</v>
      </c>
      <c r="I12" s="188" t="str">
        <f>výsledky!I214</f>
        <v>Čaganová</v>
      </c>
      <c r="J12" s="189" t="str">
        <f>výsledky!J214</f>
        <v>Frýdek-Místek</v>
      </c>
      <c r="K12" s="327" t="str">
        <f>výsledky!K214</f>
        <v>00:34,1</v>
      </c>
      <c r="L12" s="187" t="str">
        <f>výsledky!L214</f>
        <v>Gabriela</v>
      </c>
      <c r="M12" s="188" t="str">
        <f>výsledky!M214</f>
        <v>Kiszová</v>
      </c>
      <c r="N12" s="189" t="str">
        <f>výsledky!N214</f>
        <v>Guty</v>
      </c>
      <c r="O12" s="327" t="str">
        <f>výsledky!O214</f>
        <v>00:36,0</v>
      </c>
      <c r="P12" s="445"/>
      <c r="Q12" s="186"/>
    </row>
    <row r="13" spans="1:17" ht="15" customHeight="1">
      <c r="A13" s="529"/>
      <c r="B13" s="1019"/>
      <c r="C13" s="448">
        <v>2005</v>
      </c>
      <c r="D13" s="214" t="str">
        <f>výsledky!D240</f>
        <v>Tereza</v>
      </c>
      <c r="E13" s="215" t="str">
        <f>výsledky!E240</f>
        <v>Uherková</v>
      </c>
      <c r="F13" s="216" t="str">
        <f>výsledky!F240</f>
        <v xml:space="preserve"> Frýdek-Místek</v>
      </c>
      <c r="G13" s="329" t="str">
        <f>výsledky!G240</f>
        <v>00:29,8</v>
      </c>
      <c r="H13" s="187" t="str">
        <f>výsledky!H240</f>
        <v>Tereza</v>
      </c>
      <c r="I13" s="188" t="str">
        <f>výsledky!I240</f>
        <v>Heczková</v>
      </c>
      <c r="J13" s="189" t="str">
        <f>výsledky!J240</f>
        <v>Návsí</v>
      </c>
      <c r="K13" s="327" t="str">
        <f>výsledky!K240</f>
        <v>00:31,9</v>
      </c>
      <c r="L13" s="187" t="str">
        <f>výsledky!L240</f>
        <v>Karin</v>
      </c>
      <c r="M13" s="188" t="str">
        <f>výsledky!M240</f>
        <v>Dordová</v>
      </c>
      <c r="N13" s="189" t="str">
        <f>výsledky!N240</f>
        <v>Hrádek</v>
      </c>
      <c r="O13" s="327" t="str">
        <f>výsledky!O240</f>
        <v>00:40,4</v>
      </c>
      <c r="P13" s="446"/>
      <c r="Q13" s="186"/>
    </row>
    <row r="14" spans="1:17" ht="15" customHeight="1">
      <c r="A14" s="529"/>
      <c r="B14" s="1019"/>
      <c r="C14" s="448">
        <v>2006</v>
      </c>
      <c r="D14" s="510" t="str">
        <f>výsledky!D266</f>
        <v>Klára</v>
      </c>
      <c r="E14" s="511" t="str">
        <f>výsledky!E266</f>
        <v>Teofilová</v>
      </c>
      <c r="F14" s="221" t="str">
        <f>výsledky!F266</f>
        <v>Bystřice</v>
      </c>
      <c r="G14" s="512" t="str">
        <f>výsledky!G266</f>
        <v>00:33,7</v>
      </c>
      <c r="H14" s="513" t="str">
        <f>výsledky!H266</f>
        <v>Karin</v>
      </c>
      <c r="I14" s="514" t="str">
        <f>výsledky!I266</f>
        <v>Dordová</v>
      </c>
      <c r="J14" s="182" t="str">
        <f>výsledky!J266</f>
        <v>Hrádek</v>
      </c>
      <c r="K14" s="515" t="str">
        <f>výsledky!K266</f>
        <v>00:37,3</v>
      </c>
      <c r="L14" s="513" t="str">
        <f>výsledky!L266</f>
        <v>Terezie</v>
      </c>
      <c r="M14" s="514" t="str">
        <f>výsledky!M266</f>
        <v>Borská</v>
      </c>
      <c r="N14" s="182" t="str">
        <f>výsledky!N266</f>
        <v>Hrádek</v>
      </c>
      <c r="O14" s="515" t="str">
        <f>výsledky!O266</f>
        <v>00:38,3</v>
      </c>
      <c r="P14" s="445"/>
      <c r="Q14" s="186"/>
    </row>
    <row r="15" spans="1:17" ht="15" customHeight="1">
      <c r="A15" s="529"/>
      <c r="B15" s="1019"/>
      <c r="C15" s="448">
        <v>2007</v>
      </c>
      <c r="D15" s="214" t="str">
        <f>výsledky!D292</f>
        <v>Klára</v>
      </c>
      <c r="E15" s="215" t="str">
        <f>výsledky!E292</f>
        <v>Teofilová</v>
      </c>
      <c r="F15" s="216" t="str">
        <f>výsledky!F292</f>
        <v>Bystřice</v>
      </c>
      <c r="G15" s="329" t="str">
        <f>výsledky!G292</f>
        <v>00:31,3</v>
      </c>
      <c r="H15" s="187" t="str">
        <f>výsledky!H292</f>
        <v>Lenka</v>
      </c>
      <c r="I15" s="188" t="str">
        <f>výsledky!I292</f>
        <v>Konderlová</v>
      </c>
      <c r="J15" s="189" t="str">
        <f>výsledky!J292</f>
        <v>Nýdek</v>
      </c>
      <c r="K15" s="327" t="str">
        <f>výsledky!K292</f>
        <v>00:31,9</v>
      </c>
      <c r="L15" s="187" t="str">
        <f>výsledky!L292</f>
        <v>Terezie</v>
      </c>
      <c r="M15" s="188" t="str">
        <f>výsledky!M292</f>
        <v>Borská</v>
      </c>
      <c r="N15" s="189" t="str">
        <f>výsledky!N292</f>
        <v>Hrádek</v>
      </c>
      <c r="O15" s="327" t="str">
        <f>výsledky!O292</f>
        <v>00:35,2</v>
      </c>
      <c r="P15" s="446"/>
      <c r="Q15" s="186"/>
    </row>
    <row r="16" spans="1:17" ht="15" customHeight="1">
      <c r="A16" s="529"/>
      <c r="B16" s="1019"/>
      <c r="C16" s="448">
        <v>2008</v>
      </c>
      <c r="D16" s="524" t="str">
        <f>výsledky!D320</f>
        <v>Lenka</v>
      </c>
      <c r="E16" s="525" t="str">
        <f>výsledky!E320</f>
        <v>Konderlová</v>
      </c>
      <c r="F16" s="499" t="str">
        <f>výsledky!F320</f>
        <v>Nýdek</v>
      </c>
      <c r="G16" s="501" t="str">
        <f>výsledky!G320</f>
        <v>00:28,0</v>
      </c>
      <c r="H16" s="187" t="str">
        <f>výsledky!H320</f>
        <v>Karolína</v>
      </c>
      <c r="I16" s="188" t="str">
        <f>výsledky!I320</f>
        <v>Heczko</v>
      </c>
      <c r="J16" s="189" t="str">
        <f>výsledky!J320</f>
        <v>Hrádek</v>
      </c>
      <c r="K16" s="327" t="str">
        <f>výsledky!K320</f>
        <v>00:30,0</v>
      </c>
      <c r="L16" s="187" t="str">
        <f>výsledky!L320</f>
        <v>Veronika</v>
      </c>
      <c r="M16" s="188" t="str">
        <f>výsledky!M320</f>
        <v>Nytrová</v>
      </c>
      <c r="N16" s="189" t="str">
        <f>výsledky!N320</f>
        <v>Hrádek</v>
      </c>
      <c r="O16" s="327" t="str">
        <f>výsledky!O320</f>
        <v>00:33,0</v>
      </c>
      <c r="P16" s="566"/>
      <c r="Q16" s="186"/>
    </row>
    <row r="17" spans="1:17" ht="15" customHeight="1">
      <c r="A17" s="529"/>
      <c r="B17" s="1019"/>
      <c r="C17" s="448">
        <v>2009</v>
      </c>
      <c r="D17" s="214" t="str">
        <f>výsledky!D348</f>
        <v>Kateřina</v>
      </c>
      <c r="E17" s="215" t="str">
        <f>výsledky!E348</f>
        <v>Bocková</v>
      </c>
      <c r="F17" s="216" t="str">
        <f>výsledky!F348</f>
        <v>Třinec</v>
      </c>
      <c r="G17" s="329" t="str">
        <f>výsledky!G348</f>
        <v>00:34,0</v>
      </c>
      <c r="H17" s="187" t="str">
        <f>výsledky!H348</f>
        <v>Anna</v>
      </c>
      <c r="I17" s="188" t="str">
        <f>výsledky!I348</f>
        <v>Vodáková</v>
      </c>
      <c r="J17" s="189" t="str">
        <f>výsledky!J348</f>
        <v>Hrádek</v>
      </c>
      <c r="K17" s="327" t="str">
        <f>výsledky!K348</f>
        <v>00:34,9</v>
      </c>
      <c r="L17" s="187" t="str">
        <f>výsledky!L348</f>
        <v>Jana</v>
      </c>
      <c r="M17" s="188" t="str">
        <f>výsledky!M348</f>
        <v>Kaletová</v>
      </c>
      <c r="N17" s="189" t="str">
        <f>výsledky!N348</f>
        <v>Hrádek</v>
      </c>
      <c r="O17" s="327" t="str">
        <f>výsledky!O348</f>
        <v>00:36,0</v>
      </c>
      <c r="P17" s="566"/>
      <c r="Q17" s="186"/>
    </row>
    <row r="18" spans="1:17" ht="15" customHeight="1">
      <c r="A18" s="529"/>
      <c r="B18" s="1019"/>
      <c r="C18" s="448">
        <v>2010</v>
      </c>
      <c r="D18" s="214" t="str">
        <f>výsledky!D376</f>
        <v>Jana</v>
      </c>
      <c r="E18" s="215" t="str">
        <f>výsledky!E376</f>
        <v>Kaletová</v>
      </c>
      <c r="F18" s="216" t="str">
        <f>výsledky!F376</f>
        <v>Hrádek</v>
      </c>
      <c r="G18" s="329" t="str">
        <f>výsledky!G376</f>
        <v>00:30,6</v>
      </c>
      <c r="H18" s="187" t="str">
        <f>výsledky!H376</f>
        <v>Sylvie</v>
      </c>
      <c r="I18" s="188" t="str">
        <f>výsledky!I376</f>
        <v>Byrtusová</v>
      </c>
      <c r="J18" s="189" t="str">
        <f>výsledky!J376</f>
        <v>Bukovec</v>
      </c>
      <c r="K18" s="327" t="str">
        <f>výsledky!K376</f>
        <v>00:31,6</v>
      </c>
      <c r="L18" s="187" t="str">
        <f>výsledky!L376</f>
        <v>Natalie</v>
      </c>
      <c r="M18" s="188" t="str">
        <f>výsledky!M376</f>
        <v>Kaletová</v>
      </c>
      <c r="N18" s="189" t="str">
        <f>výsledky!N376</f>
        <v>České Budějovice</v>
      </c>
      <c r="O18" s="327" t="str">
        <f>výsledky!O376</f>
        <v>00:35,0</v>
      </c>
      <c r="P18" s="566"/>
      <c r="Q18" s="186"/>
    </row>
    <row r="19" spans="1:17" ht="15" customHeight="1">
      <c r="A19" s="529"/>
      <c r="B19" s="1019"/>
      <c r="C19" s="601">
        <v>2011</v>
      </c>
      <c r="D19" s="626" t="str">
        <f>výsledky!D404</f>
        <v>Nikola</v>
      </c>
      <c r="E19" s="627" t="str">
        <f>výsledky!E404</f>
        <v>Chovanečková</v>
      </c>
      <c r="F19" s="628" t="str">
        <f>výsledky!F404</f>
        <v>Štramberk</v>
      </c>
      <c r="G19" s="629" t="str">
        <f>výsledky!G404</f>
        <v>00:27,0</v>
      </c>
      <c r="H19" s="606" t="str">
        <f>výsledky!H404</f>
        <v>Ema</v>
      </c>
      <c r="I19" s="607" t="str">
        <f>výsledky!I404</f>
        <v>Feilhauerová</v>
      </c>
      <c r="J19" s="608" t="str">
        <f>výsledky!J404</f>
        <v>Kopřivnice</v>
      </c>
      <c r="K19" s="609" t="str">
        <f>výsledky!K404</f>
        <v>00:28,0</v>
      </c>
      <c r="L19" s="606" t="str">
        <f>výsledky!L404</f>
        <v>Michaela</v>
      </c>
      <c r="M19" s="607" t="str">
        <f>výsledky!M404</f>
        <v>Melčáková</v>
      </c>
      <c r="N19" s="608" t="str">
        <f>výsledky!N404</f>
        <v>Kopřivnice</v>
      </c>
      <c r="O19" s="609" t="str">
        <f>výsledky!O404</f>
        <v>00:29,0</v>
      </c>
      <c r="P19" s="566" t="str">
        <f>G19</f>
        <v>00:27,0</v>
      </c>
      <c r="Q19" s="230">
        <v>2011</v>
      </c>
    </row>
    <row r="20" spans="1:17" ht="15" customHeight="1">
      <c r="A20" s="529"/>
      <c r="B20" s="1019"/>
      <c r="C20" s="591">
        <v>2012</v>
      </c>
      <c r="D20" s="592" t="str">
        <f>výsledky!D432</f>
        <v>Nina</v>
      </c>
      <c r="E20" s="593" t="str">
        <f>výsledky!E432</f>
        <v>Piechaczková</v>
      </c>
      <c r="F20" s="594" t="str">
        <f>výsledky!F432</f>
        <v>Hrádek</v>
      </c>
      <c r="G20" s="595" t="str">
        <f>výsledky!G432</f>
        <v>00:31,0</v>
      </c>
      <c r="H20" s="596" t="str">
        <f>výsledky!H432</f>
        <v>Johana</v>
      </c>
      <c r="I20" s="597" t="str">
        <f>výsledky!I432</f>
        <v>Baselidesová</v>
      </c>
      <c r="J20" s="598" t="str">
        <f>výsledky!J432</f>
        <v>Návsí</v>
      </c>
      <c r="K20" s="312" t="str">
        <f>výsledky!K432</f>
        <v>00:32,0</v>
      </c>
      <c r="L20" s="596" t="str">
        <f>výsledky!L432</f>
        <v>Anna</v>
      </c>
      <c r="M20" s="597" t="str">
        <f>výsledky!M432</f>
        <v>Martynková</v>
      </c>
      <c r="N20" s="598" t="str">
        <f>výsledky!N432</f>
        <v>Hrádek</v>
      </c>
      <c r="O20" s="312" t="str">
        <f>výsledky!O432</f>
        <v>00:33,0</v>
      </c>
      <c r="P20" s="599"/>
      <c r="Q20" s="600"/>
    </row>
    <row r="21" spans="1:17" ht="15" customHeight="1" thickBot="1">
      <c r="A21" s="531"/>
      <c r="B21" s="1020"/>
      <c r="C21" s="449">
        <v>2013</v>
      </c>
      <c r="D21" s="540"/>
      <c r="E21" s="545"/>
      <c r="F21" s="542"/>
      <c r="G21" s="543"/>
      <c r="H21" s="191"/>
      <c r="I21" s="192"/>
      <c r="J21" s="168"/>
      <c r="K21" s="315"/>
      <c r="L21" s="191"/>
      <c r="M21" s="192"/>
      <c r="N21" s="168"/>
      <c r="O21" s="315"/>
      <c r="P21" s="535"/>
      <c r="Q21" s="160"/>
    </row>
    <row r="22" spans="1:17" ht="12.75" thickBot="1"/>
    <row r="23" spans="1:17" ht="15" customHeight="1">
      <c r="A23" s="526"/>
      <c r="B23" s="1024" t="s">
        <v>926</v>
      </c>
      <c r="C23" s="1025"/>
      <c r="D23" s="1010" t="s">
        <v>1474</v>
      </c>
      <c r="E23" s="1011"/>
      <c r="F23" s="1011"/>
      <c r="G23" s="1011"/>
      <c r="H23" s="1011"/>
      <c r="I23" s="1011"/>
      <c r="J23" s="1011"/>
      <c r="K23" s="1011"/>
      <c r="L23" s="1011"/>
      <c r="M23" s="1011"/>
      <c r="N23" s="1011"/>
      <c r="O23" s="1030"/>
      <c r="P23" s="1028" t="s">
        <v>1473</v>
      </c>
      <c r="Q23" s="1029"/>
    </row>
    <row r="24" spans="1:17" ht="15" customHeight="1" thickBot="1">
      <c r="A24" s="529"/>
      <c r="B24" s="1026"/>
      <c r="C24" s="1027"/>
      <c r="D24" s="1013" t="s">
        <v>1475</v>
      </c>
      <c r="E24" s="1014"/>
      <c r="F24" s="1014"/>
      <c r="G24" s="1014"/>
      <c r="H24" s="1015" t="s">
        <v>1476</v>
      </c>
      <c r="I24" s="1015"/>
      <c r="J24" s="1015"/>
      <c r="K24" s="1015"/>
      <c r="L24" s="1016" t="s">
        <v>1477</v>
      </c>
      <c r="M24" s="1016"/>
      <c r="N24" s="1016"/>
      <c r="O24" s="1031"/>
      <c r="P24" s="197" t="s">
        <v>1472</v>
      </c>
      <c r="Q24" s="196" t="s">
        <v>1480</v>
      </c>
    </row>
    <row r="25" spans="1:17" ht="15" hidden="1" customHeight="1">
      <c r="A25" s="529"/>
      <c r="B25" s="1021" t="s">
        <v>670</v>
      </c>
      <c r="C25" s="193">
        <v>1995</v>
      </c>
      <c r="D25" s="200">
        <f>výsledky!D5</f>
        <v>0</v>
      </c>
      <c r="E25" s="199">
        <f>výsledky!E5</f>
        <v>0</v>
      </c>
      <c r="F25" s="150">
        <f>výsledky!F5</f>
        <v>0</v>
      </c>
      <c r="G25" s="311">
        <f>výsledky!G5</f>
        <v>0</v>
      </c>
      <c r="H25" s="200">
        <f>výsledky!H5</f>
        <v>0</v>
      </c>
      <c r="I25" s="199">
        <f>výsledky!I5</f>
        <v>0</v>
      </c>
      <c r="J25" s="150">
        <f>výsledky!J5</f>
        <v>0</v>
      </c>
      <c r="K25" s="311">
        <f>výsledky!K5</f>
        <v>0</v>
      </c>
      <c r="L25" s="200">
        <f>výsledky!L5</f>
        <v>0</v>
      </c>
      <c r="M25" s="199">
        <f>výsledky!M5</f>
        <v>0</v>
      </c>
      <c r="N25" s="150">
        <f>výsledky!N5</f>
        <v>0</v>
      </c>
      <c r="O25" s="311">
        <f>výsledky!O5</f>
        <v>0</v>
      </c>
      <c r="P25" s="330"/>
      <c r="Q25" s="153"/>
    </row>
    <row r="26" spans="1:17" ht="15" hidden="1" customHeight="1">
      <c r="A26" s="529"/>
      <c r="B26" s="1022"/>
      <c r="C26" s="194">
        <v>1996</v>
      </c>
      <c r="D26" s="184">
        <f>výsledky!D25</f>
        <v>0</v>
      </c>
      <c r="E26" s="181">
        <f>výsledky!E25</f>
        <v>0</v>
      </c>
      <c r="F26" s="182">
        <f>výsledky!F25</f>
        <v>0</v>
      </c>
      <c r="G26" s="327">
        <f>výsledky!G25</f>
        <v>0</v>
      </c>
      <c r="H26" s="184">
        <f>výsledky!H25</f>
        <v>0</v>
      </c>
      <c r="I26" s="181">
        <f>výsledky!I25</f>
        <v>0</v>
      </c>
      <c r="J26" s="182">
        <f>výsledky!J25</f>
        <v>0</v>
      </c>
      <c r="K26" s="327">
        <f>výsledky!K25</f>
        <v>0</v>
      </c>
      <c r="L26" s="184">
        <f>výsledky!L25</f>
        <v>0</v>
      </c>
      <c r="M26" s="181">
        <f>výsledky!M25</f>
        <v>0</v>
      </c>
      <c r="N26" s="182">
        <f>výsledky!N25</f>
        <v>0</v>
      </c>
      <c r="O26" s="327">
        <f>výsledky!O25</f>
        <v>0</v>
      </c>
      <c r="P26" s="331"/>
      <c r="Q26" s="186"/>
    </row>
    <row r="27" spans="1:17" ht="15" hidden="1" customHeight="1">
      <c r="A27" s="529"/>
      <c r="B27" s="1022"/>
      <c r="C27" s="194">
        <v>1997</v>
      </c>
      <c r="D27" s="184">
        <f>výsledky!D45</f>
        <v>0</v>
      </c>
      <c r="E27" s="190">
        <f>výsledky!E45</f>
        <v>0</v>
      </c>
      <c r="F27" s="189">
        <f>výsledky!F45</f>
        <v>0</v>
      </c>
      <c r="G27" s="327">
        <f>výsledky!G45</f>
        <v>0</v>
      </c>
      <c r="H27" s="184">
        <f>výsledky!H45</f>
        <v>0</v>
      </c>
      <c r="I27" s="190">
        <f>výsledky!I45</f>
        <v>0</v>
      </c>
      <c r="J27" s="189">
        <f>výsledky!J45</f>
        <v>0</v>
      </c>
      <c r="K27" s="327">
        <f>výsledky!K45</f>
        <v>0</v>
      </c>
      <c r="L27" s="184">
        <f>výsledky!L45</f>
        <v>0</v>
      </c>
      <c r="M27" s="190">
        <f>výsledky!M45</f>
        <v>0</v>
      </c>
      <c r="N27" s="189">
        <f>výsledky!N45</f>
        <v>0</v>
      </c>
      <c r="O27" s="327">
        <f>výsledky!O45</f>
        <v>0</v>
      </c>
      <c r="P27" s="331"/>
      <c r="Q27" s="186"/>
    </row>
    <row r="28" spans="1:17" ht="15" customHeight="1">
      <c r="A28" s="529"/>
      <c r="B28" s="1022"/>
      <c r="C28" s="194">
        <v>1998</v>
      </c>
      <c r="D28" s="184" t="str">
        <f>výsledky!D65</f>
        <v>Libor</v>
      </c>
      <c r="E28" s="190" t="str">
        <f>výsledky!E65</f>
        <v>Kubienka</v>
      </c>
      <c r="F28" s="189" t="str">
        <f>výsledky!F65</f>
        <v>Třinec</v>
      </c>
      <c r="G28" s="327">
        <f>výsledky!G65</f>
        <v>4.7685185185185195E-4</v>
      </c>
      <c r="H28" s="184" t="str">
        <f>výsledky!H65</f>
        <v>Roman</v>
      </c>
      <c r="I28" s="190" t="str">
        <f>výsledky!I65</f>
        <v>Sztefek</v>
      </c>
      <c r="J28" s="189" t="str">
        <f>výsledky!J65</f>
        <v>Návsí</v>
      </c>
      <c r="K28" s="327">
        <f>výsledky!K65</f>
        <v>4.9305555555555561E-4</v>
      </c>
      <c r="L28" s="184" t="str">
        <f>výsledky!L65</f>
        <v>David</v>
      </c>
      <c r="M28" s="190" t="str">
        <f>výsledky!M65</f>
        <v>Hawliczek</v>
      </c>
      <c r="N28" s="189" t="str">
        <f>výsledky!N65</f>
        <v>Hrádek</v>
      </c>
      <c r="O28" s="327">
        <f>výsledky!O65</f>
        <v>5.3240740740740744E-4</v>
      </c>
      <c r="P28" s="331"/>
      <c r="Q28" s="186"/>
    </row>
    <row r="29" spans="1:17" ht="15" customHeight="1">
      <c r="A29" s="529"/>
      <c r="B29" s="1022"/>
      <c r="C29" s="194">
        <v>1999</v>
      </c>
      <c r="D29" s="272" t="str">
        <f>výsledky!D85</f>
        <v>Daniel</v>
      </c>
      <c r="E29" s="273" t="str">
        <f>výsledky!E85</f>
        <v>Teofil</v>
      </c>
      <c r="F29" s="271" t="str">
        <f>výsledky!F85</f>
        <v>Mosty u Jabl.</v>
      </c>
      <c r="G29" s="328">
        <f>výsledky!G85</f>
        <v>4.5023148148148152E-4</v>
      </c>
      <c r="H29" s="184" t="str">
        <f>výsledky!H85</f>
        <v>Mariusz</v>
      </c>
      <c r="I29" s="190" t="str">
        <f>výsledky!I85</f>
        <v>Czader</v>
      </c>
      <c r="J29" s="189" t="str">
        <f>výsledky!J85</f>
        <v>Hrádek</v>
      </c>
      <c r="K29" s="327">
        <f>výsledky!K85</f>
        <v>5.4398148148148144E-4</v>
      </c>
      <c r="L29" s="184" t="str">
        <f>výsledky!L85</f>
        <v>Filip</v>
      </c>
      <c r="M29" s="190" t="str">
        <f>výsledky!M85</f>
        <v>Czudek</v>
      </c>
      <c r="N29" s="189" t="str">
        <f>výsledky!N85</f>
        <v>Hrádek</v>
      </c>
      <c r="O29" s="327">
        <f>výsledky!O85</f>
        <v>5.5555555555555556E-4</v>
      </c>
      <c r="P29" s="331"/>
      <c r="Q29" s="186"/>
    </row>
    <row r="30" spans="1:17" ht="15" customHeight="1">
      <c r="A30" s="529"/>
      <c r="B30" s="1022"/>
      <c r="C30" s="194">
        <v>2000</v>
      </c>
      <c r="D30" s="184" t="str">
        <f>výsledky!D105</f>
        <v>Mariusz</v>
      </c>
      <c r="E30" s="190" t="str">
        <f>výsledky!E105</f>
        <v>Czader</v>
      </c>
      <c r="F30" s="189" t="str">
        <f>výsledky!F105</f>
        <v>Třinec</v>
      </c>
      <c r="G30" s="327">
        <f>výsledky!G105</f>
        <v>2.4421296296296295E-4</v>
      </c>
      <c r="H30" s="184" t="str">
        <f>výsledky!H105</f>
        <v>Lukáš</v>
      </c>
      <c r="I30" s="190" t="str">
        <f>výsledky!I105</f>
        <v>Teofil</v>
      </c>
      <c r="J30" s="189" t="str">
        <f>výsledky!J105</f>
        <v>Bystřice</v>
      </c>
      <c r="K30" s="327">
        <f>výsledky!K105</f>
        <v>2.6851851851851852E-4</v>
      </c>
      <c r="L30" s="184" t="str">
        <f>výsledky!L105</f>
        <v>Filip</v>
      </c>
      <c r="M30" s="190" t="str">
        <f>výsledky!M105</f>
        <v>Nytra</v>
      </c>
      <c r="N30" s="189" t="str">
        <f>výsledky!N105</f>
        <v>Hrádek</v>
      </c>
      <c r="O30" s="327">
        <f>výsledky!O105</f>
        <v>2.7662037037037038E-4</v>
      </c>
      <c r="P30" s="331"/>
      <c r="Q30" s="186"/>
    </row>
    <row r="31" spans="1:17" ht="15" customHeight="1">
      <c r="A31" s="529"/>
      <c r="B31" s="1022"/>
      <c r="C31" s="194">
        <v>2001</v>
      </c>
      <c r="D31" s="516" t="str">
        <f>výsledky!D127</f>
        <v xml:space="preserve">Andrzej             </v>
      </c>
      <c r="E31" s="517" t="str">
        <f>výsledky!E127</f>
        <v xml:space="preserve">Žabka               </v>
      </c>
      <c r="F31" s="518" t="str">
        <f>výsledky!F127</f>
        <v>Hrádek</v>
      </c>
      <c r="G31" s="522">
        <f>výsledky!G127</f>
        <v>27.9</v>
      </c>
      <c r="H31" s="184" t="str">
        <f>výsledky!H127</f>
        <v xml:space="preserve">Filip               </v>
      </c>
      <c r="I31" s="190" t="str">
        <f>výsledky!I127</f>
        <v xml:space="preserve">Nytra               </v>
      </c>
      <c r="J31" s="189" t="str">
        <f>výsledky!J127</f>
        <v>Hrádek</v>
      </c>
      <c r="K31" s="339">
        <f>výsledky!K127</f>
        <v>29.1</v>
      </c>
      <c r="L31" s="184" t="str">
        <f>výsledky!L127</f>
        <v xml:space="preserve">Marek               </v>
      </c>
      <c r="M31" s="190" t="str">
        <f>výsledky!M127</f>
        <v xml:space="preserve">Konderla            </v>
      </c>
      <c r="N31" s="189" t="str">
        <f>výsledky!N127</f>
        <v>Hrádek</v>
      </c>
      <c r="O31" s="339">
        <f>výsledky!O127</f>
        <v>32.799999999999997</v>
      </c>
      <c r="P31" s="340">
        <v>27.9</v>
      </c>
      <c r="Q31" s="186">
        <v>2001</v>
      </c>
    </row>
    <row r="32" spans="1:17" ht="15" customHeight="1">
      <c r="A32" s="529"/>
      <c r="B32" s="1022"/>
      <c r="C32" s="194">
        <v>2002</v>
      </c>
      <c r="D32" s="184" t="str">
        <f>výsledky!D149</f>
        <v>Martin</v>
      </c>
      <c r="E32" s="190" t="str">
        <f>výsledky!E149</f>
        <v>Kiszka</v>
      </c>
      <c r="F32" s="189" t="str">
        <f>výsledky!F149</f>
        <v>Písečná</v>
      </c>
      <c r="G32" s="327" t="str">
        <f>výsledky!G149</f>
        <v>00:36,1</v>
      </c>
      <c r="H32" s="184" t="str">
        <f>výsledky!H149</f>
        <v>Marian</v>
      </c>
      <c r="I32" s="190" t="str">
        <f>výsledky!I149</f>
        <v>Ryba</v>
      </c>
      <c r="J32" s="189" t="str">
        <f>výsledky!J149</f>
        <v>Vendryně</v>
      </c>
      <c r="K32" s="327" t="str">
        <f>výsledky!K149</f>
        <v>00:36,4</v>
      </c>
      <c r="L32" s="184" t="str">
        <f>výsledky!L149</f>
        <v>Michal</v>
      </c>
      <c r="M32" s="190" t="str">
        <f>výsledky!M149</f>
        <v>Borski</v>
      </c>
      <c r="N32" s="189" t="str">
        <f>výsledky!N149</f>
        <v>Hrádek</v>
      </c>
      <c r="O32" s="327" t="str">
        <f>výsledky!O149</f>
        <v>00:40,3</v>
      </c>
      <c r="P32" s="331"/>
      <c r="Q32" s="186"/>
    </row>
    <row r="33" spans="1:17" ht="15" customHeight="1">
      <c r="A33" s="529"/>
      <c r="B33" s="1022"/>
      <c r="C33" s="194">
        <v>2003</v>
      </c>
      <c r="D33" s="184" t="str">
        <f>výsledky!D193</f>
        <v>Adam</v>
      </c>
      <c r="E33" s="190" t="str">
        <f>výsledky!E193</f>
        <v>Flok</v>
      </c>
      <c r="F33" s="189" t="str">
        <f>výsledky!F193</f>
        <v>Frýdek - Místek</v>
      </c>
      <c r="G33" s="327" t="str">
        <f>výsledky!G193</f>
        <v>00:28,4</v>
      </c>
      <c r="H33" s="184" t="str">
        <f>výsledky!H193</f>
        <v>Jan</v>
      </c>
      <c r="I33" s="190" t="str">
        <f>výsledky!I193</f>
        <v>Bubík</v>
      </c>
      <c r="J33" s="189" t="str">
        <f>výsledky!J193</f>
        <v>Frýdek - Místek</v>
      </c>
      <c r="K33" s="327" t="str">
        <f>výsledky!K193</f>
        <v>00:32,7</v>
      </c>
      <c r="L33" s="184" t="str">
        <f>výsledky!L193</f>
        <v>Dominik</v>
      </c>
      <c r="M33" s="190" t="str">
        <f>výsledky!M193</f>
        <v>Martynek</v>
      </c>
      <c r="N33" s="189" t="str">
        <f>výsledky!N193</f>
        <v>Hrádek</v>
      </c>
      <c r="O33" s="327" t="str">
        <f>výsledky!O193</f>
        <v>00:33,1</v>
      </c>
      <c r="P33" s="331"/>
      <c r="Q33" s="186"/>
    </row>
    <row r="34" spans="1:17" ht="15" customHeight="1">
      <c r="A34" s="529"/>
      <c r="B34" s="1022"/>
      <c r="C34" s="194">
        <v>2004</v>
      </c>
      <c r="D34" s="184" t="str">
        <f>výsledky!D215</f>
        <v>Ondřej</v>
      </c>
      <c r="E34" s="190" t="str">
        <f>výsledky!E215</f>
        <v>Podešva</v>
      </c>
      <c r="F34" s="189" t="str">
        <f>výsledky!F215</f>
        <v>Mosty u Jabl.</v>
      </c>
      <c r="G34" s="327" t="str">
        <f>výsledky!G215</f>
        <v>00:31,0</v>
      </c>
      <c r="H34" s="184" t="str">
        <f>výsledky!H215</f>
        <v>Rostislav</v>
      </c>
      <c r="I34" s="190" t="str">
        <f>výsledky!I215</f>
        <v>Kisza</v>
      </c>
      <c r="J34" s="189" t="str">
        <f>výsledky!J215</f>
        <v>Guty</v>
      </c>
      <c r="K34" s="327" t="str">
        <f>výsledky!K215</f>
        <v>00:31,1</v>
      </c>
      <c r="L34" s="184" t="str">
        <f>výsledky!L215</f>
        <v>Ondřej</v>
      </c>
      <c r="M34" s="190" t="str">
        <f>výsledky!M215</f>
        <v>Husar</v>
      </c>
      <c r="N34" s="189" t="str">
        <f>výsledky!N215</f>
        <v>Hrádek</v>
      </c>
      <c r="O34" s="327" t="str">
        <f>výsledky!O215</f>
        <v>00:32,0</v>
      </c>
      <c r="P34" s="331"/>
      <c r="Q34" s="186"/>
    </row>
    <row r="35" spans="1:17" ht="15" customHeight="1">
      <c r="A35" s="529"/>
      <c r="B35" s="1022"/>
      <c r="C35" s="194">
        <v>2005</v>
      </c>
      <c r="D35" s="516" t="str">
        <f>výsledky!D241</f>
        <v>Rostislav</v>
      </c>
      <c r="E35" s="517" t="str">
        <f>výsledky!E241</f>
        <v>Kisza</v>
      </c>
      <c r="F35" s="518" t="str">
        <f>výsledky!F241</f>
        <v>Guty</v>
      </c>
      <c r="G35" s="519" t="str">
        <f>výsledky!G241</f>
        <v>00:27,9</v>
      </c>
      <c r="H35" s="184" t="str">
        <f>výsledky!H241</f>
        <v>Ondřej</v>
      </c>
      <c r="I35" s="190" t="str">
        <f>výsledky!I241</f>
        <v>Chlopčík</v>
      </c>
      <c r="J35" s="189" t="str">
        <f>výsledky!J241</f>
        <v>Frýdek-Místek</v>
      </c>
      <c r="K35" s="327" t="str">
        <f>výsledky!K241</f>
        <v>00:32,2</v>
      </c>
      <c r="L35" s="184" t="str">
        <f>výsledky!L241</f>
        <v>Marek</v>
      </c>
      <c r="M35" s="190" t="str">
        <f>výsledky!M241</f>
        <v>Bocek</v>
      </c>
      <c r="N35" s="189" t="str">
        <f>výsledky!N241</f>
        <v>Dolní Lomná</v>
      </c>
      <c r="O35" s="327" t="str">
        <f>výsledky!O241</f>
        <v>00:32,7</v>
      </c>
      <c r="P35" s="340">
        <v>27.9</v>
      </c>
      <c r="Q35" s="186">
        <v>2005</v>
      </c>
    </row>
    <row r="36" spans="1:17" ht="15" customHeight="1">
      <c r="A36" s="529"/>
      <c r="B36" s="1022"/>
      <c r="C36" s="194">
        <v>2006</v>
      </c>
      <c r="D36" s="184" t="str">
        <f>výsledky!D267</f>
        <v>Vojtěch</v>
      </c>
      <c r="E36" s="190" t="str">
        <f>výsledky!E267</f>
        <v>Wróbel</v>
      </c>
      <c r="F36" s="189" t="str">
        <f>výsledky!F267</f>
        <v>Hrádek</v>
      </c>
      <c r="G36" s="327">
        <f>výsledky!G267</f>
        <v>0</v>
      </c>
      <c r="H36" s="184" t="str">
        <f>výsledky!H267</f>
        <v>Filip</v>
      </c>
      <c r="I36" s="190" t="str">
        <f>výsledky!I267</f>
        <v>Szotkowski</v>
      </c>
      <c r="J36" s="189" t="str">
        <f>výsledky!J267</f>
        <v>Třinec</v>
      </c>
      <c r="K36" s="327">
        <f>výsledky!K267</f>
        <v>0</v>
      </c>
      <c r="L36" s="184" t="str">
        <f>výsledky!L267</f>
        <v>Tomáš</v>
      </c>
      <c r="M36" s="190" t="str">
        <f>výsledky!M267</f>
        <v>Martynek</v>
      </c>
      <c r="N36" s="189" t="str">
        <f>výsledky!N267</f>
        <v>Hrádek</v>
      </c>
      <c r="O36" s="327">
        <f>výsledky!O267</f>
        <v>0</v>
      </c>
      <c r="P36" s="331"/>
      <c r="Q36" s="186"/>
    </row>
    <row r="37" spans="1:17" ht="15" customHeight="1">
      <c r="A37" s="529"/>
      <c r="B37" s="1022"/>
      <c r="C37" s="194">
        <v>2007</v>
      </c>
      <c r="D37" s="184" t="str">
        <f>výsledky!D293</f>
        <v>Ondřej</v>
      </c>
      <c r="E37" s="190" t="str">
        <f>výsledky!E293</f>
        <v>Kisza</v>
      </c>
      <c r="F37" s="189" t="str">
        <f>výsledky!F293</f>
        <v>Guty</v>
      </c>
      <c r="G37" s="327" t="str">
        <f>výsledky!G293</f>
        <v>00:28,9</v>
      </c>
      <c r="H37" s="184" t="str">
        <f>výsledky!H293</f>
        <v>Tomáš</v>
      </c>
      <c r="I37" s="190" t="str">
        <f>výsledky!I293</f>
        <v>Martynek</v>
      </c>
      <c r="J37" s="189" t="str">
        <f>výsledky!J293</f>
        <v>Hrádek</v>
      </c>
      <c r="K37" s="327" t="str">
        <f>výsledky!K293</f>
        <v>00:29,8</v>
      </c>
      <c r="L37" s="184" t="str">
        <f>výsledky!L293</f>
        <v>Jan</v>
      </c>
      <c r="M37" s="190" t="str">
        <f>výsledky!M293</f>
        <v>Pilch</v>
      </c>
      <c r="N37" s="189" t="str">
        <f>výsledky!N293</f>
        <v>Třinec</v>
      </c>
      <c r="O37" s="327" t="str">
        <f>výsledky!O293</f>
        <v>00:31,1</v>
      </c>
      <c r="P37" s="331"/>
      <c r="Q37" s="186"/>
    </row>
    <row r="38" spans="1:17" ht="15" customHeight="1" thickBot="1">
      <c r="A38" s="531"/>
      <c r="B38" s="1022"/>
      <c r="C38" s="194">
        <v>2008</v>
      </c>
      <c r="D38" s="184" t="str">
        <f>výsledky!D321</f>
        <v>Tobiáš</v>
      </c>
      <c r="E38" s="190" t="str">
        <f>výsledky!E321</f>
        <v>Branc</v>
      </c>
      <c r="F38" s="189" t="str">
        <f>výsledky!F321</f>
        <v>Hrádek</v>
      </c>
      <c r="G38" s="327" t="str">
        <f>výsledky!G321</f>
        <v>00:28,0</v>
      </c>
      <c r="H38" s="184" t="str">
        <f>výsledky!H321</f>
        <v>Michal</v>
      </c>
      <c r="I38" s="190" t="str">
        <f>výsledky!I321</f>
        <v>Safak</v>
      </c>
      <c r="J38" s="189" t="str">
        <f>výsledky!J321</f>
        <v>Hrádek</v>
      </c>
      <c r="K38" s="327" t="str">
        <f>výsledky!K321</f>
        <v>00:28,8</v>
      </c>
      <c r="L38" s="184" t="str">
        <f>výsledky!L321</f>
        <v>Přemysl</v>
      </c>
      <c r="M38" s="190" t="str">
        <f>výsledky!M321</f>
        <v>Kopecký</v>
      </c>
      <c r="N38" s="189" t="str">
        <f>výsledky!N321</f>
        <v>Hrádek</v>
      </c>
      <c r="O38" s="327" t="str">
        <f>výsledky!O321</f>
        <v>00:31,2</v>
      </c>
      <c r="P38" s="331"/>
      <c r="Q38" s="186"/>
    </row>
    <row r="39" spans="1:17" ht="15" customHeight="1">
      <c r="A39" s="117"/>
      <c r="B39" s="1022"/>
      <c r="C39" s="194">
        <v>2009</v>
      </c>
      <c r="D39" s="184" t="str">
        <f>výsledky!D349</f>
        <v>Damian</v>
      </c>
      <c r="E39" s="190" t="str">
        <f>výsledky!E349</f>
        <v>Žabka</v>
      </c>
      <c r="F39" s="189" t="str">
        <f>výsledky!F349</f>
        <v>Hrádek</v>
      </c>
      <c r="G39" s="327" t="str">
        <f>výsledky!G349</f>
        <v>00:28,0</v>
      </c>
      <c r="H39" s="184" t="str">
        <f>výsledky!H349</f>
        <v>Michal</v>
      </c>
      <c r="I39" s="190" t="str">
        <f>výsledky!I349</f>
        <v>Josiek</v>
      </c>
      <c r="J39" s="189" t="str">
        <f>výsledky!J349</f>
        <v>Hrádek</v>
      </c>
      <c r="K39" s="327" t="str">
        <f>výsledky!K349</f>
        <v>00:31,0</v>
      </c>
      <c r="L39" s="184" t="str">
        <f>výsledky!L349</f>
        <v>Vojtěch</v>
      </c>
      <c r="M39" s="190" t="str">
        <f>výsledky!M349</f>
        <v>Husar</v>
      </c>
      <c r="N39" s="189" t="str">
        <f>výsledky!N349</f>
        <v>Hrádek</v>
      </c>
      <c r="O39" s="327" t="str">
        <f>výsledky!O349</f>
        <v>00:31,8</v>
      </c>
      <c r="P39" s="331"/>
      <c r="Q39" s="186"/>
    </row>
    <row r="40" spans="1:17" ht="15" customHeight="1">
      <c r="A40" s="117"/>
      <c r="B40" s="1022"/>
      <c r="C40" s="194">
        <v>2010</v>
      </c>
      <c r="D40" s="184" t="str">
        <f>výsledky!D377</f>
        <v>Marek</v>
      </c>
      <c r="E40" s="190" t="str">
        <f>výsledky!E377</f>
        <v>Benek</v>
      </c>
      <c r="F40" s="189" t="str">
        <f>výsledky!F377</f>
        <v>Hrádek</v>
      </c>
      <c r="G40" s="327" t="str">
        <f>výsledky!G377</f>
        <v>00:33,4</v>
      </c>
      <c r="H40" s="184" t="str">
        <f>výsledky!H377</f>
        <v>Sebastian</v>
      </c>
      <c r="I40" s="190" t="str">
        <f>výsledky!I377</f>
        <v>Žabka</v>
      </c>
      <c r="J40" s="189" t="str">
        <f>výsledky!J377</f>
        <v>Hrádek</v>
      </c>
      <c r="K40" s="327" t="str">
        <f>výsledky!K377</f>
        <v>00:37,4</v>
      </c>
      <c r="L40" s="184" t="str">
        <f>výsledky!L377</f>
        <v>Daniel</v>
      </c>
      <c r="M40" s="190" t="str">
        <f>výsledky!M377</f>
        <v>Kaleta</v>
      </c>
      <c r="N40" s="189" t="str">
        <f>výsledky!N377</f>
        <v>Hrádek</v>
      </c>
      <c r="O40" s="327" t="str">
        <f>výsledky!O377</f>
        <v>00:39,0</v>
      </c>
      <c r="P40" s="331"/>
      <c r="Q40" s="186"/>
    </row>
    <row r="41" spans="1:17" ht="15" customHeight="1">
      <c r="A41" s="117"/>
      <c r="B41" s="1022"/>
      <c r="C41" s="612">
        <v>2011</v>
      </c>
      <c r="D41" s="613" t="str">
        <f>výsledky!D405</f>
        <v>Sebastian</v>
      </c>
      <c r="E41" s="614" t="str">
        <f>výsledky!E405</f>
        <v>Žabka</v>
      </c>
      <c r="F41" s="608" t="str">
        <f>výsledky!F405</f>
        <v>Hrádek</v>
      </c>
      <c r="G41" s="609" t="str">
        <f>výsledky!G405</f>
        <v>00:28,0</v>
      </c>
      <c r="H41" s="613" t="str">
        <f>výsledky!H405</f>
        <v>Vojtěch</v>
      </c>
      <c r="I41" s="614" t="str">
        <f>výsledky!I405</f>
        <v>Lasovský</v>
      </c>
      <c r="J41" s="608" t="str">
        <f>výsledky!J405</f>
        <v>Kopřivnice</v>
      </c>
      <c r="K41" s="609" t="str">
        <f>výsledky!K405</f>
        <v>00:30,0</v>
      </c>
      <c r="L41" s="613" t="str">
        <f>výsledky!L405</f>
        <v>Martin</v>
      </c>
      <c r="M41" s="614" t="str">
        <f>výsledky!M405</f>
        <v>Vlk</v>
      </c>
      <c r="N41" s="608" t="str">
        <f>výsledky!N405</f>
        <v>Frýdek-Místek</v>
      </c>
      <c r="O41" s="609" t="str">
        <f>výsledky!O405</f>
        <v>00:31,0</v>
      </c>
      <c r="P41" s="615"/>
      <c r="Q41" s="230"/>
    </row>
    <row r="42" spans="1:17" ht="15" customHeight="1">
      <c r="A42" s="117"/>
      <c r="B42" s="1022"/>
      <c r="C42" s="430">
        <v>2012</v>
      </c>
      <c r="D42" s="176" t="str">
        <f>výsledky!D433</f>
        <v>Daniel</v>
      </c>
      <c r="E42" s="610" t="str">
        <f>výsledky!E433</f>
        <v>Kaleta</v>
      </c>
      <c r="F42" s="598" t="str">
        <f>výsledky!F433</f>
        <v>Hrádek</v>
      </c>
      <c r="G42" s="312" t="str">
        <f>výsledky!G433</f>
        <v>00:28,0</v>
      </c>
      <c r="H42" s="176" t="str">
        <f>výsledky!H433</f>
        <v>Adam</v>
      </c>
      <c r="I42" s="610" t="str">
        <f>výsledky!I433</f>
        <v>Solowski</v>
      </c>
      <c r="J42" s="598" t="str">
        <f>výsledky!J433</f>
        <v>Bystřice</v>
      </c>
      <c r="K42" s="312" t="str">
        <f>výsledky!K433</f>
        <v>00:30,0</v>
      </c>
      <c r="L42" s="176" t="str">
        <f>výsledky!L433</f>
        <v>Petr</v>
      </c>
      <c r="M42" s="610" t="str">
        <f>výsledky!M433</f>
        <v>Cymorek</v>
      </c>
      <c r="N42" s="598" t="str">
        <f>výsledky!N433</f>
        <v>Hrádek</v>
      </c>
      <c r="O42" s="312" t="str">
        <f>výsledky!O433</f>
        <v>00:36,0</v>
      </c>
      <c r="P42" s="611"/>
      <c r="Q42" s="600"/>
    </row>
    <row r="43" spans="1:17" ht="15" customHeight="1" thickBot="1">
      <c r="A43" s="117"/>
      <c r="B43" s="1023"/>
      <c r="C43" s="195">
        <v>2013</v>
      </c>
      <c r="D43" s="179"/>
      <c r="E43" s="180"/>
      <c r="F43" s="168"/>
      <c r="G43" s="315"/>
      <c r="H43" s="179"/>
      <c r="I43" s="180"/>
      <c r="J43" s="168"/>
      <c r="K43" s="315"/>
      <c r="L43" s="179"/>
      <c r="M43" s="180"/>
      <c r="N43" s="168"/>
      <c r="O43" s="315"/>
      <c r="P43" s="536"/>
      <c r="Q43" s="160"/>
    </row>
  </sheetData>
  <mergeCells count="14">
    <mergeCell ref="B3:B21"/>
    <mergeCell ref="B25:B43"/>
    <mergeCell ref="B23:C24"/>
    <mergeCell ref="B1:C2"/>
    <mergeCell ref="P23:Q23"/>
    <mergeCell ref="D23:O23"/>
    <mergeCell ref="D24:G24"/>
    <mergeCell ref="H24:K24"/>
    <mergeCell ref="L24:O24"/>
    <mergeCell ref="D1:O1"/>
    <mergeCell ref="P1:Q1"/>
    <mergeCell ref="D2:G2"/>
    <mergeCell ref="H2:K2"/>
    <mergeCell ref="L2:O2"/>
  </mergeCells>
  <phoneticPr fontId="0" type="noConversion"/>
  <printOptions horizontalCentered="1" verticalCentered="1"/>
  <pageMargins left="0" right="0" top="0" bottom="0" header="0" footer="0"/>
  <pageSetup paperSize="9" orientation="landscape" horizontalDpi="360" verticalDpi="360" r:id="rId1"/>
  <headerFooter alignWithMargins="0"/>
  <legacy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3"/>
  <sheetViews>
    <sheetView topLeftCell="B1" workbookViewId="0">
      <selection activeCell="D1" sqref="D1:O1"/>
    </sheetView>
  </sheetViews>
  <sheetFormatPr defaultRowHeight="12"/>
  <cols>
    <col min="1" max="1" width="0.42578125" style="1" hidden="1" customWidth="1"/>
    <col min="2" max="2" width="5.5703125" style="1" customWidth="1"/>
    <col min="3" max="3" width="7.42578125" style="1" customWidth="1"/>
    <col min="4" max="4" width="8.7109375" style="1" customWidth="1"/>
    <col min="5" max="5" width="14.7109375" style="1" customWidth="1"/>
    <col min="6" max="6" width="11.85546875" style="1" customWidth="1"/>
    <col min="7" max="7" width="6.7109375" style="1" customWidth="1"/>
    <col min="8" max="8" width="8.7109375" style="1" customWidth="1"/>
    <col min="9" max="9" width="14.7109375" style="1" customWidth="1"/>
    <col min="10" max="10" width="11.85546875" style="1" customWidth="1"/>
    <col min="11" max="11" width="6.7109375" style="1" customWidth="1"/>
    <col min="12" max="12" width="9.7109375" style="1" customWidth="1"/>
    <col min="13" max="13" width="14.7109375" style="1" customWidth="1"/>
    <col min="14" max="14" width="11.85546875" style="1" customWidth="1"/>
    <col min="15" max="15" width="6.7109375" style="1" customWidth="1"/>
    <col min="16" max="17" width="7.7109375" style="1" customWidth="1"/>
    <col min="18" max="18" width="4.28515625" style="1" customWidth="1"/>
    <col min="19" max="19" width="7.5703125" style="1" customWidth="1"/>
    <col min="20" max="22" width="9.140625" style="1"/>
    <col min="23" max="23" width="5.7109375" style="1" customWidth="1"/>
    <col min="24" max="16384" width="9.140625" style="1"/>
  </cols>
  <sheetData>
    <row r="1" spans="1:17" ht="15" customHeight="1">
      <c r="A1" s="526"/>
      <c r="B1" s="1024" t="s">
        <v>794</v>
      </c>
      <c r="C1" s="1025"/>
      <c r="D1" s="1010" t="s">
        <v>1474</v>
      </c>
      <c r="E1" s="1011"/>
      <c r="F1" s="1011"/>
      <c r="G1" s="1011"/>
      <c r="H1" s="1011"/>
      <c r="I1" s="1011"/>
      <c r="J1" s="1011"/>
      <c r="K1" s="1011"/>
      <c r="L1" s="1011"/>
      <c r="M1" s="1011"/>
      <c r="N1" s="1011"/>
      <c r="O1" s="1030"/>
      <c r="P1" s="1028" t="s">
        <v>1473</v>
      </c>
      <c r="Q1" s="1029"/>
    </row>
    <row r="2" spans="1:17" ht="14.25">
      <c r="A2" s="529"/>
      <c r="B2" s="1040"/>
      <c r="C2" s="1041"/>
      <c r="D2" s="1042" t="s">
        <v>1475</v>
      </c>
      <c r="E2" s="1043"/>
      <c r="F2" s="1043"/>
      <c r="G2" s="1043"/>
      <c r="H2" s="1044" t="s">
        <v>1476</v>
      </c>
      <c r="I2" s="1044"/>
      <c r="J2" s="1044"/>
      <c r="K2" s="1044"/>
      <c r="L2" s="1045" t="s">
        <v>1477</v>
      </c>
      <c r="M2" s="1045"/>
      <c r="N2" s="1045"/>
      <c r="O2" s="1046"/>
      <c r="P2" s="616" t="s">
        <v>1472</v>
      </c>
      <c r="Q2" s="617" t="s">
        <v>1480</v>
      </c>
    </row>
    <row r="3" spans="1:17" ht="15" customHeight="1">
      <c r="A3" s="529"/>
      <c r="B3" s="1034" t="s">
        <v>639</v>
      </c>
      <c r="C3" s="618">
        <v>1995</v>
      </c>
      <c r="D3" s="169" t="str">
        <f>výsledky!D6</f>
        <v>Kateřina</v>
      </c>
      <c r="E3" s="205" t="str">
        <f>výsledky!E6</f>
        <v>Dyrčíková</v>
      </c>
      <c r="F3" s="147" t="str">
        <f>výsledky!F6</f>
        <v>Hrádek</v>
      </c>
      <c r="G3" s="313">
        <f>výsledky!G6</f>
        <v>0</v>
      </c>
      <c r="H3" s="169" t="str">
        <f>výsledky!H6</f>
        <v>Eva</v>
      </c>
      <c r="I3" s="205" t="str">
        <f>výsledky!I6</f>
        <v>Hofierková</v>
      </c>
      <c r="J3" s="147" t="str">
        <f>výsledky!J6</f>
        <v>Hrádek</v>
      </c>
      <c r="K3" s="313">
        <f>výsledky!K6</f>
        <v>0</v>
      </c>
      <c r="L3" s="169" t="str">
        <f>výsledky!L6</f>
        <v>Daniela</v>
      </c>
      <c r="M3" s="205" t="str">
        <f>výsledky!M6</f>
        <v>Straková</v>
      </c>
      <c r="N3" s="147" t="str">
        <f>výsledky!N6</f>
        <v>Bystřice</v>
      </c>
      <c r="O3" s="313">
        <f>výsledky!O6</f>
        <v>0</v>
      </c>
      <c r="P3" s="619"/>
      <c r="Q3" s="155"/>
    </row>
    <row r="4" spans="1:17" ht="15" customHeight="1">
      <c r="A4" s="529"/>
      <c r="B4" s="1035"/>
      <c r="C4" s="194">
        <v>1996</v>
      </c>
      <c r="D4" s="187" t="str">
        <f>výsledky!D26</f>
        <v>Lenka</v>
      </c>
      <c r="E4" s="198" t="str">
        <f>výsledky!E26</f>
        <v>Konieczná</v>
      </c>
      <c r="F4" s="182" t="str">
        <f>výsledky!F26</f>
        <v>Hrádek</v>
      </c>
      <c r="G4" s="327">
        <f>výsledky!G26</f>
        <v>1.1689814814814816E-3</v>
      </c>
      <c r="H4" s="187" t="str">
        <f>výsledky!H26</f>
        <v>Jana</v>
      </c>
      <c r="I4" s="198" t="str">
        <f>výsledky!I26</f>
        <v>Kantorová</v>
      </c>
      <c r="J4" s="182" t="str">
        <f>výsledky!J26</f>
        <v>Hrádek</v>
      </c>
      <c r="K4" s="327">
        <f>výsledky!K26</f>
        <v>1.2152777777777778E-3</v>
      </c>
      <c r="L4" s="187"/>
      <c r="M4" s="198"/>
      <c r="N4" s="182"/>
      <c r="O4" s="327"/>
      <c r="P4" s="185"/>
      <c r="Q4" s="186"/>
    </row>
    <row r="5" spans="1:17" ht="15" customHeight="1">
      <c r="A5" s="529"/>
      <c r="B5" s="1035"/>
      <c r="C5" s="194">
        <v>1997</v>
      </c>
      <c r="D5" s="187" t="str">
        <f>výsledky!D46</f>
        <v>Iveta</v>
      </c>
      <c r="E5" s="188" t="str">
        <f>výsledky!E46</f>
        <v>Wojtasová</v>
      </c>
      <c r="F5" s="189" t="str">
        <f>výsledky!F46</f>
        <v>Bystřice</v>
      </c>
      <c r="G5" s="327">
        <f>výsledky!G46</f>
        <v>1.0324074074074074E-3</v>
      </c>
      <c r="H5" s="187" t="str">
        <f>výsledky!H46</f>
        <v>Monika</v>
      </c>
      <c r="I5" s="188" t="str">
        <f>výsledky!I46</f>
        <v>Teofilová</v>
      </c>
      <c r="J5" s="189" t="str">
        <f>výsledky!J46</f>
        <v>Mosty u Jabl.</v>
      </c>
      <c r="K5" s="327">
        <f>výsledky!K46</f>
        <v>1.0590277777777777E-3</v>
      </c>
      <c r="L5" s="187" t="str">
        <f>výsledky!L46</f>
        <v>Klára</v>
      </c>
      <c r="M5" s="188" t="str">
        <f>výsledky!M46</f>
        <v>Dordová</v>
      </c>
      <c r="N5" s="189" t="str">
        <f>výsledky!N46</f>
        <v>Hrádek</v>
      </c>
      <c r="O5" s="327">
        <f>výsledky!O46</f>
        <v>1.0937500000000001E-3</v>
      </c>
      <c r="P5" s="185"/>
      <c r="Q5" s="186"/>
    </row>
    <row r="6" spans="1:17" ht="15" customHeight="1">
      <c r="A6" s="529"/>
      <c r="B6" s="1035"/>
      <c r="C6" s="194">
        <v>1998</v>
      </c>
      <c r="D6" s="187" t="str">
        <f>výsledky!D66</f>
        <v>Daria</v>
      </c>
      <c r="E6" s="188" t="str">
        <f>výsledky!E66</f>
        <v>Waszot</v>
      </c>
      <c r="F6" s="189" t="str">
        <f>výsledky!F66</f>
        <v>Istebna</v>
      </c>
      <c r="G6" s="327">
        <f>výsledky!G66</f>
        <v>1.0324074074074074E-3</v>
      </c>
      <c r="H6" s="187" t="str">
        <f>výsledky!H66</f>
        <v>Monika</v>
      </c>
      <c r="I6" s="188" t="str">
        <f>výsledky!I66</f>
        <v>Teofilová</v>
      </c>
      <c r="J6" s="189" t="str">
        <f>výsledky!J66</f>
        <v>Mosty u Jabl.</v>
      </c>
      <c r="K6" s="327">
        <f>výsledky!K66</f>
        <v>1.0555555555555555E-3</v>
      </c>
      <c r="L6" s="187" t="str">
        <f>výsledky!L66</f>
        <v>Radka</v>
      </c>
      <c r="M6" s="188" t="str">
        <f>výsledky!M66</f>
        <v>Koreneková</v>
      </c>
      <c r="N6" s="189" t="str">
        <f>výsledky!N66</f>
        <v>Bruntál</v>
      </c>
      <c r="O6" s="327">
        <f>výsledky!O66</f>
        <v>1.0613425925925927E-3</v>
      </c>
      <c r="P6" s="185"/>
      <c r="Q6" s="186"/>
    </row>
    <row r="7" spans="1:17" ht="15" customHeight="1">
      <c r="A7" s="529"/>
      <c r="B7" s="1035"/>
      <c r="C7" s="194">
        <v>1999</v>
      </c>
      <c r="D7" s="214" t="str">
        <f>výsledky!D86</f>
        <v>Natálie</v>
      </c>
      <c r="E7" s="215" t="str">
        <f>výsledky!E86</f>
        <v>Sikorová</v>
      </c>
      <c r="F7" s="216" t="str">
        <f>výsledky!F86</f>
        <v>Třinec</v>
      </c>
      <c r="G7" s="329">
        <f>výsledky!G86</f>
        <v>1.0196759259259258E-3</v>
      </c>
      <c r="H7" s="187" t="str">
        <f>výsledky!H86</f>
        <v>Aneta</v>
      </c>
      <c r="I7" s="188" t="str">
        <f>výsledky!I86</f>
        <v>Spratek</v>
      </c>
      <c r="J7" s="189" t="str">
        <f>výsledky!J86</f>
        <v>Bystřice</v>
      </c>
      <c r="K7" s="327">
        <f>výsledky!K86</f>
        <v>1.0416666666666667E-3</v>
      </c>
      <c r="L7" s="187" t="str">
        <f>výsledky!L86</f>
        <v>Dorota</v>
      </c>
      <c r="M7" s="188" t="str">
        <f>výsledky!M86</f>
        <v>Adamiková</v>
      </c>
      <c r="N7" s="189" t="str">
        <f>výsledky!N86</f>
        <v>Hrádek</v>
      </c>
      <c r="O7" s="327">
        <f>výsledky!O86</f>
        <v>1.0532407407407407E-3</v>
      </c>
      <c r="P7" s="185"/>
      <c r="Q7" s="186"/>
    </row>
    <row r="8" spans="1:17" ht="15" customHeight="1">
      <c r="A8" s="529"/>
      <c r="B8" s="1035"/>
      <c r="C8" s="194">
        <v>2000</v>
      </c>
      <c r="D8" s="524" t="str">
        <f>výsledky!D106</f>
        <v>Ester</v>
      </c>
      <c r="E8" s="525" t="str">
        <f>výsledky!E106</f>
        <v>Kopečková</v>
      </c>
      <c r="F8" s="499" t="str">
        <f>výsledky!F106</f>
        <v>Frýdek-Místek</v>
      </c>
      <c r="G8" s="501">
        <f>výsledky!G106</f>
        <v>9.3865740740740726E-4</v>
      </c>
      <c r="H8" s="187" t="str">
        <f>výsledky!H106</f>
        <v>Natálie</v>
      </c>
      <c r="I8" s="188" t="str">
        <f>výsledky!I106</f>
        <v>Sikorová</v>
      </c>
      <c r="J8" s="189" t="str">
        <f>výsledky!J106</f>
        <v>Třinec</v>
      </c>
      <c r="K8" s="327">
        <f>výsledky!K106</f>
        <v>9.4444444444444448E-4</v>
      </c>
      <c r="L8" s="187" t="str">
        <f>výsledky!L106</f>
        <v>Gabriela</v>
      </c>
      <c r="M8" s="188" t="str">
        <f>výsledky!M106</f>
        <v>Kabotová</v>
      </c>
      <c r="N8" s="189" t="str">
        <f>výsledky!N106</f>
        <v>Český Těšín</v>
      </c>
      <c r="O8" s="327">
        <f>výsledky!O106</f>
        <v>9.8495370370370382E-4</v>
      </c>
      <c r="P8" s="331"/>
      <c r="Q8" s="186"/>
    </row>
    <row r="9" spans="1:17" ht="15" customHeight="1">
      <c r="A9" s="529"/>
      <c r="B9" s="1035"/>
      <c r="C9" s="194">
        <v>2001</v>
      </c>
      <c r="D9" s="214" t="str">
        <f>výsledky!D128</f>
        <v xml:space="preserve">Dominika            </v>
      </c>
      <c r="E9" s="188" t="str">
        <f>výsledky!E128</f>
        <v xml:space="preserve">Hulawy             </v>
      </c>
      <c r="F9" s="189" t="str">
        <f>výsledky!F128</f>
        <v>Istebna</v>
      </c>
      <c r="G9" s="339">
        <f>výsledky!G128</f>
        <v>140.6</v>
      </c>
      <c r="H9" s="187" t="str">
        <f>výsledky!H128</f>
        <v xml:space="preserve">Marta               </v>
      </c>
      <c r="I9" s="188" t="str">
        <f>výsledky!I128</f>
        <v xml:space="preserve">Kohut               </v>
      </c>
      <c r="J9" s="189" t="str">
        <f>výsledky!J128</f>
        <v>Istebna</v>
      </c>
      <c r="K9" s="339">
        <f>výsledky!K128</f>
        <v>141.69999999999999</v>
      </c>
      <c r="L9" s="187" t="str">
        <f>výsledky!L128</f>
        <v xml:space="preserve">Kateřina            </v>
      </c>
      <c r="M9" s="188" t="str">
        <f>výsledky!M128</f>
        <v xml:space="preserve">Krzoková            </v>
      </c>
      <c r="N9" s="189" t="str">
        <f>výsledky!N128</f>
        <v>Písečná</v>
      </c>
      <c r="O9" s="339">
        <f>výsledky!O128</f>
        <v>143.1</v>
      </c>
      <c r="P9" s="185"/>
      <c r="Q9" s="186"/>
    </row>
    <row r="10" spans="1:17" ht="15" customHeight="1">
      <c r="A10" s="529"/>
      <c r="B10" s="1035"/>
      <c r="C10" s="194">
        <v>2002</v>
      </c>
      <c r="D10" s="214" t="str">
        <f>výsledky!D150</f>
        <v>Beata</v>
      </c>
      <c r="E10" s="188" t="str">
        <f>výsledky!E150</f>
        <v>Marková</v>
      </c>
      <c r="F10" s="189" t="str">
        <f>výsledky!F150</f>
        <v>Frýdek-Místek</v>
      </c>
      <c r="G10" s="327" t="str">
        <f>výsledky!G150</f>
        <v>01:34,6</v>
      </c>
      <c r="H10" s="187" t="str">
        <f>výsledky!H150</f>
        <v>Nikola</v>
      </c>
      <c r="I10" s="188" t="str">
        <f>výsledky!I150</f>
        <v>Horňáčková</v>
      </c>
      <c r="J10" s="189" t="str">
        <f>výsledky!J150</f>
        <v>Frýdek-Místek</v>
      </c>
      <c r="K10" s="327" t="str">
        <f>výsledky!K150</f>
        <v>01:36,8</v>
      </c>
      <c r="L10" s="187" t="str">
        <f>výsledky!L150</f>
        <v>Anna</v>
      </c>
      <c r="M10" s="188" t="str">
        <f>výsledky!M150</f>
        <v>Janeczková</v>
      </c>
      <c r="N10" s="189" t="str">
        <f>výsledky!N150</f>
        <v>Hrádek</v>
      </c>
      <c r="O10" s="327" t="str">
        <f>výsledky!O150</f>
        <v>01:37,3</v>
      </c>
      <c r="P10" s="185"/>
      <c r="Q10" s="186"/>
    </row>
    <row r="11" spans="1:17" ht="15" customHeight="1">
      <c r="A11" s="529"/>
      <c r="B11" s="1035"/>
      <c r="C11" s="194">
        <v>2003</v>
      </c>
      <c r="D11" s="214" t="str">
        <f>výsledky!D194</f>
        <v>Anna</v>
      </c>
      <c r="E11" s="188" t="str">
        <f>výsledky!E194</f>
        <v>Janeczková</v>
      </c>
      <c r="F11" s="189" t="str">
        <f>výsledky!F194</f>
        <v>Hrádek</v>
      </c>
      <c r="G11" s="327" t="str">
        <f>výsledky!G194</f>
        <v>01:24,0</v>
      </c>
      <c r="H11" s="187" t="str">
        <f>výsledky!H194</f>
        <v>Kateřina</v>
      </c>
      <c r="I11" s="188" t="str">
        <f>výsledky!I194</f>
        <v>Klepáčová</v>
      </c>
      <c r="J11" s="189" t="str">
        <f>výsledky!J194</f>
        <v>Frýdek-Místek</v>
      </c>
      <c r="K11" s="327" t="str">
        <f>výsledky!K194</f>
        <v>01:28,0</v>
      </c>
      <c r="L11" s="187" t="str">
        <f>výsledky!L194</f>
        <v>Nikola</v>
      </c>
      <c r="M11" s="188" t="str">
        <f>výsledky!M194</f>
        <v>Zogatová</v>
      </c>
      <c r="N11" s="189" t="str">
        <f>výsledky!N194</f>
        <v>Písečná</v>
      </c>
      <c r="O11" s="327" t="str">
        <f>výsledky!O194</f>
        <v>01:34,0</v>
      </c>
      <c r="P11" s="185"/>
      <c r="Q11" s="186"/>
    </row>
    <row r="12" spans="1:17" ht="15" customHeight="1">
      <c r="A12" s="529"/>
      <c r="B12" s="1035"/>
      <c r="C12" s="194">
        <v>2004</v>
      </c>
      <c r="D12" s="214" t="str">
        <f>výsledky!D216</f>
        <v>Kristýna</v>
      </c>
      <c r="E12" s="188" t="str">
        <f>výsledky!E216</f>
        <v>Vepřeková</v>
      </c>
      <c r="F12" s="189" t="str">
        <f>výsledky!F216</f>
        <v>Frýdek-Místek</v>
      </c>
      <c r="G12" s="327" t="str">
        <f>výsledky!G216</f>
        <v>01:25,0</v>
      </c>
      <c r="H12" s="187" t="str">
        <f>výsledky!H216</f>
        <v>Kamila</v>
      </c>
      <c r="I12" s="188" t="str">
        <f>výsledky!I216</f>
        <v>Walková</v>
      </c>
      <c r="J12" s="189" t="str">
        <f>výsledky!J216</f>
        <v>Mosty u Jabl.</v>
      </c>
      <c r="K12" s="327" t="str">
        <f>výsledky!K216</f>
        <v>01:30,0</v>
      </c>
      <c r="L12" s="187" t="str">
        <f>výsledky!L216</f>
        <v>Adéla</v>
      </c>
      <c r="M12" s="188" t="str">
        <f>výsledky!M216</f>
        <v>Košáková</v>
      </c>
      <c r="N12" s="189" t="str">
        <f>výsledky!N216</f>
        <v>Frýdek-Místek</v>
      </c>
      <c r="O12" s="327" t="str">
        <f>výsledky!O216</f>
        <v>01:32,0</v>
      </c>
      <c r="P12" s="185"/>
      <c r="Q12" s="186"/>
    </row>
    <row r="13" spans="1:17" ht="15" customHeight="1">
      <c r="A13" s="529"/>
      <c r="B13" s="1035"/>
      <c r="C13" s="194">
        <v>2005</v>
      </c>
      <c r="D13" s="214" t="str">
        <f>výsledky!D242</f>
        <v>Krystyna</v>
      </c>
      <c r="E13" s="188" t="str">
        <f>výsledky!E242</f>
        <v>Turoňová</v>
      </c>
      <c r="F13" s="189" t="str">
        <f>výsledky!F242</f>
        <v>Bystřice</v>
      </c>
      <c r="G13" s="327" t="str">
        <f>výsledky!G242</f>
        <v>01:29,0</v>
      </c>
      <c r="H13" s="187" t="str">
        <f>výsledky!H242</f>
        <v>Gabriela</v>
      </c>
      <c r="I13" s="188" t="str">
        <f>výsledky!I242</f>
        <v>Szotkowská</v>
      </c>
      <c r="J13" s="189" t="str">
        <f>výsledky!J242</f>
        <v>Mosty u Jabl.</v>
      </c>
      <c r="K13" s="327" t="str">
        <f>výsledky!K242</f>
        <v>01:31,0</v>
      </c>
      <c r="L13" s="187" t="str">
        <f>výsledky!L242</f>
        <v>Gabriela</v>
      </c>
      <c r="M13" s="188" t="str">
        <f>výsledky!M242</f>
        <v>Jośková</v>
      </c>
      <c r="N13" s="189" t="str">
        <f>výsledky!N242</f>
        <v>Hrádek</v>
      </c>
      <c r="O13" s="327" t="str">
        <f>výsledky!O242</f>
        <v>01:32,0</v>
      </c>
      <c r="P13" s="185"/>
      <c r="Q13" s="186"/>
    </row>
    <row r="14" spans="1:17" ht="15" customHeight="1">
      <c r="A14" s="529"/>
      <c r="B14" s="1035"/>
      <c r="C14" s="194">
        <v>2006</v>
      </c>
      <c r="D14" s="187" t="str">
        <f>výsledky!D268</f>
        <v>Emily</v>
      </c>
      <c r="E14" s="188" t="str">
        <f>výsledky!E268</f>
        <v>Gerulová</v>
      </c>
      <c r="F14" s="189" t="str">
        <f>výsledky!F268</f>
        <v>Orlová</v>
      </c>
      <c r="G14" s="327" t="str">
        <f>výsledky!G268</f>
        <v>01:23,0</v>
      </c>
      <c r="H14" s="187" t="str">
        <f>výsledky!H268</f>
        <v>Gabriela</v>
      </c>
      <c r="I14" s="188" t="str">
        <f>výsledky!I268</f>
        <v>Szotkowská</v>
      </c>
      <c r="J14" s="189" t="str">
        <f>výsledky!J268</f>
        <v>Mosty u Jabl.</v>
      </c>
      <c r="K14" s="327" t="str">
        <f>výsledky!K268</f>
        <v>01:24,0</v>
      </c>
      <c r="L14" s="187" t="str">
        <f>výsledky!L268</f>
        <v>Helena</v>
      </c>
      <c r="M14" s="188" t="str">
        <f>výsledky!M268</f>
        <v>Benčová</v>
      </c>
      <c r="N14" s="189" t="str">
        <f>výsledky!N268</f>
        <v>Frýdek-Místek</v>
      </c>
      <c r="O14" s="327" t="str">
        <f>výsledky!O268</f>
        <v>01:27,0</v>
      </c>
      <c r="P14" s="185"/>
      <c r="Q14" s="186"/>
    </row>
    <row r="15" spans="1:17" ht="15" customHeight="1">
      <c r="A15" s="529"/>
      <c r="B15" s="1035"/>
      <c r="C15" s="194">
        <v>2007</v>
      </c>
      <c r="D15" s="520" t="str">
        <f>výsledky!D294</f>
        <v>Helena</v>
      </c>
      <c r="E15" s="521" t="str">
        <f>výsledky!E294</f>
        <v>Benčová</v>
      </c>
      <c r="F15" s="518" t="str">
        <f>výsledky!F294</f>
        <v>Frýdek-Místek</v>
      </c>
      <c r="G15" s="519" t="str">
        <f>výsledky!G294</f>
        <v>01:16,0</v>
      </c>
      <c r="H15" s="187" t="str">
        <f>výsledky!H294</f>
        <v>Kateřina</v>
      </c>
      <c r="I15" s="188" t="str">
        <f>výsledky!I294</f>
        <v>Krtková</v>
      </c>
      <c r="J15" s="189" t="str">
        <f>výsledky!J294</f>
        <v>Frýdek-Místek</v>
      </c>
      <c r="K15" s="327" t="str">
        <f>výsledky!K294</f>
        <v>01:23,0</v>
      </c>
      <c r="L15" s="187" t="str">
        <f>výsledky!L294</f>
        <v>Tereza</v>
      </c>
      <c r="M15" s="188" t="str">
        <f>výsledky!M294</f>
        <v>Uherková</v>
      </c>
      <c r="N15" s="189" t="str">
        <f>výsledky!N294</f>
        <v>Frýdek-Místek</v>
      </c>
      <c r="O15" s="327" t="str">
        <f>výsledky!O294</f>
        <v>01:24,0</v>
      </c>
      <c r="P15" s="185" t="s">
        <v>2107</v>
      </c>
      <c r="Q15" s="186">
        <v>2007</v>
      </c>
    </row>
    <row r="16" spans="1:17" ht="15" customHeight="1" thickBot="1">
      <c r="A16" s="531"/>
      <c r="B16" s="1035"/>
      <c r="C16" s="194">
        <v>2008</v>
      </c>
      <c r="D16" s="187" t="str">
        <f>výsledky!D322</f>
        <v>Karolína</v>
      </c>
      <c r="E16" s="188" t="str">
        <f>výsledky!E322</f>
        <v>Hustá</v>
      </c>
      <c r="F16" s="189" t="str">
        <f>výsledky!F322</f>
        <v>Frýdek-Místek</v>
      </c>
      <c r="G16" s="327" t="str">
        <f>výsledky!G322</f>
        <v>01:29,0</v>
      </c>
      <c r="H16" s="187" t="str">
        <f>výsledky!H322</f>
        <v>Klára</v>
      </c>
      <c r="I16" s="188" t="str">
        <f>výsledky!I322</f>
        <v>Teofilová</v>
      </c>
      <c r="J16" s="189" t="str">
        <f>výsledky!J322</f>
        <v>Bystřice</v>
      </c>
      <c r="K16" s="327" t="str">
        <f>výsledky!K322</f>
        <v>01:43,0</v>
      </c>
      <c r="L16" s="187" t="str">
        <f>výsledky!L322</f>
        <v>Dominika</v>
      </c>
      <c r="M16" s="188" t="str">
        <f>výsledky!M322</f>
        <v>Gocieková</v>
      </c>
      <c r="N16" s="189" t="str">
        <f>výsledky!N322</f>
        <v>Košařiska</v>
      </c>
      <c r="O16" s="327" t="str">
        <f>výsledky!O322</f>
        <v>01:44,0</v>
      </c>
      <c r="P16" s="185"/>
      <c r="Q16" s="186"/>
    </row>
    <row r="17" spans="1:17" ht="15" customHeight="1">
      <c r="A17" s="117"/>
      <c r="B17" s="1035"/>
      <c r="C17" s="194">
        <v>2009</v>
      </c>
      <c r="D17" s="187" t="str">
        <f>výsledky!D350</f>
        <v>Jana</v>
      </c>
      <c r="E17" s="188" t="str">
        <f>výsledky!E350</f>
        <v>Nováková</v>
      </c>
      <c r="F17" s="189" t="str">
        <f>výsledky!F350</f>
        <v>Ostrava</v>
      </c>
      <c r="G17" s="327" t="str">
        <f>výsledky!G350</f>
        <v>01:23,0</v>
      </c>
      <c r="H17" s="187" t="str">
        <f>výsledky!H350</f>
        <v>Beáta</v>
      </c>
      <c r="I17" s="188" t="str">
        <f>výsledky!I350</f>
        <v>Gazdová</v>
      </c>
      <c r="J17" s="189" t="str">
        <f>výsledky!J350</f>
        <v>Frýdek-Místek</v>
      </c>
      <c r="K17" s="327" t="str">
        <f>výsledky!K350</f>
        <v>01:27,0</v>
      </c>
      <c r="L17" s="187" t="str">
        <f>výsledky!L350</f>
        <v>Izabela</v>
      </c>
      <c r="M17" s="188" t="str">
        <f>výsledky!M350</f>
        <v>Kahlichová</v>
      </c>
      <c r="N17" s="189" t="str">
        <f>výsledky!N350</f>
        <v>Hrádek</v>
      </c>
      <c r="O17" s="327" t="str">
        <f>výsledky!O350</f>
        <v>01:29,0</v>
      </c>
      <c r="P17" s="185"/>
      <c r="Q17" s="186"/>
    </row>
    <row r="18" spans="1:17" ht="15" customHeight="1">
      <c r="A18" s="117"/>
      <c r="B18" s="1035"/>
      <c r="C18" s="194">
        <v>2010</v>
      </c>
      <c r="D18" s="187" t="str">
        <f>výsledky!D378</f>
        <v>Klára</v>
      </c>
      <c r="E18" s="188" t="str">
        <f>výsledky!E378</f>
        <v>Teofilová</v>
      </c>
      <c r="F18" s="189" t="str">
        <f>výsledky!F378</f>
        <v>Bystřice</v>
      </c>
      <c r="G18" s="327" t="str">
        <f>výsledky!G378</f>
        <v>01:28,0</v>
      </c>
      <c r="H18" s="187" t="str">
        <f>výsledky!H378</f>
        <v>Lenka</v>
      </c>
      <c r="I18" s="188" t="str">
        <f>výsledky!I378</f>
        <v>Konderlová</v>
      </c>
      <c r="J18" s="189" t="str">
        <f>výsledky!J378</f>
        <v>Nýdek</v>
      </c>
      <c r="K18" s="327" t="str">
        <f>výsledky!K378</f>
        <v>01:30,0</v>
      </c>
      <c r="L18" s="187" t="str">
        <f>výsledky!L378</f>
        <v>Anna</v>
      </c>
      <c r="M18" s="188" t="str">
        <f>výsledky!M378</f>
        <v>Bojková</v>
      </c>
      <c r="N18" s="189" t="str">
        <f>výsledky!N378</f>
        <v>Bystřice</v>
      </c>
      <c r="O18" s="327" t="str">
        <f>výsledky!O378</f>
        <v>01:30,7</v>
      </c>
      <c r="P18" s="185"/>
      <c r="Q18" s="186"/>
    </row>
    <row r="19" spans="1:17" ht="15" customHeight="1">
      <c r="A19" s="117"/>
      <c r="B19" s="1035"/>
      <c r="C19" s="194">
        <v>2011</v>
      </c>
      <c r="D19" s="187" t="str">
        <f>výsledky!D406</f>
        <v>Simona</v>
      </c>
      <c r="E19" s="188" t="str">
        <f>výsledky!E406</f>
        <v>Masnicová</v>
      </c>
      <c r="F19" s="189" t="str">
        <f>výsledky!F406</f>
        <v>Jablunkov</v>
      </c>
      <c r="G19" s="327" t="str">
        <f>výsledky!G406</f>
        <v>01:28,0</v>
      </c>
      <c r="H19" s="187" t="str">
        <f>výsledky!H406</f>
        <v>Klára</v>
      </c>
      <c r="I19" s="188" t="str">
        <f>výsledky!I406</f>
        <v>Ningerová</v>
      </c>
      <c r="J19" s="189" t="str">
        <f>výsledky!J406</f>
        <v>Frýdek-Místek</v>
      </c>
      <c r="K19" s="327" t="str">
        <f>výsledky!K406</f>
        <v>01:30,0</v>
      </c>
      <c r="L19" s="187" t="str">
        <f>výsledky!L406</f>
        <v>Markéta</v>
      </c>
      <c r="M19" s="188" t="str">
        <f>výsledky!M406</f>
        <v>Czudková</v>
      </c>
      <c r="N19" s="189" t="str">
        <f>výsledky!N406</f>
        <v>Jablunkov</v>
      </c>
      <c r="O19" s="327" t="str">
        <f>výsledky!O406</f>
        <v>01:33,0</v>
      </c>
      <c r="P19" s="185"/>
      <c r="Q19" s="186"/>
    </row>
    <row r="20" spans="1:17" ht="15" customHeight="1">
      <c r="A20" s="117"/>
      <c r="B20" s="1035"/>
      <c r="C20" s="194">
        <v>2012</v>
      </c>
      <c r="D20" s="187" t="str">
        <f>výsledky!D434</f>
        <v>Kateřina</v>
      </c>
      <c r="E20" s="188" t="str">
        <f>výsledky!E434</f>
        <v>Supiková</v>
      </c>
      <c r="F20" s="189" t="str">
        <f>výsledky!F434</f>
        <v>Jablunkov</v>
      </c>
      <c r="G20" s="327" t="str">
        <f>výsledky!G434</f>
        <v>01:24,0</v>
      </c>
      <c r="H20" s="187" t="str">
        <f>výsledky!H434</f>
        <v>Markéta</v>
      </c>
      <c r="I20" s="188" t="str">
        <f>výsledky!I434</f>
        <v>Sikorová</v>
      </c>
      <c r="J20" s="189" t="str">
        <f>výsledky!J434</f>
        <v>Jablunkov</v>
      </c>
      <c r="K20" s="327" t="str">
        <f>výsledky!K434</f>
        <v>01:27,0</v>
      </c>
      <c r="L20" s="187" t="str">
        <f>výsledky!L434</f>
        <v>Žaneta</v>
      </c>
      <c r="M20" s="188" t="str">
        <f>výsledky!M434</f>
        <v>Juřičná</v>
      </c>
      <c r="N20" s="189" t="str">
        <f>výsledky!N434</f>
        <v>Frýdek-Místek</v>
      </c>
      <c r="O20" s="327" t="str">
        <f>výsledky!O434</f>
        <v>01:28,0</v>
      </c>
      <c r="P20" s="185"/>
      <c r="Q20" s="186"/>
    </row>
    <row r="21" spans="1:17" ht="15" customHeight="1" thickBot="1">
      <c r="A21" s="117"/>
      <c r="B21" s="1036"/>
      <c r="C21" s="195">
        <v>2013</v>
      </c>
      <c r="D21" s="191"/>
      <c r="E21" s="192"/>
      <c r="F21" s="168"/>
      <c r="G21" s="315"/>
      <c r="H21" s="191"/>
      <c r="I21" s="192"/>
      <c r="J21" s="168"/>
      <c r="K21" s="315"/>
      <c r="L21" s="191"/>
      <c r="M21" s="192"/>
      <c r="N21" s="168"/>
      <c r="O21" s="315"/>
      <c r="P21" s="159"/>
      <c r="Q21" s="160"/>
    </row>
    <row r="22" spans="1:17" ht="12.75" thickBot="1"/>
    <row r="23" spans="1:17" ht="15" customHeight="1">
      <c r="B23" s="1024" t="s">
        <v>794</v>
      </c>
      <c r="C23" s="1025"/>
      <c r="D23" s="1010" t="s">
        <v>1474</v>
      </c>
      <c r="E23" s="1011"/>
      <c r="F23" s="1011"/>
      <c r="G23" s="1011"/>
      <c r="H23" s="1011"/>
      <c r="I23" s="1011"/>
      <c r="J23" s="1011"/>
      <c r="K23" s="1011"/>
      <c r="L23" s="1011"/>
      <c r="M23" s="1011"/>
      <c r="N23" s="1011"/>
      <c r="O23" s="1030"/>
      <c r="P23" s="1028" t="s">
        <v>1473</v>
      </c>
      <c r="Q23" s="1029"/>
    </row>
    <row r="24" spans="1:17" ht="15" customHeight="1" thickBot="1">
      <c r="B24" s="1026"/>
      <c r="C24" s="1027"/>
      <c r="D24" s="1013" t="s">
        <v>1475</v>
      </c>
      <c r="E24" s="1014"/>
      <c r="F24" s="1014"/>
      <c r="G24" s="1014"/>
      <c r="H24" s="1015" t="s">
        <v>1476</v>
      </c>
      <c r="I24" s="1015"/>
      <c r="J24" s="1015"/>
      <c r="K24" s="1015"/>
      <c r="L24" s="1016" t="s">
        <v>1477</v>
      </c>
      <c r="M24" s="1016"/>
      <c r="N24" s="1016"/>
      <c r="O24" s="1031"/>
      <c r="P24" s="197" t="s">
        <v>1472</v>
      </c>
      <c r="Q24" s="196" t="s">
        <v>1480</v>
      </c>
    </row>
    <row r="25" spans="1:17" ht="15" customHeight="1">
      <c r="B25" s="1037" t="s">
        <v>670</v>
      </c>
      <c r="C25" s="193">
        <v>1995</v>
      </c>
      <c r="D25" s="200" t="str">
        <f>výsledky!D7</f>
        <v>Michal</v>
      </c>
      <c r="E25" s="199" t="str">
        <f>výsledky!E7</f>
        <v>Paszek</v>
      </c>
      <c r="F25" s="150" t="str">
        <f>výsledky!F7</f>
        <v>Český Těšín</v>
      </c>
      <c r="G25" s="311">
        <f>výsledky!G7</f>
        <v>0</v>
      </c>
      <c r="H25" s="200" t="str">
        <f>výsledky!H7</f>
        <v>Jan</v>
      </c>
      <c r="I25" s="199" t="str">
        <f>výsledky!I7</f>
        <v>Brozda</v>
      </c>
      <c r="J25" s="150" t="str">
        <f>výsledky!J7</f>
        <v>Jablunkov</v>
      </c>
      <c r="K25" s="311">
        <f>výsledky!K7</f>
        <v>0</v>
      </c>
      <c r="L25" s="200" t="str">
        <f>výsledky!L7</f>
        <v>Jan</v>
      </c>
      <c r="M25" s="199" t="str">
        <f>výsledky!M7</f>
        <v>Mitrenga</v>
      </c>
      <c r="N25" s="150" t="str">
        <f>výsledky!N7</f>
        <v>Hrádek</v>
      </c>
      <c r="O25" s="311">
        <f>výsledky!O7</f>
        <v>0</v>
      </c>
      <c r="P25" s="152"/>
      <c r="Q25" s="153"/>
    </row>
    <row r="26" spans="1:17" ht="15" customHeight="1">
      <c r="B26" s="1038"/>
      <c r="C26" s="194">
        <v>1996</v>
      </c>
      <c r="D26" s="184" t="str">
        <f>výsledky!D27</f>
        <v>Marek</v>
      </c>
      <c r="E26" s="181" t="str">
        <f>výsledky!E27</f>
        <v>Horniak</v>
      </c>
      <c r="F26" s="182" t="str">
        <f>výsledky!F27</f>
        <v>Třinec</v>
      </c>
      <c r="G26" s="327">
        <f>výsledky!G27</f>
        <v>1.1805555555555556E-3</v>
      </c>
      <c r="H26" s="184" t="str">
        <f>výsledky!H27</f>
        <v>Jiří</v>
      </c>
      <c r="I26" s="181" t="str">
        <f>výsledky!I27</f>
        <v>Kadlubiec</v>
      </c>
      <c r="J26" s="182" t="str">
        <f>výsledky!J27</f>
        <v>Jablunkov</v>
      </c>
      <c r="K26" s="327">
        <f>výsledky!K27</f>
        <v>1.2037037037037038E-3</v>
      </c>
      <c r="L26" s="184" t="str">
        <f>výsledky!L27</f>
        <v>Bogdan</v>
      </c>
      <c r="M26" s="181" t="str">
        <f>výsledky!M27</f>
        <v>Czudek</v>
      </c>
      <c r="N26" s="182" t="str">
        <f>výsledky!N27</f>
        <v>Hrádek</v>
      </c>
      <c r="O26" s="327">
        <f>výsledky!O27</f>
        <v>1.2268518518518518E-3</v>
      </c>
      <c r="P26" s="185"/>
      <c r="Q26" s="186"/>
    </row>
    <row r="27" spans="1:17" ht="15" customHeight="1">
      <c r="B27" s="1038"/>
      <c r="C27" s="194">
        <v>1997</v>
      </c>
      <c r="D27" s="184" t="str">
        <f>výsledky!D47</f>
        <v>Michal</v>
      </c>
      <c r="E27" s="190" t="str">
        <f>výsledky!E47</f>
        <v>Czudek</v>
      </c>
      <c r="F27" s="189" t="str">
        <f>výsledky!F47</f>
        <v>Mosty u Jabl.</v>
      </c>
      <c r="G27" s="327">
        <f>výsledky!G47</f>
        <v>9.745370370370371E-4</v>
      </c>
      <c r="H27" s="184" t="str">
        <f>výsledky!H47</f>
        <v>Marek</v>
      </c>
      <c r="I27" s="190" t="str">
        <f>výsledky!I47</f>
        <v>Tacina</v>
      </c>
      <c r="J27" s="189" t="str">
        <f>výsledky!J47</f>
        <v>Návsí</v>
      </c>
      <c r="K27" s="327">
        <f>výsledky!K47</f>
        <v>1.0023148148148148E-3</v>
      </c>
      <c r="L27" s="184" t="str">
        <f>výsledky!L47</f>
        <v>Jakub</v>
      </c>
      <c r="M27" s="190" t="str">
        <f>výsledky!M47</f>
        <v>Martynek</v>
      </c>
      <c r="N27" s="189" t="str">
        <f>výsledky!N47</f>
        <v>Mosty u Jabl.</v>
      </c>
      <c r="O27" s="327">
        <f>výsledky!O47</f>
        <v>1.0069444444444444E-3</v>
      </c>
      <c r="P27" s="185"/>
      <c r="Q27" s="186"/>
    </row>
    <row r="28" spans="1:17" ht="15" customHeight="1">
      <c r="B28" s="1038"/>
      <c r="C28" s="194">
        <v>1998</v>
      </c>
      <c r="D28" s="184" t="str">
        <f>výsledky!D67</f>
        <v>Daniel</v>
      </c>
      <c r="E28" s="190" t="str">
        <f>výsledky!E67</f>
        <v>Mezulianik</v>
      </c>
      <c r="F28" s="189" t="str">
        <f>výsledky!F67</f>
        <v>Bruntál</v>
      </c>
      <c r="G28" s="327">
        <f>výsledky!G67</f>
        <v>1.0046296296296298E-3</v>
      </c>
      <c r="H28" s="184" t="str">
        <f>výsledky!H67</f>
        <v>Lukáš</v>
      </c>
      <c r="I28" s="190" t="str">
        <f>výsledky!I67</f>
        <v>Klimek</v>
      </c>
      <c r="J28" s="189" t="str">
        <f>výsledky!J67</f>
        <v>Krmelín</v>
      </c>
      <c r="K28" s="327">
        <f>výsledky!K67</f>
        <v>1.011574074074074E-3</v>
      </c>
      <c r="L28" s="184" t="str">
        <f>výsledky!L67</f>
        <v>Jakub</v>
      </c>
      <c r="M28" s="190" t="str">
        <f>výsledky!M67</f>
        <v>Martynek</v>
      </c>
      <c r="N28" s="189" t="str">
        <f>výsledky!N67</f>
        <v>Mosty u Jabl.</v>
      </c>
      <c r="O28" s="327">
        <f>výsledky!O67</f>
        <v>1.0138888888888888E-3</v>
      </c>
      <c r="P28" s="185"/>
      <c r="Q28" s="186"/>
    </row>
    <row r="29" spans="1:17" ht="15" customHeight="1">
      <c r="B29" s="1038"/>
      <c r="C29" s="194">
        <v>1999</v>
      </c>
      <c r="D29" s="217" t="str">
        <f>výsledky!D87</f>
        <v>Lukáš</v>
      </c>
      <c r="E29" s="218" t="str">
        <f>výsledky!E87</f>
        <v>Klimek</v>
      </c>
      <c r="F29" s="216" t="str">
        <f>výsledky!F87</f>
        <v>Krmelín</v>
      </c>
      <c r="G29" s="329">
        <f>výsledky!G87</f>
        <v>9.5023148148148159E-4</v>
      </c>
      <c r="H29" s="184" t="str">
        <f>výsledky!H87</f>
        <v>Jakub</v>
      </c>
      <c r="I29" s="190" t="str">
        <f>výsledky!I87</f>
        <v>Martynek</v>
      </c>
      <c r="J29" s="189" t="str">
        <f>výsledky!J87</f>
        <v>Mosty u Jabl.</v>
      </c>
      <c r="K29" s="327">
        <f>výsledky!K87</f>
        <v>9.710648148148149E-4</v>
      </c>
      <c r="L29" s="184" t="str">
        <f>výsledky!L87</f>
        <v>Filip</v>
      </c>
      <c r="M29" s="190" t="str">
        <f>výsledky!M87</f>
        <v>Heczko</v>
      </c>
      <c r="N29" s="189" t="str">
        <f>výsledky!N87</f>
        <v>Bystřice</v>
      </c>
      <c r="O29" s="327">
        <f>výsledky!O87</f>
        <v>9.930555555555554E-4</v>
      </c>
      <c r="P29" s="185"/>
      <c r="Q29" s="186"/>
    </row>
    <row r="30" spans="1:17" ht="15" customHeight="1">
      <c r="B30" s="1038"/>
      <c r="C30" s="194">
        <v>2000</v>
      </c>
      <c r="D30" s="217" t="str">
        <f>výsledky!D107</f>
        <v>Patrik</v>
      </c>
      <c r="E30" s="218" t="str">
        <f>výsledky!E107</f>
        <v>Havliczek</v>
      </c>
      <c r="F30" s="216" t="str">
        <f>výsledky!F107</f>
        <v>Hrádek</v>
      </c>
      <c r="G30" s="329">
        <f>výsledky!G107</f>
        <v>9.4097222222222227E-4</v>
      </c>
      <c r="H30" s="184" t="str">
        <f>výsledky!H107</f>
        <v>Filip</v>
      </c>
      <c r="I30" s="190" t="str">
        <f>výsledky!I107</f>
        <v>Vludarčík</v>
      </c>
      <c r="J30" s="189" t="str">
        <f>výsledky!J107</f>
        <v>Frýdek-Místek</v>
      </c>
      <c r="K30" s="327">
        <f>výsledky!K107</f>
        <v>9.5601851851851848E-4</v>
      </c>
      <c r="L30" s="184" t="str">
        <f>výsledky!L107</f>
        <v>Michal</v>
      </c>
      <c r="M30" s="190" t="str">
        <f>výsledky!M107</f>
        <v>Kuchař</v>
      </c>
      <c r="N30" s="189" t="str">
        <f>výsledky!N107</f>
        <v>Český Těšín</v>
      </c>
      <c r="O30" s="327">
        <f>výsledky!O107</f>
        <v>9.8263888888888901E-4</v>
      </c>
      <c r="P30" s="185"/>
      <c r="Q30" s="186"/>
    </row>
    <row r="31" spans="1:17" ht="15" customHeight="1">
      <c r="B31" s="1038"/>
      <c r="C31" s="194">
        <v>2001</v>
      </c>
      <c r="D31" s="217" t="str">
        <f>výsledky!D129</f>
        <v xml:space="preserve">Filip               </v>
      </c>
      <c r="E31" s="218" t="str">
        <f>výsledky!E129</f>
        <v xml:space="preserve">Vludarčík           </v>
      </c>
      <c r="F31" s="216" t="str">
        <f>výsledky!F129</f>
        <v>Frýdek-Místek</v>
      </c>
      <c r="G31" s="338">
        <f>výsledky!G129</f>
        <v>120.4</v>
      </c>
      <c r="H31" s="184" t="str">
        <f>výsledky!H129</f>
        <v xml:space="preserve">David               </v>
      </c>
      <c r="I31" s="190" t="str">
        <f>výsledky!I129</f>
        <v xml:space="preserve">Štefek              </v>
      </c>
      <c r="J31" s="189" t="str">
        <f>výsledky!J129</f>
        <v>Frýdek-Místek</v>
      </c>
      <c r="K31" s="339">
        <f>výsledky!K129</f>
        <v>122.3</v>
      </c>
      <c r="L31" s="184" t="str">
        <f>výsledky!L129</f>
        <v xml:space="preserve">Bartolomiej         </v>
      </c>
      <c r="M31" s="190" t="str">
        <f>výsledky!M129</f>
        <v xml:space="preserve">Rucki               </v>
      </c>
      <c r="N31" s="189" t="str">
        <f>výsledky!N129</f>
        <v>Istebna</v>
      </c>
      <c r="O31" s="339">
        <f>výsledky!O129</f>
        <v>126.2</v>
      </c>
      <c r="P31" s="185"/>
      <c r="Q31" s="186"/>
    </row>
    <row r="32" spans="1:17" ht="15" customHeight="1">
      <c r="B32" s="1038"/>
      <c r="C32" s="194">
        <v>2002</v>
      </c>
      <c r="D32" s="217" t="str">
        <f>výsledky!D151</f>
        <v>Filip</v>
      </c>
      <c r="E32" s="190" t="str">
        <f>výsledky!E151</f>
        <v>Řeha</v>
      </c>
      <c r="F32" s="189" t="str">
        <f>výsledky!F151</f>
        <v>Frýdek-Místek</v>
      </c>
      <c r="G32" s="327" t="str">
        <f>výsledky!G151</f>
        <v>01:30,9</v>
      </c>
      <c r="H32" s="184" t="str">
        <f>výsledky!H151</f>
        <v>Oto</v>
      </c>
      <c r="I32" s="190" t="str">
        <f>výsledky!I151</f>
        <v>Svider</v>
      </c>
      <c r="J32" s="189" t="str">
        <f>výsledky!J151</f>
        <v>Nýdek</v>
      </c>
      <c r="K32" s="327" t="str">
        <f>výsledky!K151</f>
        <v>01:32,5</v>
      </c>
      <c r="L32" s="184" t="str">
        <f>výsledky!L151</f>
        <v>David</v>
      </c>
      <c r="M32" s="190" t="str">
        <f>výsledky!M151</f>
        <v>Macura</v>
      </c>
      <c r="N32" s="189" t="str">
        <f>výsledky!N151</f>
        <v>Třinec</v>
      </c>
      <c r="O32" s="327" t="str">
        <f>výsledky!O151</f>
        <v>01:32,9</v>
      </c>
      <c r="P32" s="185"/>
      <c r="Q32" s="186"/>
    </row>
    <row r="33" spans="2:17" ht="15" customHeight="1">
      <c r="B33" s="1038"/>
      <c r="C33" s="194">
        <v>2003</v>
      </c>
      <c r="D33" s="217" t="str">
        <f>výsledky!D195</f>
        <v>Oto</v>
      </c>
      <c r="E33" s="190" t="str">
        <f>výsledky!E195</f>
        <v>Svider</v>
      </c>
      <c r="F33" s="189" t="str">
        <f>výsledky!F195</f>
        <v>Třinec</v>
      </c>
      <c r="G33" s="327" t="str">
        <f>výsledky!G195</f>
        <v>01:19,0</v>
      </c>
      <c r="H33" s="184" t="str">
        <f>výsledky!H195</f>
        <v>Michal</v>
      </c>
      <c r="I33" s="190" t="str">
        <f>výsledky!I195</f>
        <v>Lysek</v>
      </c>
      <c r="J33" s="189" t="str">
        <f>výsledky!J195</f>
        <v>Písečná</v>
      </c>
      <c r="K33" s="327" t="str">
        <f>výsledky!K195</f>
        <v>01:26,8</v>
      </c>
      <c r="L33" s="184" t="str">
        <f>výsledky!L195</f>
        <v>Roman</v>
      </c>
      <c r="M33" s="190" t="str">
        <f>výsledky!M195</f>
        <v>Platoš</v>
      </c>
      <c r="N33" s="189" t="str">
        <f>výsledky!N195</f>
        <v>Frýdek-Místek</v>
      </c>
      <c r="O33" s="327" t="str">
        <f>výsledky!O195</f>
        <v>01:28,9</v>
      </c>
      <c r="P33" s="544" t="str">
        <f>G33</f>
        <v>01:19,0</v>
      </c>
      <c r="Q33" s="186">
        <v>2003</v>
      </c>
    </row>
    <row r="34" spans="2:17" ht="15" customHeight="1">
      <c r="B34" s="1038"/>
      <c r="C34" s="194">
        <v>2004</v>
      </c>
      <c r="D34" s="217" t="str">
        <f>výsledky!D217</f>
        <v>Jan</v>
      </c>
      <c r="E34" s="218" t="str">
        <f>výsledky!E217</f>
        <v>Carbol</v>
      </c>
      <c r="F34" s="216" t="str">
        <f>výsledky!F217</f>
        <v>Frýdek-Místek</v>
      </c>
      <c r="G34" s="329" t="str">
        <f>výsledky!G217</f>
        <v>01:22,0</v>
      </c>
      <c r="H34" s="184" t="str">
        <f>výsledky!H217</f>
        <v>Andrzej</v>
      </c>
      <c r="I34" s="190" t="str">
        <f>výsledky!I217</f>
        <v>Žabka</v>
      </c>
      <c r="J34" s="189" t="str">
        <f>výsledky!J217</f>
        <v>Hrádek</v>
      </c>
      <c r="K34" s="327" t="str">
        <f>výsledky!K217</f>
        <v>01:24,0</v>
      </c>
      <c r="L34" s="184" t="str">
        <f>výsledky!L217</f>
        <v>Marek</v>
      </c>
      <c r="M34" s="190" t="str">
        <f>výsledky!M217</f>
        <v>Szotkowski</v>
      </c>
      <c r="N34" s="189" t="str">
        <f>výsledky!N217</f>
        <v>Mosty u Jabl.</v>
      </c>
      <c r="O34" s="327" t="str">
        <f>výsledky!O217</f>
        <v>01:27,0</v>
      </c>
      <c r="P34" s="331"/>
      <c r="Q34" s="186"/>
    </row>
    <row r="35" spans="2:17" ht="15" customHeight="1">
      <c r="B35" s="1038"/>
      <c r="C35" s="194">
        <v>2005</v>
      </c>
      <c r="D35" s="217" t="str">
        <f>výsledky!D243</f>
        <v>Dalibor</v>
      </c>
      <c r="E35" s="218" t="str">
        <f>výsledky!E243</f>
        <v>Sikora</v>
      </c>
      <c r="F35" s="216" t="str">
        <f>výsledky!F243</f>
        <v>Jablunkov</v>
      </c>
      <c r="G35" s="329" t="str">
        <f>výsledky!G243</f>
        <v>01:24,0</v>
      </c>
      <c r="H35" s="184" t="str">
        <f>výsledky!H243</f>
        <v>Marian</v>
      </c>
      <c r="I35" s="190" t="str">
        <f>výsledky!I243</f>
        <v>Kluz</v>
      </c>
      <c r="J35" s="189" t="str">
        <f>výsledky!J243</f>
        <v>Bystřice</v>
      </c>
      <c r="K35" s="327" t="str">
        <f>výsledky!K243</f>
        <v>01:31,0</v>
      </c>
      <c r="L35" s="184" t="str">
        <f>výsledky!L243</f>
        <v>Michal</v>
      </c>
      <c r="M35" s="190" t="str">
        <f>výsledky!M243</f>
        <v>Borski</v>
      </c>
      <c r="N35" s="189" t="str">
        <f>výsledky!N243</f>
        <v>Hrádek</v>
      </c>
      <c r="O35" s="327" t="str">
        <f>výsledky!O243</f>
        <v>01:33,0</v>
      </c>
      <c r="P35" s="331"/>
      <c r="Q35" s="186"/>
    </row>
    <row r="36" spans="2:17" ht="15" customHeight="1">
      <c r="B36" s="1038"/>
      <c r="C36" s="194">
        <v>2006</v>
      </c>
      <c r="D36" s="184" t="str">
        <f>výsledky!D269</f>
        <v>Marek</v>
      </c>
      <c r="E36" s="190" t="str">
        <f>výsledky!E269</f>
        <v>Mlčoch</v>
      </c>
      <c r="F36" s="189" t="str">
        <f>výsledky!F269</f>
        <v>Frýdek-Místek</v>
      </c>
      <c r="G36" s="327" t="str">
        <f>výsledky!G269</f>
        <v>01:26,0</v>
      </c>
      <c r="H36" s="184" t="str">
        <f>výsledky!H269</f>
        <v>Dominik</v>
      </c>
      <c r="I36" s="190" t="str">
        <f>výsledky!I269</f>
        <v>Martynek</v>
      </c>
      <c r="J36" s="189" t="str">
        <f>výsledky!J269</f>
        <v>Hrádek</v>
      </c>
      <c r="K36" s="327" t="str">
        <f>výsledky!K269</f>
        <v>01:27,0</v>
      </c>
      <c r="L36" s="184" t="str">
        <f>výsledky!L269</f>
        <v>Rostislav</v>
      </c>
      <c r="M36" s="190" t="str">
        <f>výsledky!M269</f>
        <v>Kisza</v>
      </c>
      <c r="N36" s="189" t="str">
        <f>výsledky!N269</f>
        <v>Guty</v>
      </c>
      <c r="O36" s="327" t="str">
        <f>výsledky!O269</f>
        <v>01:35,0</v>
      </c>
      <c r="P36" s="185"/>
      <c r="Q36" s="186"/>
    </row>
    <row r="37" spans="2:17" ht="15" customHeight="1">
      <c r="B37" s="1038"/>
      <c r="C37" s="194">
        <v>2007</v>
      </c>
      <c r="D37" s="217" t="str">
        <f>výsledky!D295</f>
        <v>David</v>
      </c>
      <c r="E37" s="218" t="str">
        <f>výsledky!E295</f>
        <v>Mitrenga</v>
      </c>
      <c r="F37" s="216" t="str">
        <f>výsledky!F295</f>
        <v>Vendryně</v>
      </c>
      <c r="G37" s="329" t="str">
        <f>výsledky!G295</f>
        <v>01:20,0</v>
      </c>
      <c r="H37" s="184" t="str">
        <f>výsledky!H295</f>
        <v>Luboš</v>
      </c>
      <c r="I37" s="190" t="str">
        <f>výsledky!I295</f>
        <v>Konderla</v>
      </c>
      <c r="J37" s="189" t="str">
        <f>výsledky!J295</f>
        <v>Nýdek</v>
      </c>
      <c r="K37" s="327" t="str">
        <f>výsledky!K295</f>
        <v>01:21,0</v>
      </c>
      <c r="L37" s="184" t="str">
        <f>výsledky!L295</f>
        <v>Matěj</v>
      </c>
      <c r="M37" s="190" t="str">
        <f>výsledky!M295</f>
        <v>Walek</v>
      </c>
      <c r="N37" s="189" t="str">
        <f>výsledky!N295</f>
        <v>Třinec</v>
      </c>
      <c r="O37" s="327" t="str">
        <f>výsledky!O295</f>
        <v>01:23,0</v>
      </c>
      <c r="P37" s="331"/>
      <c r="Q37" s="186"/>
    </row>
    <row r="38" spans="2:17" ht="15" customHeight="1">
      <c r="B38" s="1038"/>
      <c r="C38" s="194">
        <v>2008</v>
      </c>
      <c r="D38" s="217" t="str">
        <f>výsledky!D323</f>
        <v>Ondřej</v>
      </c>
      <c r="E38" s="190" t="str">
        <f>výsledky!E323</f>
        <v>Szotkowski</v>
      </c>
      <c r="F38" s="189" t="str">
        <f>výsledky!F323</f>
        <v>Mosty u Jabl.</v>
      </c>
      <c r="G38" s="327" t="str">
        <f>výsledky!G323</f>
        <v>01:28,0</v>
      </c>
      <c r="H38" s="184" t="str">
        <f>výsledky!H323</f>
        <v>Filip</v>
      </c>
      <c r="I38" s="190" t="str">
        <f>výsledky!I323</f>
        <v>Szotkowski</v>
      </c>
      <c r="J38" s="189" t="str">
        <f>výsledky!J323</f>
        <v>Třinec</v>
      </c>
      <c r="K38" s="327" t="str">
        <f>výsledky!K323</f>
        <v>01:30,0</v>
      </c>
      <c r="L38" s="184" t="str">
        <f>výsledky!L323</f>
        <v>Jan</v>
      </c>
      <c r="M38" s="190" t="str">
        <f>výsledky!M323</f>
        <v>Vácha</v>
      </c>
      <c r="N38" s="189" t="str">
        <f>výsledky!N323</f>
        <v>Havířov</v>
      </c>
      <c r="O38" s="327" t="str">
        <f>výsledky!O323</f>
        <v>01:32,0</v>
      </c>
      <c r="P38" s="185"/>
      <c r="Q38" s="186"/>
    </row>
    <row r="39" spans="2:17" ht="15" customHeight="1">
      <c r="B39" s="1038"/>
      <c r="C39" s="194">
        <v>2009</v>
      </c>
      <c r="D39" s="217" t="str">
        <f>výsledky!D351</f>
        <v>Filip</v>
      </c>
      <c r="E39" s="190" t="str">
        <f>výsledky!E351</f>
        <v>Szotkowski</v>
      </c>
      <c r="F39" s="189" t="str">
        <f>výsledky!F351</f>
        <v>Třinec</v>
      </c>
      <c r="G39" s="327" t="str">
        <f>výsledky!G351</f>
        <v>01:20,0</v>
      </c>
      <c r="H39" s="184" t="str">
        <f>výsledky!H351</f>
        <v>Michal</v>
      </c>
      <c r="I39" s="190" t="str">
        <f>výsledky!I351</f>
        <v>Kvasňák</v>
      </c>
      <c r="J39" s="189" t="str">
        <f>výsledky!J351</f>
        <v>Frýdek-Místek</v>
      </c>
      <c r="K39" s="327" t="str">
        <f>výsledky!K351</f>
        <v>01:23,0</v>
      </c>
      <c r="L39" s="184" t="str">
        <f>výsledky!L351</f>
        <v>Dominik</v>
      </c>
      <c r="M39" s="190" t="str">
        <f>výsledky!M351</f>
        <v>Mitrenga</v>
      </c>
      <c r="N39" s="189" t="str">
        <f>výsledky!N351</f>
        <v>Vendryně</v>
      </c>
      <c r="O39" s="327" t="str">
        <f>výsledky!O351</f>
        <v>01:25,0</v>
      </c>
      <c r="P39" s="185"/>
      <c r="Q39" s="186"/>
    </row>
    <row r="40" spans="2:17" ht="15" customHeight="1">
      <c r="B40" s="1038"/>
      <c r="C40" s="194">
        <v>2010</v>
      </c>
      <c r="D40" s="217" t="str">
        <f>výsledky!D379</f>
        <v>Lukáš</v>
      </c>
      <c r="E40" s="190" t="str">
        <f>výsledky!E379</f>
        <v>Holub</v>
      </c>
      <c r="F40" s="189" t="str">
        <f>výsledky!F379</f>
        <v>Frýdek-Místek</v>
      </c>
      <c r="G40" s="327" t="str">
        <f>výsledky!G379</f>
        <v>01:21,0</v>
      </c>
      <c r="H40" s="184" t="str">
        <f>výsledky!H379</f>
        <v>Lukáš</v>
      </c>
      <c r="I40" s="190" t="str">
        <f>výsledky!I379</f>
        <v>Skotnica</v>
      </c>
      <c r="J40" s="189" t="str">
        <f>výsledky!J379</f>
        <v>Frýdek-Místek</v>
      </c>
      <c r="K40" s="327" t="str">
        <f>výsledky!K379</f>
        <v>01:23,0</v>
      </c>
      <c r="L40" s="184" t="str">
        <f>výsledky!L379</f>
        <v>Grzegorz</v>
      </c>
      <c r="M40" s="190" t="str">
        <f>výsledky!M379</f>
        <v>Zawada</v>
      </c>
      <c r="N40" s="189" t="str">
        <f>výsledky!N379</f>
        <v>Istebna</v>
      </c>
      <c r="O40" s="327" t="str">
        <f>výsledky!O379</f>
        <v>01:26,0</v>
      </c>
      <c r="P40" s="185"/>
      <c r="Q40" s="186"/>
    </row>
    <row r="41" spans="2:17" ht="15" customHeight="1">
      <c r="B41" s="1038"/>
      <c r="C41" s="612">
        <v>2011</v>
      </c>
      <c r="D41" s="622" t="str">
        <f>výsledky!D407</f>
        <v>Jan</v>
      </c>
      <c r="E41" s="614" t="str">
        <f>výsledky!E407</f>
        <v>Zawada</v>
      </c>
      <c r="F41" s="608" t="str">
        <f>výsledky!F407</f>
        <v>Istebna</v>
      </c>
      <c r="G41" s="609" t="str">
        <f>výsledky!G407</f>
        <v>01:20,0</v>
      </c>
      <c r="H41" s="613" t="str">
        <f>výsledky!H407</f>
        <v>Pawel</v>
      </c>
      <c r="I41" s="614" t="str">
        <f>výsledky!I407</f>
        <v>Zawada</v>
      </c>
      <c r="J41" s="608" t="str">
        <f>výsledky!J407</f>
        <v>Istebna</v>
      </c>
      <c r="K41" s="609" t="str">
        <f>výsledky!K407</f>
        <v>01:21,0</v>
      </c>
      <c r="L41" s="613" t="str">
        <f>výsledky!L407</f>
        <v>Filip</v>
      </c>
      <c r="M41" s="614" t="str">
        <f>výsledky!M407</f>
        <v>Jančík</v>
      </c>
      <c r="N41" s="608" t="str">
        <f>výsledky!N407</f>
        <v>Hrádek</v>
      </c>
      <c r="O41" s="609" t="str">
        <f>výsledky!O407</f>
        <v>01:21,7</v>
      </c>
      <c r="P41" s="623"/>
      <c r="Q41" s="230"/>
    </row>
    <row r="42" spans="2:17" ht="15" customHeight="1">
      <c r="B42" s="1038"/>
      <c r="C42" s="430">
        <v>2012</v>
      </c>
      <c r="D42" s="516" t="str">
        <f>výsledky!D435</f>
        <v>Filip</v>
      </c>
      <c r="E42" s="517" t="str">
        <f>výsledky!E435</f>
        <v>Jančík</v>
      </c>
      <c r="F42" s="518" t="str">
        <f>výsledky!F435</f>
        <v>Hrádek</v>
      </c>
      <c r="G42" s="519" t="str">
        <f>výsledky!G435</f>
        <v>01:12,0</v>
      </c>
      <c r="H42" s="176" t="str">
        <f>výsledky!H435</f>
        <v>Jan</v>
      </c>
      <c r="I42" s="610" t="str">
        <f>výsledky!I435</f>
        <v>Zawada</v>
      </c>
      <c r="J42" s="598" t="str">
        <f>výsledky!J435</f>
        <v>Istebna</v>
      </c>
      <c r="K42" s="312" t="str">
        <f>výsledky!K435</f>
        <v>01:18,0</v>
      </c>
      <c r="L42" s="176" t="str">
        <f>výsledky!L435</f>
        <v>Marek</v>
      </c>
      <c r="M42" s="610" t="str">
        <f>výsledky!M435</f>
        <v>Sikora</v>
      </c>
      <c r="N42" s="598" t="str">
        <f>výsledky!N435</f>
        <v>Jablunkov</v>
      </c>
      <c r="O42" s="312" t="str">
        <f>výsledky!O435</f>
        <v>01:22,0</v>
      </c>
      <c r="P42" s="621"/>
      <c r="Q42" s="600"/>
    </row>
    <row r="43" spans="2:17" ht="15" customHeight="1" thickBot="1">
      <c r="B43" s="1039"/>
      <c r="C43" s="195">
        <v>2013</v>
      </c>
      <c r="D43" s="539"/>
      <c r="E43" s="180"/>
      <c r="F43" s="168"/>
      <c r="G43" s="315"/>
      <c r="H43" s="179"/>
      <c r="I43" s="180"/>
      <c r="J43" s="168"/>
      <c r="K43" s="315"/>
      <c r="L43" s="179"/>
      <c r="M43" s="180"/>
      <c r="N43" s="168"/>
      <c r="O43" s="315"/>
      <c r="P43" s="159"/>
      <c r="Q43" s="160"/>
    </row>
  </sheetData>
  <mergeCells count="14">
    <mergeCell ref="B1:C2"/>
    <mergeCell ref="D1:O1"/>
    <mergeCell ref="P1:Q1"/>
    <mergeCell ref="D2:G2"/>
    <mergeCell ref="H2:K2"/>
    <mergeCell ref="L2:O2"/>
    <mergeCell ref="B3:B21"/>
    <mergeCell ref="B23:C24"/>
    <mergeCell ref="B25:B43"/>
    <mergeCell ref="P23:Q23"/>
    <mergeCell ref="D23:O23"/>
    <mergeCell ref="D24:G24"/>
    <mergeCell ref="H24:K24"/>
    <mergeCell ref="L24:O24"/>
  </mergeCells>
  <phoneticPr fontId="0" type="noConversion"/>
  <printOptions horizontalCentered="1" verticalCentered="1"/>
  <pageMargins left="0" right="0" top="0" bottom="0" header="0" footer="0"/>
  <pageSetup paperSize="9" orientation="landscape" horizontalDpi="360" verticalDpi="360"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4"/>
  <sheetViews>
    <sheetView topLeftCell="B19" workbookViewId="0">
      <selection activeCell="E21" sqref="E21:O21"/>
    </sheetView>
  </sheetViews>
  <sheetFormatPr defaultRowHeight="12"/>
  <cols>
    <col min="1" max="1" width="0.42578125" style="1" hidden="1" customWidth="1"/>
    <col min="2" max="2" width="5.5703125" style="1" customWidth="1"/>
    <col min="3" max="3" width="7.42578125" style="1" customWidth="1"/>
    <col min="4" max="4" width="8.7109375" style="1" customWidth="1"/>
    <col min="5" max="5" width="14.7109375" style="1" customWidth="1"/>
    <col min="6" max="6" width="11.85546875" style="1" customWidth="1"/>
    <col min="7" max="7" width="6.7109375" style="1" customWidth="1"/>
    <col min="8" max="8" width="8.7109375" style="1" customWidth="1"/>
    <col min="9" max="9" width="14.7109375" style="1" customWidth="1"/>
    <col min="10" max="10" width="11.85546875" style="1" customWidth="1"/>
    <col min="11" max="11" width="6.7109375" style="1" customWidth="1"/>
    <col min="12" max="12" width="8.7109375" style="1" customWidth="1"/>
    <col min="13" max="13" width="14.7109375" style="1" customWidth="1"/>
    <col min="14" max="14" width="11.85546875" style="1" customWidth="1"/>
    <col min="15" max="15" width="6.7109375" style="1" customWidth="1"/>
    <col min="16" max="17" width="7.7109375" style="1" customWidth="1"/>
    <col min="18" max="18" width="4.28515625" style="1" customWidth="1"/>
    <col min="19" max="19" width="7.5703125" style="1" customWidth="1"/>
    <col min="20" max="22" width="9.140625" style="1"/>
    <col min="23" max="23" width="5.7109375" style="1" customWidth="1"/>
    <col min="24" max="16384" width="9.140625" style="1"/>
  </cols>
  <sheetData>
    <row r="1" spans="1:17" ht="12.75" thickBot="1">
      <c r="B1" s="82"/>
      <c r="C1" s="82"/>
      <c r="D1" s="82"/>
      <c r="E1" s="82"/>
      <c r="F1" s="82"/>
      <c r="G1" s="82"/>
      <c r="H1" s="82"/>
      <c r="I1" s="82"/>
      <c r="J1" s="82"/>
      <c r="K1" s="82"/>
      <c r="L1" s="82"/>
      <c r="M1" s="82"/>
      <c r="N1" s="82"/>
      <c r="O1" s="82"/>
      <c r="P1" s="82"/>
      <c r="Q1" s="82"/>
    </row>
    <row r="2" spans="1:17" ht="15" customHeight="1">
      <c r="A2" s="526"/>
      <c r="B2" s="1024" t="s">
        <v>795</v>
      </c>
      <c r="C2" s="1025"/>
      <c r="D2" s="1010" t="s">
        <v>1474</v>
      </c>
      <c r="E2" s="1011"/>
      <c r="F2" s="1011"/>
      <c r="G2" s="1011"/>
      <c r="H2" s="1011"/>
      <c r="I2" s="1011"/>
      <c r="J2" s="1011"/>
      <c r="K2" s="1011"/>
      <c r="L2" s="1011"/>
      <c r="M2" s="1011"/>
      <c r="N2" s="1011"/>
      <c r="O2" s="1030"/>
      <c r="P2" s="1028" t="s">
        <v>1473</v>
      </c>
      <c r="Q2" s="1029"/>
    </row>
    <row r="3" spans="1:17" ht="15" thickBot="1">
      <c r="A3" s="529"/>
      <c r="B3" s="1026"/>
      <c r="C3" s="1027"/>
      <c r="D3" s="1013" t="s">
        <v>1475</v>
      </c>
      <c r="E3" s="1014"/>
      <c r="F3" s="1014"/>
      <c r="G3" s="1014"/>
      <c r="H3" s="1015" t="s">
        <v>1476</v>
      </c>
      <c r="I3" s="1015"/>
      <c r="J3" s="1015"/>
      <c r="K3" s="1015"/>
      <c r="L3" s="1016" t="s">
        <v>1477</v>
      </c>
      <c r="M3" s="1016"/>
      <c r="N3" s="1016"/>
      <c r="O3" s="1031"/>
      <c r="P3" s="197" t="s">
        <v>1472</v>
      </c>
      <c r="Q3" s="196" t="s">
        <v>1480</v>
      </c>
    </row>
    <row r="4" spans="1:17" ht="15" customHeight="1">
      <c r="A4" s="529"/>
      <c r="B4" s="1047" t="s">
        <v>639</v>
      </c>
      <c r="C4" s="193">
        <v>1995</v>
      </c>
      <c r="D4" s="173" t="str">
        <f>výsledky!D8</f>
        <v>Zuzana</v>
      </c>
      <c r="E4" s="172" t="str">
        <f>výsledky!E8</f>
        <v>Turková</v>
      </c>
      <c r="F4" s="150" t="str">
        <f>výsledky!F8</f>
        <v>Mosty u Jabl.</v>
      </c>
      <c r="G4" s="310">
        <f>výsledky!G8</f>
        <v>9.1087962962962965E-4</v>
      </c>
      <c r="H4" s="173" t="str">
        <f>výsledky!H8</f>
        <v>Barbara</v>
      </c>
      <c r="I4" s="172" t="str">
        <f>výsledky!I8</f>
        <v>Pilchová</v>
      </c>
      <c r="J4" s="150" t="str">
        <f>výsledky!J8</f>
        <v>Hrádek</v>
      </c>
      <c r="K4" s="310">
        <f>výsledky!K8</f>
        <v>9.2592592592592585E-4</v>
      </c>
      <c r="L4" s="173" t="str">
        <f>výsledky!L8</f>
        <v>Jana</v>
      </c>
      <c r="M4" s="172" t="str">
        <f>výsledky!M8</f>
        <v>Hofierková</v>
      </c>
      <c r="N4" s="150" t="str">
        <f>výsledky!N8</f>
        <v>Hrádek</v>
      </c>
      <c r="O4" s="310">
        <f>výsledky!O8</f>
        <v>9.6064814814814808E-4</v>
      </c>
      <c r="P4" s="330"/>
      <c r="Q4" s="153"/>
    </row>
    <row r="5" spans="1:17" ht="15" customHeight="1">
      <c r="A5" s="529"/>
      <c r="B5" s="1048"/>
      <c r="C5" s="194">
        <v>1996</v>
      </c>
      <c r="D5" s="187" t="str">
        <f>výsledky!D28</f>
        <v>Barbara</v>
      </c>
      <c r="E5" s="198" t="str">
        <f>výsledky!E28</f>
        <v>Pilchová</v>
      </c>
      <c r="F5" s="182" t="str">
        <f>výsledky!F28</f>
        <v>Hrádek</v>
      </c>
      <c r="G5" s="332">
        <f>výsledky!G28</f>
        <v>1.0069444444444444E-3</v>
      </c>
      <c r="H5" s="187" t="str">
        <f>výsledky!H28</f>
        <v>Kateřina</v>
      </c>
      <c r="I5" s="198" t="str">
        <f>výsledky!I28</f>
        <v>Wroblová</v>
      </c>
      <c r="J5" s="182" t="str">
        <f>výsledky!J28</f>
        <v>Bystřice</v>
      </c>
      <c r="K5" s="332">
        <f>výsledky!K28</f>
        <v>1.0763888888888889E-3</v>
      </c>
      <c r="L5" s="187" t="str">
        <f>výsledky!L28</f>
        <v>Michaela</v>
      </c>
      <c r="M5" s="198" t="str">
        <f>výsledky!M28</f>
        <v>Pavlová</v>
      </c>
      <c r="N5" s="182" t="str">
        <f>výsledky!N28</f>
        <v>Hrádek</v>
      </c>
      <c r="O5" s="332">
        <f>výsledky!O28</f>
        <v>1.1458333333333333E-3</v>
      </c>
      <c r="P5" s="331"/>
      <c r="Q5" s="186"/>
    </row>
    <row r="6" spans="1:17" ht="15" customHeight="1">
      <c r="A6" s="529"/>
      <c r="B6" s="1048"/>
      <c r="C6" s="194">
        <v>1997</v>
      </c>
      <c r="D6" s="214" t="str">
        <f>výsledky!D48</f>
        <v>Dorota</v>
      </c>
      <c r="E6" s="215" t="str">
        <f>výsledky!E48</f>
        <v>Martynková</v>
      </c>
      <c r="F6" s="216" t="str">
        <f>výsledky!F48</f>
        <v>Mosty u Jabl.</v>
      </c>
      <c r="G6" s="333">
        <f>výsledky!G48</f>
        <v>9.0740740740740745E-4</v>
      </c>
      <c r="H6" s="187" t="str">
        <f>výsledky!H48</f>
        <v>Adéla</v>
      </c>
      <c r="I6" s="188" t="str">
        <f>výsledky!I48</f>
        <v>Kantorová</v>
      </c>
      <c r="J6" s="189" t="str">
        <f>výsledky!J48</f>
        <v>Hrádek</v>
      </c>
      <c r="K6" s="332">
        <f>výsledky!K48</f>
        <v>9.2939814814814827E-4</v>
      </c>
      <c r="L6" s="187" t="str">
        <f>výsledky!L48</f>
        <v>Eva</v>
      </c>
      <c r="M6" s="188" t="str">
        <f>výsledky!M48</f>
        <v>Hofierková</v>
      </c>
      <c r="N6" s="189" t="str">
        <f>výsledky!N48</f>
        <v>Hrádek</v>
      </c>
      <c r="O6" s="332">
        <f>výsledky!O48</f>
        <v>9.3865740740740726E-4</v>
      </c>
      <c r="P6" s="331"/>
      <c r="Q6" s="186"/>
    </row>
    <row r="7" spans="1:17" ht="15" customHeight="1">
      <c r="A7" s="529"/>
      <c r="B7" s="1048"/>
      <c r="C7" s="194">
        <v>1998</v>
      </c>
      <c r="D7" s="214" t="str">
        <f>výsledky!D68</f>
        <v>Markéta</v>
      </c>
      <c r="E7" s="215" t="str">
        <f>výsledky!E68</f>
        <v>Schubertová</v>
      </c>
      <c r="F7" s="216" t="str">
        <f>výsledky!F68</f>
        <v>Bruntál</v>
      </c>
      <c r="G7" s="333">
        <f>výsledky!G68</f>
        <v>9.0740740740740745E-4</v>
      </c>
      <c r="H7" s="187" t="str">
        <f>výsledky!H68</f>
        <v>Petra</v>
      </c>
      <c r="I7" s="188" t="str">
        <f>výsledky!I68</f>
        <v>Píšová</v>
      </c>
      <c r="J7" s="189" t="str">
        <f>výsledky!J68</f>
        <v>Frýdek-Místek</v>
      </c>
      <c r="K7" s="332">
        <f>výsledky!K68</f>
        <v>9.2939814814814827E-4</v>
      </c>
      <c r="L7" s="187" t="str">
        <f>výsledky!L68</f>
        <v>Adéla</v>
      </c>
      <c r="M7" s="188" t="str">
        <f>výsledky!M68</f>
        <v>Kantorová</v>
      </c>
      <c r="N7" s="189" t="str">
        <f>výsledky!N68</f>
        <v>Hrádek</v>
      </c>
      <c r="O7" s="332">
        <f>výsledky!O68</f>
        <v>9.4791666666666668E-4</v>
      </c>
      <c r="P7" s="331"/>
      <c r="Q7" s="186"/>
    </row>
    <row r="8" spans="1:17" ht="15" customHeight="1">
      <c r="A8" s="529"/>
      <c r="B8" s="1048"/>
      <c r="C8" s="194">
        <v>1999</v>
      </c>
      <c r="D8" s="187" t="str">
        <f>výsledky!D88</f>
        <v>Erika</v>
      </c>
      <c r="E8" s="188" t="str">
        <f>výsledky!E88</f>
        <v>Mikulenková</v>
      </c>
      <c r="F8" s="189" t="str">
        <f>výsledky!F88</f>
        <v>Frýdek-Místek</v>
      </c>
      <c r="G8" s="332">
        <f>výsledky!G88</f>
        <v>9.2361111111111116E-4</v>
      </c>
      <c r="H8" s="187" t="str">
        <f>výsledky!H88</f>
        <v>Agnieszka</v>
      </c>
      <c r="I8" s="188" t="str">
        <f>výsledky!I88</f>
        <v>Zawada</v>
      </c>
      <c r="J8" s="189" t="str">
        <f>výsledky!J88</f>
        <v>Istebna</v>
      </c>
      <c r="K8" s="332">
        <f>výsledky!K88</f>
        <v>9.3634259259259267E-4</v>
      </c>
      <c r="L8" s="187" t="str">
        <f>výsledky!L88</f>
        <v>Jana</v>
      </c>
      <c r="M8" s="188" t="str">
        <f>výsledky!M88</f>
        <v>Kantorová</v>
      </c>
      <c r="N8" s="189" t="str">
        <f>výsledky!N88</f>
        <v>Hrádek</v>
      </c>
      <c r="O8" s="332">
        <f>výsledky!O88</f>
        <v>9.4212962962962968E-4</v>
      </c>
      <c r="P8" s="331"/>
      <c r="Q8" s="186"/>
    </row>
    <row r="9" spans="1:17" ht="15" customHeight="1">
      <c r="A9" s="529"/>
      <c r="B9" s="1048"/>
      <c r="C9" s="194">
        <v>2000</v>
      </c>
      <c r="D9" s="520" t="str">
        <f>výsledky!D108</f>
        <v>Agnieszka</v>
      </c>
      <c r="E9" s="521" t="str">
        <f>výsledky!E108</f>
        <v>Zawada</v>
      </c>
      <c r="F9" s="518" t="str">
        <f>výsledky!F108</f>
        <v>Istebna</v>
      </c>
      <c r="G9" s="523">
        <f>výsledky!G108</f>
        <v>8.4374999999999999E-4</v>
      </c>
      <c r="H9" s="187" t="str">
        <f>výsledky!H108</f>
        <v>Erika</v>
      </c>
      <c r="I9" s="188" t="str">
        <f>výsledky!I108</f>
        <v>Mikulenková</v>
      </c>
      <c r="J9" s="189" t="str">
        <f>výsledky!J108</f>
        <v>Frýdek-Místek</v>
      </c>
      <c r="K9" s="332">
        <f>výsledky!K108</f>
        <v>8.5532407407407399E-4</v>
      </c>
      <c r="L9" s="187" t="str">
        <f>výsledky!L108</f>
        <v>Anna</v>
      </c>
      <c r="M9" s="188" t="str">
        <f>výsledky!M108</f>
        <v>Kawulok</v>
      </c>
      <c r="N9" s="189" t="str">
        <f>výsledky!N108</f>
        <v>Istebna</v>
      </c>
      <c r="O9" s="332">
        <f>výsledky!O108</f>
        <v>8.6805555555555551E-4</v>
      </c>
      <c r="P9" s="331">
        <f>G9</f>
        <v>8.4374999999999999E-4</v>
      </c>
      <c r="Q9" s="186">
        <v>2000</v>
      </c>
    </row>
    <row r="10" spans="1:17" ht="15" customHeight="1">
      <c r="A10" s="529"/>
      <c r="B10" s="1048"/>
      <c r="C10" s="194">
        <v>2001</v>
      </c>
      <c r="D10" s="214" t="str">
        <f>výsledky!D130</f>
        <v xml:space="preserve">Hana                </v>
      </c>
      <c r="E10" s="188" t="str">
        <f>výsledky!E130</f>
        <v xml:space="preserve">Holejšovská   </v>
      </c>
      <c r="F10" s="189" t="str">
        <f>výsledky!F130</f>
        <v>Frýdek-Místek</v>
      </c>
      <c r="G10" s="341">
        <f>výsledky!G130</f>
        <v>117.6</v>
      </c>
      <c r="H10" s="187" t="str">
        <f>výsledky!H130</f>
        <v xml:space="preserve">Natalia             </v>
      </c>
      <c r="I10" s="188" t="str">
        <f>výsledky!I130</f>
        <v xml:space="preserve">Sikorová            </v>
      </c>
      <c r="J10" s="189" t="str">
        <f>výsledky!J130</f>
        <v>Třinec</v>
      </c>
      <c r="K10" s="341">
        <f>výsledky!K130</f>
        <v>118.9</v>
      </c>
      <c r="L10" s="187" t="str">
        <f>výsledky!L130</f>
        <v xml:space="preserve">Marcela             </v>
      </c>
      <c r="M10" s="188" t="str">
        <f>výsledky!M130</f>
        <v xml:space="preserve">Czudková            </v>
      </c>
      <c r="N10" s="189" t="str">
        <f>výsledky!N130</f>
        <v>Hrádek</v>
      </c>
      <c r="O10" s="341">
        <f>výsledky!O130</f>
        <v>122.6</v>
      </c>
      <c r="P10" s="331"/>
      <c r="Q10" s="186"/>
    </row>
    <row r="11" spans="1:17" ht="15" customHeight="1">
      <c r="A11" s="529"/>
      <c r="B11" s="1048"/>
      <c r="C11" s="194">
        <v>2002</v>
      </c>
      <c r="D11" s="214" t="str">
        <f>výsledky!D152</f>
        <v>Natalia</v>
      </c>
      <c r="E11" s="188" t="str">
        <f>výsledky!E152</f>
        <v>Sikorová</v>
      </c>
      <c r="F11" s="189" t="str">
        <f>výsledky!F152</f>
        <v>Třinec</v>
      </c>
      <c r="G11" s="327" t="str">
        <f>výsledky!G152</f>
        <v>01:20,6</v>
      </c>
      <c r="H11" s="187" t="str">
        <f>výsledky!H152</f>
        <v>Jana</v>
      </c>
      <c r="I11" s="188" t="str">
        <f>výsledky!I152</f>
        <v>Lepíková</v>
      </c>
      <c r="J11" s="189" t="str">
        <f>výsledky!J152</f>
        <v>Frýdek-Místek</v>
      </c>
      <c r="K11" s="327" t="str">
        <f>výsledky!K152</f>
        <v>01:21,3</v>
      </c>
      <c r="L11" s="187" t="str">
        <f>výsledky!L152</f>
        <v>Ester</v>
      </c>
      <c r="M11" s="188" t="str">
        <f>výsledky!M152</f>
        <v>Kopečková</v>
      </c>
      <c r="N11" s="189" t="str">
        <f>výsledky!N152</f>
        <v>Frýdek-Místek</v>
      </c>
      <c r="O11" s="327" t="str">
        <f>výsledky!O152</f>
        <v>01:24,2</v>
      </c>
      <c r="P11" s="331"/>
      <c r="Q11" s="186"/>
    </row>
    <row r="12" spans="1:17" ht="15" customHeight="1">
      <c r="A12" s="529"/>
      <c r="B12" s="1048"/>
      <c r="C12" s="194">
        <v>2003</v>
      </c>
      <c r="D12" s="214" t="str">
        <f>výsledky!D196</f>
        <v>Beata</v>
      </c>
      <c r="E12" s="188" t="str">
        <f>výsledky!E196</f>
        <v>Marková</v>
      </c>
      <c r="F12" s="189" t="str">
        <f>výsledky!F196</f>
        <v>Frýdek-Místek</v>
      </c>
      <c r="G12" s="327" t="str">
        <f>výsledky!G196</f>
        <v>01:16,1</v>
      </c>
      <c r="H12" s="187" t="str">
        <f>výsledky!H196</f>
        <v>Nikola</v>
      </c>
      <c r="I12" s="188" t="str">
        <f>výsledky!I196</f>
        <v>Horňáčková</v>
      </c>
      <c r="J12" s="189" t="str">
        <f>výsledky!J196</f>
        <v>Frýdek-Místek</v>
      </c>
      <c r="K12" s="327" t="str">
        <f>výsledky!K196</f>
        <v>01:18,2</v>
      </c>
      <c r="L12" s="187" t="str">
        <f>výsledky!L196</f>
        <v>Veronika</v>
      </c>
      <c r="M12" s="188" t="str">
        <f>výsledky!M196</f>
        <v>Jerglíková</v>
      </c>
      <c r="N12" s="189" t="str">
        <f>výsledky!N196</f>
        <v>Frýdek-Místek</v>
      </c>
      <c r="O12" s="327" t="str">
        <f>výsledky!O196</f>
        <v>01:19,1</v>
      </c>
      <c r="P12" s="331"/>
      <c r="Q12" s="186"/>
    </row>
    <row r="13" spans="1:17" ht="15" customHeight="1">
      <c r="A13" s="529"/>
      <c r="B13" s="1048"/>
      <c r="C13" s="194">
        <v>2004</v>
      </c>
      <c r="D13" s="214" t="str">
        <f>výsledky!D218</f>
        <v>Beata</v>
      </c>
      <c r="E13" s="188" t="str">
        <f>výsledky!E218</f>
        <v>Marková</v>
      </c>
      <c r="F13" s="189" t="str">
        <f>výsledky!F218</f>
        <v>Frýdek-Místek</v>
      </c>
      <c r="G13" s="327" t="str">
        <f>výsledky!G218</f>
        <v>01:14,0</v>
      </c>
      <c r="H13" s="187" t="str">
        <f>výsledky!H218</f>
        <v>Nikola</v>
      </c>
      <c r="I13" s="188" t="str">
        <f>výsledky!I218</f>
        <v>Horňáčková</v>
      </c>
      <c r="J13" s="189" t="str">
        <f>výsledky!J218</f>
        <v>Frýdek-Místek</v>
      </c>
      <c r="K13" s="327" t="str">
        <f>výsledky!K218</f>
        <v>01:14,8</v>
      </c>
      <c r="L13" s="187" t="str">
        <f>výsledky!L218</f>
        <v>Kateřina</v>
      </c>
      <c r="M13" s="188" t="str">
        <f>výsledky!M218</f>
        <v>Klepáčová</v>
      </c>
      <c r="N13" s="189" t="str">
        <f>výsledky!N218</f>
        <v>Frýdek-Místek</v>
      </c>
      <c r="O13" s="327" t="str">
        <f>výsledky!O218</f>
        <v>01:17,0</v>
      </c>
      <c r="P13" s="331"/>
      <c r="Q13" s="186"/>
    </row>
    <row r="14" spans="1:17" ht="15" customHeight="1">
      <c r="A14" s="529"/>
      <c r="B14" s="1048"/>
      <c r="C14" s="194">
        <v>2005</v>
      </c>
      <c r="D14" s="214" t="str">
        <f>výsledky!D244</f>
        <v>Kateřina</v>
      </c>
      <c r="E14" s="188" t="str">
        <f>výsledky!E244</f>
        <v>Klepáčová</v>
      </c>
      <c r="F14" s="189" t="str">
        <f>výsledky!F244</f>
        <v>Frýdek-Místek</v>
      </c>
      <c r="G14" s="327" t="str">
        <f>výsledky!G244</f>
        <v>01:17,0</v>
      </c>
      <c r="H14" s="187" t="str">
        <f>výsledky!H244</f>
        <v>Kristýna</v>
      </c>
      <c r="I14" s="188" t="str">
        <f>výsledky!I244</f>
        <v>Vepřeková</v>
      </c>
      <c r="J14" s="189" t="str">
        <f>výsledky!J244</f>
        <v>Frýdek-Místek</v>
      </c>
      <c r="K14" s="327" t="str">
        <f>výsledky!K244</f>
        <v>01:18,0</v>
      </c>
      <c r="L14" s="187" t="str">
        <f>výsledky!L244</f>
        <v>Anna</v>
      </c>
      <c r="M14" s="188" t="str">
        <f>výsledky!M244</f>
        <v>Janeczková</v>
      </c>
      <c r="N14" s="189" t="str">
        <f>výsledky!N244</f>
        <v>Hrádek</v>
      </c>
      <c r="O14" s="327" t="str">
        <f>výsledky!O244</f>
        <v>01:24,0</v>
      </c>
      <c r="P14" s="331"/>
      <c r="Q14" s="186"/>
    </row>
    <row r="15" spans="1:17" ht="15" customHeight="1">
      <c r="A15" s="529"/>
      <c r="B15" s="1048"/>
      <c r="C15" s="194">
        <v>2006</v>
      </c>
      <c r="D15" s="187" t="str">
        <f>výsledky!D270</f>
        <v>Kristýna</v>
      </c>
      <c r="E15" s="188" t="str">
        <f>výsledky!E270</f>
        <v>Vepřeková</v>
      </c>
      <c r="F15" s="189" t="str">
        <f>výsledky!F270</f>
        <v>Frýdek-Místek</v>
      </c>
      <c r="G15" s="327" t="str">
        <f>výsledky!G270</f>
        <v>01:15,0</v>
      </c>
      <c r="H15" s="187" t="str">
        <f>výsledky!H270</f>
        <v>Veronika</v>
      </c>
      <c r="I15" s="188" t="str">
        <f>výsledky!I270</f>
        <v>Lasotová</v>
      </c>
      <c r="J15" s="189" t="str">
        <f>výsledky!J270</f>
        <v>Bystřice</v>
      </c>
      <c r="K15" s="327" t="str">
        <f>výsledky!K270</f>
        <v>01:16,0</v>
      </c>
      <c r="L15" s="187" t="str">
        <f>výsledky!L270</f>
        <v>Kateřina</v>
      </c>
      <c r="M15" s="188" t="str">
        <f>výsledky!M270</f>
        <v>Uhrová</v>
      </c>
      <c r="N15" s="189" t="str">
        <f>výsledky!N270</f>
        <v>Frýdek-Místek</v>
      </c>
      <c r="O15" s="327" t="str">
        <f>výsledky!O270</f>
        <v>01:18,0</v>
      </c>
      <c r="P15" s="331"/>
      <c r="Q15" s="186"/>
    </row>
    <row r="16" spans="1:17" ht="15" customHeight="1">
      <c r="A16" s="529"/>
      <c r="B16" s="1048"/>
      <c r="C16" s="194">
        <v>2007</v>
      </c>
      <c r="D16" s="214" t="str">
        <f>výsledky!D296</f>
        <v>Emily</v>
      </c>
      <c r="E16" s="188" t="str">
        <f>výsledky!E296</f>
        <v>Gerulová</v>
      </c>
      <c r="F16" s="189" t="str">
        <f>výsledky!F296</f>
        <v>Orlová</v>
      </c>
      <c r="G16" s="327" t="str">
        <f>výsledky!G296</f>
        <v>01:14,0</v>
      </c>
      <c r="H16" s="187" t="str">
        <f>výsledky!H296</f>
        <v>Krystyna</v>
      </c>
      <c r="I16" s="188" t="str">
        <f>výsledky!I296</f>
        <v>Turoňová</v>
      </c>
      <c r="J16" s="189" t="str">
        <f>výsledky!J296</f>
        <v>Bystřice</v>
      </c>
      <c r="K16" s="327" t="str">
        <f>výsledky!K296</f>
        <v>01:17,0</v>
      </c>
      <c r="L16" s="187" t="str">
        <f>výsledky!L296</f>
        <v>Gabriela</v>
      </c>
      <c r="M16" s="188" t="str">
        <f>výsledky!M296</f>
        <v>Szotkowská</v>
      </c>
      <c r="N16" s="189" t="str">
        <f>výsledky!N296</f>
        <v>Mosty u Jabl.</v>
      </c>
      <c r="O16" s="327" t="str">
        <f>výsledky!O296</f>
        <v>01:19,0</v>
      </c>
      <c r="P16" s="331"/>
      <c r="Q16" s="186"/>
    </row>
    <row r="17" spans="1:17" ht="15" customHeight="1" thickBot="1">
      <c r="A17" s="531"/>
      <c r="B17" s="1048"/>
      <c r="C17" s="194">
        <v>2008</v>
      </c>
      <c r="D17" s="214" t="str">
        <f>výsledky!D324</f>
        <v>Emily</v>
      </c>
      <c r="E17" s="188" t="str">
        <f>výsledky!E324</f>
        <v>Gerulová</v>
      </c>
      <c r="F17" s="189" t="str">
        <f>výsledky!F324</f>
        <v>Orlová</v>
      </c>
      <c r="G17" s="327" t="str">
        <f>výsledky!G324</f>
        <v>01:17,0</v>
      </c>
      <c r="H17" s="187" t="str">
        <f>výsledky!H324</f>
        <v>Gabriela</v>
      </c>
      <c r="I17" s="188" t="str">
        <f>výsledky!I324</f>
        <v>Szotkowská</v>
      </c>
      <c r="J17" s="189" t="str">
        <f>výsledky!J324</f>
        <v>Jablunkov</v>
      </c>
      <c r="K17" s="327" t="str">
        <f>výsledky!K324</f>
        <v>01:18,0</v>
      </c>
      <c r="L17" s="187" t="str">
        <f>výsledky!L324</f>
        <v>Helena</v>
      </c>
      <c r="M17" s="188" t="str">
        <f>výsledky!M324</f>
        <v>Benčová</v>
      </c>
      <c r="N17" s="189" t="str">
        <f>výsledky!N324</f>
        <v>Frýdek-Místek</v>
      </c>
      <c r="O17" s="327" t="str">
        <f>výsledky!O324</f>
        <v>01:18,7</v>
      </c>
      <c r="P17" s="185"/>
      <c r="Q17" s="186"/>
    </row>
    <row r="18" spans="1:17" ht="15" customHeight="1">
      <c r="A18" s="117"/>
      <c r="B18" s="1048"/>
      <c r="C18" s="194">
        <v>2009</v>
      </c>
      <c r="D18" s="214" t="str">
        <f>výsledky!D352</f>
        <v>Helena</v>
      </c>
      <c r="E18" s="188" t="str">
        <f>výsledky!E352</f>
        <v>Benčová</v>
      </c>
      <c r="F18" s="189" t="str">
        <f>výsledky!F352</f>
        <v>Frýdek-Místek</v>
      </c>
      <c r="G18" s="327" t="str">
        <f>výsledky!G352</f>
        <v>01:13,0</v>
      </c>
      <c r="H18" s="187" t="str">
        <f>výsledky!H352</f>
        <v>Eva</v>
      </c>
      <c r="I18" s="188" t="str">
        <f>výsledky!I352</f>
        <v>Pištěková</v>
      </c>
      <c r="J18" s="189" t="str">
        <f>výsledky!J352</f>
        <v>Frýdek-Místek</v>
      </c>
      <c r="K18" s="327" t="str">
        <f>výsledky!K352</f>
        <v>01:14,0</v>
      </c>
      <c r="L18" s="187" t="str">
        <f>výsledky!L352</f>
        <v>Kateřina</v>
      </c>
      <c r="M18" s="188" t="str">
        <f>výsledky!M352</f>
        <v>Krtková</v>
      </c>
      <c r="N18" s="189" t="str">
        <f>výsledky!N352</f>
        <v>Frýdek-Místek</v>
      </c>
      <c r="O18" s="327" t="str">
        <f>výsledky!O352</f>
        <v>01:15,0</v>
      </c>
      <c r="P18" s="185"/>
      <c r="Q18" s="186"/>
    </row>
    <row r="19" spans="1:17" ht="15" customHeight="1">
      <c r="A19" s="117"/>
      <c r="B19" s="1048"/>
      <c r="C19" s="194">
        <v>2010</v>
      </c>
      <c r="D19" s="214" t="str">
        <f>výsledky!D380</f>
        <v>Kristýna</v>
      </c>
      <c r="E19" s="188" t="str">
        <f>výsledky!E380</f>
        <v>Škanderová</v>
      </c>
      <c r="F19" s="189" t="str">
        <f>výsledky!F380</f>
        <v>Frýdek-Místek</v>
      </c>
      <c r="G19" s="327" t="str">
        <f>výsledky!G380</f>
        <v>01:19,0</v>
      </c>
      <c r="H19" s="187" t="str">
        <f>výsledky!H380</f>
        <v>Petra</v>
      </c>
      <c r="I19" s="188" t="str">
        <f>výsledky!I380</f>
        <v>Pavlásková</v>
      </c>
      <c r="J19" s="189" t="str">
        <f>výsledky!J380</f>
        <v>Frýdek-Místek</v>
      </c>
      <c r="K19" s="327" t="str">
        <f>výsledky!K380</f>
        <v>01:22,0</v>
      </c>
      <c r="L19" s="187" t="str">
        <f>výsledky!L380</f>
        <v>Martina</v>
      </c>
      <c r="M19" s="188" t="str">
        <f>výsledky!M380</f>
        <v>Bartošicová</v>
      </c>
      <c r="N19" s="189" t="str">
        <f>výsledky!N380</f>
        <v>Orlová</v>
      </c>
      <c r="O19" s="327" t="str">
        <f>výsledky!O380</f>
        <v>01:26,0</v>
      </c>
      <c r="P19" s="185"/>
      <c r="Q19" s="186"/>
    </row>
    <row r="20" spans="1:17" ht="15" customHeight="1">
      <c r="A20" s="117"/>
      <c r="B20" s="1048"/>
      <c r="C20" s="612">
        <v>2011</v>
      </c>
      <c r="D20" s="602" t="str">
        <f>výsledky!D408</f>
        <v>Jana</v>
      </c>
      <c r="E20" s="607" t="str">
        <f>výsledky!E408</f>
        <v>Nováková</v>
      </c>
      <c r="F20" s="608" t="str">
        <f>výsledky!F408</f>
        <v>Ostrava</v>
      </c>
      <c r="G20" s="609" t="str">
        <f>výsledky!G408</f>
        <v>01:15,0</v>
      </c>
      <c r="H20" s="606" t="str">
        <f>výsledky!H408</f>
        <v>Natalia</v>
      </c>
      <c r="I20" s="607" t="str">
        <f>výsledky!I408</f>
        <v>Sewastynowicz</v>
      </c>
      <c r="J20" s="608" t="str">
        <f>výsledky!J408</f>
        <v>Istebna</v>
      </c>
      <c r="K20" s="609" t="str">
        <f>výsledky!K408</f>
        <v>01:18,0</v>
      </c>
      <c r="L20" s="606" t="str">
        <f>výsledky!L408</f>
        <v>Klára</v>
      </c>
      <c r="M20" s="607" t="str">
        <f>výsledky!M408</f>
        <v>Teofilová</v>
      </c>
      <c r="N20" s="608" t="str">
        <f>výsledky!N408</f>
        <v>Bystřice</v>
      </c>
      <c r="O20" s="609" t="str">
        <f>výsledky!O408</f>
        <v>01:19,0</v>
      </c>
      <c r="P20" s="623"/>
      <c r="Q20" s="230"/>
    </row>
    <row r="21" spans="1:17" ht="15" customHeight="1">
      <c r="A21" s="117"/>
      <c r="B21" s="1048"/>
      <c r="C21" s="430">
        <v>2012</v>
      </c>
      <c r="D21" s="592" t="str">
        <f>výsledky!D436</f>
        <v>Eliška</v>
      </c>
      <c r="E21" s="597" t="str">
        <f>výsledky!E436</f>
        <v>Kopcová</v>
      </c>
      <c r="F21" s="598" t="str">
        <f>výsledky!F436</f>
        <v>Frýdek-Místek</v>
      </c>
      <c r="G21" s="312" t="str">
        <f>výsledky!G436</f>
        <v>01:16,0</v>
      </c>
      <c r="H21" s="596" t="str">
        <f>výsledky!H436</f>
        <v>Jana</v>
      </c>
      <c r="I21" s="597" t="str">
        <f>výsledky!I436</f>
        <v>Swierkošová</v>
      </c>
      <c r="J21" s="598" t="str">
        <f>výsledky!J436</f>
        <v>Frýdek-Místek</v>
      </c>
      <c r="K21" s="312" t="str">
        <f>výsledky!K436</f>
        <v>01:17,0</v>
      </c>
      <c r="L21" s="596" t="str">
        <f>výsledky!L436</f>
        <v>Klára</v>
      </c>
      <c r="M21" s="597" t="str">
        <f>výsledky!M436</f>
        <v>Teofilová</v>
      </c>
      <c r="N21" s="598" t="str">
        <f>výsledky!N436</f>
        <v>Bystřice</v>
      </c>
      <c r="O21" s="312" t="str">
        <f>výsledky!O436</f>
        <v>01:19,0</v>
      </c>
      <c r="P21" s="621"/>
      <c r="Q21" s="600"/>
    </row>
    <row r="22" spans="1:17" ht="15" customHeight="1" thickBot="1">
      <c r="A22" s="117"/>
      <c r="B22" s="1049"/>
      <c r="C22" s="195">
        <v>2013</v>
      </c>
      <c r="D22" s="540"/>
      <c r="E22" s="192"/>
      <c r="F22" s="168"/>
      <c r="G22" s="315"/>
      <c r="H22" s="191"/>
      <c r="I22" s="192"/>
      <c r="J22" s="168"/>
      <c r="K22" s="315"/>
      <c r="L22" s="191"/>
      <c r="M22" s="192"/>
      <c r="N22" s="168"/>
      <c r="O22" s="315"/>
      <c r="P22" s="159"/>
      <c r="Q22" s="160"/>
    </row>
    <row r="23" spans="1:17" ht="12.75" thickBot="1"/>
    <row r="24" spans="1:17" ht="15" customHeight="1">
      <c r="A24" s="526"/>
      <c r="B24" s="1024" t="s">
        <v>795</v>
      </c>
      <c r="C24" s="1025"/>
      <c r="D24" s="1010" t="s">
        <v>1474</v>
      </c>
      <c r="E24" s="1011"/>
      <c r="F24" s="1011"/>
      <c r="G24" s="1011"/>
      <c r="H24" s="1011"/>
      <c r="I24" s="1011"/>
      <c r="J24" s="1011"/>
      <c r="K24" s="1011"/>
      <c r="L24" s="1011"/>
      <c r="M24" s="1011"/>
      <c r="N24" s="1011"/>
      <c r="O24" s="1030"/>
      <c r="P24" s="1028" t="s">
        <v>1473</v>
      </c>
      <c r="Q24" s="1029"/>
    </row>
    <row r="25" spans="1:17" ht="15" customHeight="1" thickBot="1">
      <c r="A25" s="529"/>
      <c r="B25" s="1026"/>
      <c r="C25" s="1027"/>
      <c r="D25" s="1013" t="s">
        <v>1475</v>
      </c>
      <c r="E25" s="1014"/>
      <c r="F25" s="1014"/>
      <c r="G25" s="1014"/>
      <c r="H25" s="1015" t="s">
        <v>1476</v>
      </c>
      <c r="I25" s="1015"/>
      <c r="J25" s="1015"/>
      <c r="K25" s="1015"/>
      <c r="L25" s="1016" t="s">
        <v>1477</v>
      </c>
      <c r="M25" s="1016"/>
      <c r="N25" s="1016"/>
      <c r="O25" s="1031"/>
      <c r="P25" s="197" t="s">
        <v>1472</v>
      </c>
      <c r="Q25" s="196" t="s">
        <v>1480</v>
      </c>
    </row>
    <row r="26" spans="1:17" ht="15" customHeight="1">
      <c r="A26" s="529"/>
      <c r="B26" s="1021" t="s">
        <v>670</v>
      </c>
      <c r="C26" s="193">
        <v>1995</v>
      </c>
      <c r="D26" s="200" t="str">
        <f>výsledky!D9</f>
        <v>Lukáš</v>
      </c>
      <c r="E26" s="199" t="str">
        <f>výsledky!E9</f>
        <v>Slowioczek</v>
      </c>
      <c r="F26" s="150" t="str">
        <f>výsledky!F9</f>
        <v>Jablunkov</v>
      </c>
      <c r="G26" s="310">
        <f>výsledky!G9</f>
        <v>1.8124999999999999E-3</v>
      </c>
      <c r="H26" s="200" t="str">
        <f>výsledky!H9</f>
        <v>Roman</v>
      </c>
      <c r="I26" s="199" t="str">
        <f>výsledky!I9</f>
        <v>Hudák</v>
      </c>
      <c r="J26" s="150" t="str">
        <f>výsledky!J9</f>
        <v>Hrádek</v>
      </c>
      <c r="K26" s="310">
        <f>výsledky!K9</f>
        <v>1.8634259259259261E-3</v>
      </c>
      <c r="L26" s="200" t="str">
        <f>výsledky!L9</f>
        <v>Janusz</v>
      </c>
      <c r="M26" s="199" t="str">
        <f>výsledky!M9</f>
        <v>Hóta</v>
      </c>
      <c r="N26" s="150" t="str">
        <f>výsledky!N9</f>
        <v>Hrádek</v>
      </c>
      <c r="O26" s="310">
        <f>výsledky!O9</f>
        <v>1.8749999999999999E-3</v>
      </c>
      <c r="P26" s="330"/>
      <c r="Q26" s="153"/>
    </row>
    <row r="27" spans="1:17" ht="15" customHeight="1">
      <c r="A27" s="529"/>
      <c r="B27" s="1022"/>
      <c r="C27" s="194">
        <v>1996</v>
      </c>
      <c r="D27" s="184" t="str">
        <f>výsledky!D29</f>
        <v xml:space="preserve">Jan </v>
      </c>
      <c r="E27" s="181" t="str">
        <f>výsledky!E29</f>
        <v>Kadlubiec</v>
      </c>
      <c r="F27" s="182" t="str">
        <f>výsledky!F29</f>
        <v>Jablunkov</v>
      </c>
      <c r="G27" s="332">
        <f>výsledky!G29</f>
        <v>1.8124999999999999E-3</v>
      </c>
      <c r="H27" s="184" t="str">
        <f>výsledky!H29</f>
        <v>Marek</v>
      </c>
      <c r="I27" s="181" t="str">
        <f>výsledky!I29</f>
        <v>Paw</v>
      </c>
      <c r="J27" s="182" t="str">
        <f>výsledky!J29</f>
        <v>Hrádek</v>
      </c>
      <c r="K27" s="332">
        <f>výsledky!K29</f>
        <v>1.8634259259259261E-3</v>
      </c>
      <c r="L27" s="184" t="str">
        <f>výsledky!L29</f>
        <v>Michal</v>
      </c>
      <c r="M27" s="181" t="str">
        <f>výsledky!M29</f>
        <v>Jursa</v>
      </c>
      <c r="N27" s="182" t="str">
        <f>výsledky!N29</f>
        <v>Hrádek</v>
      </c>
      <c r="O27" s="332">
        <f>výsledky!O29</f>
        <v>1.8749999999999999E-3</v>
      </c>
      <c r="P27" s="331"/>
      <c r="Q27" s="186"/>
    </row>
    <row r="28" spans="1:17" ht="15" customHeight="1">
      <c r="A28" s="529"/>
      <c r="B28" s="1022"/>
      <c r="C28" s="194">
        <v>1997</v>
      </c>
      <c r="D28" s="184" t="str">
        <f>výsledky!D49</f>
        <v>Rostislav</v>
      </c>
      <c r="E28" s="190" t="str">
        <f>výsledky!E49</f>
        <v>Jiřičný</v>
      </c>
      <c r="F28" s="189" t="str">
        <f>výsledky!F49</f>
        <v>Bruntál</v>
      </c>
      <c r="G28" s="332">
        <f>výsledky!G49</f>
        <v>1.9074074074074074E-3</v>
      </c>
      <c r="H28" s="184" t="str">
        <f>výsledky!H49</f>
        <v>Ondřej</v>
      </c>
      <c r="I28" s="190" t="str">
        <f>výsledky!I49</f>
        <v>Raszka</v>
      </c>
      <c r="J28" s="189" t="str">
        <f>výsledky!J49</f>
        <v>Bystřice</v>
      </c>
      <c r="K28" s="332">
        <f>výsledky!K49</f>
        <v>1.9583333333333336E-3</v>
      </c>
      <c r="L28" s="184" t="str">
        <f>výsledky!L49</f>
        <v>Tomáš</v>
      </c>
      <c r="M28" s="190" t="str">
        <f>výsledky!M49</f>
        <v>Urban</v>
      </c>
      <c r="N28" s="189" t="str">
        <f>výsledky!N49</f>
        <v>Bruntál</v>
      </c>
      <c r="O28" s="332">
        <f>výsledky!O49</f>
        <v>1.9699074074074076E-3</v>
      </c>
      <c r="P28" s="331"/>
      <c r="Q28" s="186"/>
    </row>
    <row r="29" spans="1:17" ht="15" customHeight="1">
      <c r="A29" s="529"/>
      <c r="B29" s="1022"/>
      <c r="C29" s="194">
        <v>1998</v>
      </c>
      <c r="D29" s="217" t="str">
        <f>výsledky!D69</f>
        <v>Martin</v>
      </c>
      <c r="E29" s="218" t="str">
        <f>výsledky!E69</f>
        <v>Kühnel</v>
      </c>
      <c r="F29" s="216" t="str">
        <f>výsledky!F69</f>
        <v>Bruntál</v>
      </c>
      <c r="G29" s="333">
        <f>výsledky!G69</f>
        <v>1.689814814814815E-3</v>
      </c>
      <c r="H29" s="184" t="str">
        <f>výsledky!H69</f>
        <v>Rostislav</v>
      </c>
      <c r="I29" s="190" t="str">
        <f>výsledky!I69</f>
        <v>Jiřičný</v>
      </c>
      <c r="J29" s="189" t="str">
        <f>výsledky!J69</f>
        <v>Bruntál</v>
      </c>
      <c r="K29" s="332">
        <f>výsledky!K69</f>
        <v>1.6932870370370372E-3</v>
      </c>
      <c r="L29" s="184" t="str">
        <f>výsledky!L69</f>
        <v>Michal</v>
      </c>
      <c r="M29" s="190" t="str">
        <f>výsledky!M69</f>
        <v>Sikora</v>
      </c>
      <c r="N29" s="189" t="str">
        <f>výsledky!N69</f>
        <v>Třinec</v>
      </c>
      <c r="O29" s="332">
        <f>výsledky!O69</f>
        <v>1.7268518518518518E-3</v>
      </c>
      <c r="P29" s="331"/>
      <c r="Q29" s="186"/>
    </row>
    <row r="30" spans="1:17" ht="15" customHeight="1">
      <c r="A30" s="529"/>
      <c r="B30" s="1022"/>
      <c r="C30" s="194">
        <v>1999</v>
      </c>
      <c r="D30" s="184" t="str">
        <f>výsledky!D89</f>
        <v>Michal</v>
      </c>
      <c r="E30" s="190" t="str">
        <f>výsledky!E89</f>
        <v>Sikora</v>
      </c>
      <c r="F30" s="189" t="str">
        <f>výsledky!F89</f>
        <v>Třinec</v>
      </c>
      <c r="G30" s="332">
        <f>výsledky!G89</f>
        <v>1.7037037037037036E-3</v>
      </c>
      <c r="H30" s="184" t="str">
        <f>výsledky!H89</f>
        <v>Andrzej</v>
      </c>
      <c r="I30" s="190" t="str">
        <f>výsledky!I89</f>
        <v>Raszka</v>
      </c>
      <c r="J30" s="189" t="str">
        <f>výsledky!J89</f>
        <v>Bystřice</v>
      </c>
      <c r="K30" s="332">
        <f>výsledky!K89</f>
        <v>1.7233796296296294E-3</v>
      </c>
      <c r="L30" s="184" t="str">
        <f>výsledky!L89</f>
        <v>Damian</v>
      </c>
      <c r="M30" s="190" t="str">
        <f>výsledky!M89</f>
        <v>Marekwica</v>
      </c>
      <c r="N30" s="189" t="str">
        <f>výsledky!N89</f>
        <v>Istebna</v>
      </c>
      <c r="O30" s="332">
        <f>výsledky!O89</f>
        <v>1.7592592592592592E-3</v>
      </c>
      <c r="P30" s="331"/>
      <c r="Q30" s="186"/>
    </row>
    <row r="31" spans="1:17" ht="15" customHeight="1">
      <c r="A31" s="529"/>
      <c r="B31" s="1022"/>
      <c r="C31" s="194">
        <v>2000</v>
      </c>
      <c r="D31" s="217" t="str">
        <f>výsledky!D109</f>
        <v>Tomáš</v>
      </c>
      <c r="E31" s="218" t="str">
        <f>výsledky!E109</f>
        <v>Spratek</v>
      </c>
      <c r="F31" s="216" t="str">
        <f>výsledky!F109</f>
        <v>Bystřice</v>
      </c>
      <c r="G31" s="333">
        <f>výsledky!G109</f>
        <v>1.6585648148148148E-3</v>
      </c>
      <c r="H31" s="184" t="str">
        <f>výsledky!H109</f>
        <v>Józef</v>
      </c>
      <c r="I31" s="190" t="str">
        <f>výsledky!I109</f>
        <v>Kawulok</v>
      </c>
      <c r="J31" s="189" t="str">
        <f>výsledky!J109</f>
        <v>Istebna</v>
      </c>
      <c r="K31" s="332">
        <f>výsledky!K109</f>
        <v>1.6944444444444444E-3</v>
      </c>
      <c r="L31" s="184" t="str">
        <f>výsledky!L109</f>
        <v>Jakub</v>
      </c>
      <c r="M31" s="190" t="str">
        <f>výsledky!M109</f>
        <v>Martynek</v>
      </c>
      <c r="N31" s="189" t="str">
        <f>výsledky!N109</f>
        <v>Mosty u Jabl.</v>
      </c>
      <c r="O31" s="332">
        <f>výsledky!O109</f>
        <v>1.7222222222222222E-3</v>
      </c>
      <c r="P31" s="331"/>
      <c r="Q31" s="186"/>
    </row>
    <row r="32" spans="1:17" ht="15" customHeight="1">
      <c r="A32" s="529"/>
      <c r="B32" s="1022"/>
      <c r="C32" s="194">
        <v>2001</v>
      </c>
      <c r="D32" s="217" t="str">
        <f>výsledky!D131</f>
        <v xml:space="preserve">Daniel              </v>
      </c>
      <c r="E32" s="190" t="str">
        <f>výsledky!E131</f>
        <v xml:space="preserve">Moškoř              </v>
      </c>
      <c r="F32" s="189" t="str">
        <f>výsledky!F131</f>
        <v>Frýdek-Místek</v>
      </c>
      <c r="G32" s="341">
        <f>výsledky!G131</f>
        <v>224</v>
      </c>
      <c r="H32" s="184" t="str">
        <f>výsledky!H131</f>
        <v xml:space="preserve">Jiří                </v>
      </c>
      <c r="I32" s="190" t="str">
        <f>výsledky!I131</f>
        <v xml:space="preserve">Uherek              </v>
      </c>
      <c r="J32" s="189" t="str">
        <f>výsledky!J131</f>
        <v>Frýdek-Místek</v>
      </c>
      <c r="K32" s="341">
        <f>výsledky!K131</f>
        <v>228</v>
      </c>
      <c r="L32" s="184" t="str">
        <f>výsledky!L131</f>
        <v xml:space="preserve">Michal              </v>
      </c>
      <c r="M32" s="190" t="str">
        <f>výsledky!M131</f>
        <v xml:space="preserve">Štefek              </v>
      </c>
      <c r="N32" s="189" t="str">
        <f>výsledky!N131</f>
        <v>Frýdek-Místek</v>
      </c>
      <c r="O32" s="341">
        <f>výsledky!O131</f>
        <v>231.4</v>
      </c>
      <c r="P32" s="331"/>
      <c r="Q32" s="186"/>
    </row>
    <row r="33" spans="1:17" ht="15" customHeight="1">
      <c r="A33" s="529"/>
      <c r="B33" s="1022"/>
      <c r="C33" s="194">
        <v>2002</v>
      </c>
      <c r="D33" s="217" t="str">
        <f>výsledky!D153</f>
        <v>Michal</v>
      </c>
      <c r="E33" s="190" t="str">
        <f>výsledky!E153</f>
        <v>Štefek</v>
      </c>
      <c r="F33" s="189" t="str">
        <f>výsledky!F153</f>
        <v>Frýdek-Místek</v>
      </c>
      <c r="G33" s="327" t="str">
        <f>výsledky!G153</f>
        <v>02:25,5</v>
      </c>
      <c r="H33" s="184" t="str">
        <f>výsledky!H153</f>
        <v>Lukáš</v>
      </c>
      <c r="I33" s="190" t="str">
        <f>výsledky!I153</f>
        <v>Ulmann</v>
      </c>
      <c r="J33" s="189" t="str">
        <f>výsledky!J153</f>
        <v>Frýdek-Místek</v>
      </c>
      <c r="K33" s="327" t="str">
        <f>výsledky!K153</f>
        <v>02:37,2</v>
      </c>
      <c r="L33" s="184" t="str">
        <f>výsledky!L153</f>
        <v>Filip</v>
      </c>
      <c r="M33" s="190" t="str">
        <f>výsledky!M153</f>
        <v>Vludarčík</v>
      </c>
      <c r="N33" s="189" t="str">
        <f>výsledky!N153</f>
        <v>Frýdek-Místek</v>
      </c>
      <c r="O33" s="327" t="str">
        <f>výsledky!O153</f>
        <v>02:39,6</v>
      </c>
      <c r="P33" s="331"/>
      <c r="Q33" s="186"/>
    </row>
    <row r="34" spans="1:17" ht="15" customHeight="1">
      <c r="A34" s="529"/>
      <c r="B34" s="1022"/>
      <c r="C34" s="194">
        <v>2003</v>
      </c>
      <c r="D34" s="516" t="str">
        <f>výsledky!D197</f>
        <v>Jan</v>
      </c>
      <c r="E34" s="517" t="str">
        <f>výsledky!E197</f>
        <v>Mikulka</v>
      </c>
      <c r="F34" s="518" t="str">
        <f>výsledky!F197</f>
        <v>Frýdek-Místek</v>
      </c>
      <c r="G34" s="519" t="str">
        <f>výsledky!G197</f>
        <v>02:17,9</v>
      </c>
      <c r="H34" s="184" t="str">
        <f>výsledky!H197</f>
        <v>David</v>
      </c>
      <c r="I34" s="190" t="str">
        <f>výsledky!I197</f>
        <v>Štefek</v>
      </c>
      <c r="J34" s="189" t="str">
        <f>výsledky!J197</f>
        <v>Frýdek-Místek</v>
      </c>
      <c r="K34" s="327" t="str">
        <f>výsledky!K197</f>
        <v>02:21,4</v>
      </c>
      <c r="L34" s="184" t="str">
        <f>výsledky!L197</f>
        <v>Tomasz</v>
      </c>
      <c r="M34" s="190" t="str">
        <f>výsledky!M197</f>
        <v>Kaczmarzyk</v>
      </c>
      <c r="N34" s="189" t="str">
        <f>výsledky!N197</f>
        <v>Istebna</v>
      </c>
      <c r="O34" s="327" t="str">
        <f>výsledky!O197</f>
        <v>02:23,2</v>
      </c>
      <c r="P34" s="331" t="str">
        <f>G34</f>
        <v>02:17,9</v>
      </c>
      <c r="Q34" s="186">
        <v>2003</v>
      </c>
    </row>
    <row r="35" spans="1:17" ht="15" customHeight="1">
      <c r="A35" s="529"/>
      <c r="B35" s="1022"/>
      <c r="C35" s="194">
        <v>2004</v>
      </c>
      <c r="D35" s="217" t="str">
        <f>výsledky!D219</f>
        <v>Lukáš</v>
      </c>
      <c r="E35" s="218" t="str">
        <f>výsledky!E219</f>
        <v>Rusínek</v>
      </c>
      <c r="F35" s="216" t="str">
        <f>výsledky!F219</f>
        <v>Frýdek-Místek</v>
      </c>
      <c r="G35" s="329" t="str">
        <f>výsledky!G219</f>
        <v>02:22,0</v>
      </c>
      <c r="H35" s="184" t="str">
        <f>výsledky!H219</f>
        <v>Filip</v>
      </c>
      <c r="I35" s="190" t="str">
        <f>výsledky!I219</f>
        <v>Řeha</v>
      </c>
      <c r="J35" s="189" t="str">
        <f>výsledky!J219</f>
        <v>Frýdek-Místek</v>
      </c>
      <c r="K35" s="327" t="str">
        <f>výsledky!K219</f>
        <v>02:25,0</v>
      </c>
      <c r="L35" s="184" t="str">
        <f>výsledky!L219</f>
        <v>Daniel</v>
      </c>
      <c r="M35" s="190" t="str">
        <f>výsledky!M219</f>
        <v>Teofil</v>
      </c>
      <c r="N35" s="189" t="str">
        <f>výsledky!N219</f>
        <v>Mosty u Jabl.</v>
      </c>
      <c r="O35" s="327" t="str">
        <f>výsledky!O219</f>
        <v>02:30,0</v>
      </c>
      <c r="P35" s="331"/>
      <c r="Q35" s="186"/>
    </row>
    <row r="36" spans="1:17" ht="15" customHeight="1">
      <c r="A36" s="529"/>
      <c r="B36" s="1022"/>
      <c r="C36" s="194">
        <v>2005</v>
      </c>
      <c r="D36" s="217" t="str">
        <f>výsledky!D245</f>
        <v>Oto</v>
      </c>
      <c r="E36" s="218" t="str">
        <f>výsledky!E245</f>
        <v>Svider</v>
      </c>
      <c r="F36" s="216" t="str">
        <f>výsledky!F245</f>
        <v>Třinec</v>
      </c>
      <c r="G36" s="329" t="str">
        <f>výsledky!G245</f>
        <v>02:26,0</v>
      </c>
      <c r="H36" s="184" t="str">
        <f>výsledky!H245</f>
        <v>Lukáš</v>
      </c>
      <c r="I36" s="190" t="str">
        <f>výsledky!I245</f>
        <v>Teofil</v>
      </c>
      <c r="J36" s="189" t="str">
        <f>výsledky!J245</f>
        <v>Bystřice</v>
      </c>
      <c r="K36" s="327" t="str">
        <f>výsledky!K245</f>
        <v>02:30,0</v>
      </c>
      <c r="L36" s="184" t="str">
        <f>výsledky!L245</f>
        <v>Lukáš</v>
      </c>
      <c r="M36" s="190" t="str">
        <f>výsledky!M245</f>
        <v>Němec</v>
      </c>
      <c r="N36" s="189" t="str">
        <f>výsledky!N245</f>
        <v>Frýdek-Místek</v>
      </c>
      <c r="O36" s="327" t="str">
        <f>výsledky!O245</f>
        <v>02:32,0</v>
      </c>
      <c r="P36" s="331"/>
      <c r="Q36" s="186"/>
    </row>
    <row r="37" spans="1:17" ht="15" customHeight="1">
      <c r="A37" s="529"/>
      <c r="B37" s="1022"/>
      <c r="C37" s="194">
        <v>2006</v>
      </c>
      <c r="D37" s="184" t="str">
        <f>výsledky!D271</f>
        <v>Juraj</v>
      </c>
      <c r="E37" s="190" t="str">
        <f>výsledky!E271</f>
        <v>Jarina</v>
      </c>
      <c r="F37" s="189" t="str">
        <f>výsledky!F271</f>
        <v>Rájec</v>
      </c>
      <c r="G37" s="327" t="str">
        <f>výsledky!G271</f>
        <v>02:26,0</v>
      </c>
      <c r="H37" s="184" t="str">
        <f>výsledky!H271</f>
        <v>Adam</v>
      </c>
      <c r="I37" s="190" t="str">
        <f>výsledky!I271</f>
        <v>Poloch</v>
      </c>
      <c r="J37" s="189" t="str">
        <f>výsledky!J271</f>
        <v>Frýdek-Místek</v>
      </c>
      <c r="K37" s="327" t="str">
        <f>výsledky!K271</f>
        <v>02:28,0</v>
      </c>
      <c r="L37" s="184" t="str">
        <f>výsledky!L271</f>
        <v>Daniel</v>
      </c>
      <c r="M37" s="190" t="str">
        <f>výsledky!M271</f>
        <v>Ciencala</v>
      </c>
      <c r="N37" s="189" t="str">
        <f>výsledky!N271</f>
        <v>Bystřice</v>
      </c>
      <c r="O37" s="327" t="str">
        <f>výsledky!O271</f>
        <v>02:29,0</v>
      </c>
      <c r="P37" s="331"/>
      <c r="Q37" s="186"/>
    </row>
    <row r="38" spans="1:17" ht="15" customHeight="1">
      <c r="A38" s="529"/>
      <c r="B38" s="1022"/>
      <c r="C38" s="194">
        <v>2007</v>
      </c>
      <c r="D38" s="217" t="str">
        <f>výsledky!D297</f>
        <v>Andrzej</v>
      </c>
      <c r="E38" s="218" t="str">
        <f>výsledky!E297</f>
        <v>Zawada</v>
      </c>
      <c r="F38" s="216" t="str">
        <f>výsledky!F297</f>
        <v>Istebna</v>
      </c>
      <c r="G38" s="329" t="str">
        <f>výsledky!G297</f>
        <v>02:23,0</v>
      </c>
      <c r="H38" s="184" t="str">
        <f>výsledky!H297</f>
        <v>Dalibor</v>
      </c>
      <c r="I38" s="190" t="str">
        <f>výsledky!I297</f>
        <v>Sikora</v>
      </c>
      <c r="J38" s="189" t="str">
        <f>výsledky!J297</f>
        <v>Jablunkov</v>
      </c>
      <c r="K38" s="327" t="str">
        <f>výsledky!K297</f>
        <v>02:26,0</v>
      </c>
      <c r="L38" s="184" t="str">
        <f>výsledky!L297</f>
        <v>Jan</v>
      </c>
      <c r="M38" s="190" t="str">
        <f>výsledky!M297</f>
        <v>Gerek</v>
      </c>
      <c r="N38" s="189" t="str">
        <f>výsledky!N297</f>
        <v>Frýdek-Místek</v>
      </c>
      <c r="O38" s="327" t="str">
        <f>výsledky!O297</f>
        <v>02:28,0</v>
      </c>
      <c r="P38" s="331"/>
      <c r="Q38" s="186"/>
    </row>
    <row r="39" spans="1:17" ht="15" customHeight="1" thickBot="1">
      <c r="A39" s="531"/>
      <c r="B39" s="1022"/>
      <c r="C39" s="194">
        <v>2008</v>
      </c>
      <c r="D39" s="217" t="str">
        <f>výsledky!D325</f>
        <v>Maciej</v>
      </c>
      <c r="E39" s="218" t="str">
        <f>výsledky!E325</f>
        <v>Legierski</v>
      </c>
      <c r="F39" s="216" t="str">
        <f>výsledky!F325</f>
        <v>Jaworzynka</v>
      </c>
      <c r="G39" s="329" t="str">
        <f>výsledky!G325</f>
        <v>02:32,0</v>
      </c>
      <c r="H39" s="184" t="str">
        <f>výsledky!H325</f>
        <v>Luboš</v>
      </c>
      <c r="I39" s="190" t="str">
        <f>výsledky!I325</f>
        <v>Konderla</v>
      </c>
      <c r="J39" s="189" t="str">
        <f>výsledky!J325</f>
        <v>Nýdek</v>
      </c>
      <c r="K39" s="327" t="str">
        <f>výsledky!K325</f>
        <v>02:32,5</v>
      </c>
      <c r="L39" s="184" t="str">
        <f>výsledky!L325</f>
        <v>Marek</v>
      </c>
      <c r="M39" s="190" t="str">
        <f>výsledky!M325</f>
        <v>Chrascina</v>
      </c>
      <c r="N39" s="189" t="str">
        <f>výsledky!N325</f>
        <v>Jablunkov</v>
      </c>
      <c r="O39" s="327" t="str">
        <f>výsledky!O325</f>
        <v>02:33,8</v>
      </c>
      <c r="P39" s="185"/>
      <c r="Q39" s="186"/>
    </row>
    <row r="40" spans="1:17" ht="15" customHeight="1">
      <c r="A40" s="529"/>
      <c r="B40" s="1022"/>
      <c r="C40" s="194">
        <v>2008</v>
      </c>
      <c r="D40" s="217" t="str">
        <f>výsledky!D353</f>
        <v>Dominik</v>
      </c>
      <c r="E40" s="218" t="str">
        <f>výsledky!E353</f>
        <v>Janeček</v>
      </c>
      <c r="F40" s="216" t="str">
        <f>výsledky!F353</f>
        <v>Frýdek-Místek</v>
      </c>
      <c r="G40" s="329" t="str">
        <f>výsledky!G353</f>
        <v>02:21,0</v>
      </c>
      <c r="H40" s="184" t="str">
        <f>výsledky!H353</f>
        <v>Jakub</v>
      </c>
      <c r="I40" s="190" t="str">
        <f>výsledky!I353</f>
        <v>Raszka</v>
      </c>
      <c r="J40" s="189" t="str">
        <f>výsledky!J353</f>
        <v>Hrádek</v>
      </c>
      <c r="K40" s="327" t="str">
        <f>výsledky!K353</f>
        <v>02:29,0</v>
      </c>
      <c r="L40" s="184" t="str">
        <f>výsledky!L353</f>
        <v>Vojtěch</v>
      </c>
      <c r="M40" s="190" t="str">
        <f>výsledky!M353</f>
        <v>Houdek</v>
      </c>
      <c r="N40" s="189" t="str">
        <f>výsledky!N353</f>
        <v>Třinec</v>
      </c>
      <c r="O40" s="327" t="str">
        <f>výsledky!O353</f>
        <v>02:31,0</v>
      </c>
      <c r="P40" s="185"/>
      <c r="Q40" s="186"/>
    </row>
    <row r="41" spans="1:17" ht="15" customHeight="1">
      <c r="A41" s="529"/>
      <c r="B41" s="1022"/>
      <c r="C41" s="194">
        <v>2010</v>
      </c>
      <c r="D41" s="217" t="str">
        <f>výsledky!D381</f>
        <v>Ondřej</v>
      </c>
      <c r="E41" s="218" t="str">
        <f>výsledky!E381</f>
        <v>Szotkowski</v>
      </c>
      <c r="F41" s="216" t="str">
        <f>výsledky!F381</f>
        <v>Jablunkov</v>
      </c>
      <c r="G41" s="329" t="str">
        <f>výsledky!G381</f>
        <v>02:27,0</v>
      </c>
      <c r="H41" s="184" t="str">
        <f>výsledky!H381</f>
        <v>Filip</v>
      </c>
      <c r="I41" s="190" t="str">
        <f>výsledky!I381</f>
        <v>Szotkowski</v>
      </c>
      <c r="J41" s="189" t="str">
        <f>výsledky!J381</f>
        <v>Třinec</v>
      </c>
      <c r="K41" s="327" t="str">
        <f>výsledky!K381</f>
        <v>02:29,0</v>
      </c>
      <c r="L41" s="184" t="str">
        <f>výsledky!L381</f>
        <v>Dawid</v>
      </c>
      <c r="M41" s="190" t="str">
        <f>výsledky!M381</f>
        <v>Zawada</v>
      </c>
      <c r="N41" s="189" t="str">
        <f>výsledky!N381</f>
        <v>Istebna</v>
      </c>
      <c r="O41" s="327" t="str">
        <f>výsledky!O381</f>
        <v>02:31,0</v>
      </c>
      <c r="P41" s="185"/>
      <c r="Q41" s="186"/>
    </row>
    <row r="42" spans="1:17" ht="15" customHeight="1">
      <c r="A42" s="529"/>
      <c r="B42" s="1022"/>
      <c r="C42" s="612">
        <v>2011</v>
      </c>
      <c r="D42" s="622" t="str">
        <f>výsledky!D409</f>
        <v>Filip</v>
      </c>
      <c r="E42" s="625" t="str">
        <f>výsledky!E409</f>
        <v>Szotkowski</v>
      </c>
      <c r="F42" s="604" t="str">
        <f>výsledky!F409</f>
        <v>Hrádek</v>
      </c>
      <c r="G42" s="605" t="str">
        <f>výsledky!G409</f>
        <v>02:18,0</v>
      </c>
      <c r="H42" s="613" t="str">
        <f>výsledky!H409</f>
        <v>Dawid</v>
      </c>
      <c r="I42" s="614" t="str">
        <f>výsledky!I409</f>
        <v>Zawada</v>
      </c>
      <c r="J42" s="608" t="str">
        <f>výsledky!J409</f>
        <v>Istebna</v>
      </c>
      <c r="K42" s="609" t="str">
        <f>výsledky!K409</f>
        <v>02:20,0</v>
      </c>
      <c r="L42" s="613" t="str">
        <f>výsledky!L409</f>
        <v>Grzegorz</v>
      </c>
      <c r="M42" s="614" t="str">
        <f>výsledky!M409</f>
        <v>Zawada</v>
      </c>
      <c r="N42" s="608" t="str">
        <f>výsledky!N409</f>
        <v>Istebna</v>
      </c>
      <c r="O42" s="609" t="str">
        <f>výsledky!O409</f>
        <v>02:22,0</v>
      </c>
      <c r="P42" s="623"/>
      <c r="Q42" s="230"/>
    </row>
    <row r="43" spans="1:17" ht="15" customHeight="1">
      <c r="A43" s="529"/>
      <c r="B43" s="1022"/>
      <c r="C43" s="430">
        <v>2012</v>
      </c>
      <c r="D43" s="620" t="str">
        <f>výsledky!D437</f>
        <v>Grzegorz</v>
      </c>
      <c r="E43" s="624" t="str">
        <f>výsledky!E437</f>
        <v>Zawada</v>
      </c>
      <c r="F43" s="594" t="str">
        <f>výsledky!F437</f>
        <v>Istebna</v>
      </c>
      <c r="G43" s="595" t="str">
        <f>výsledky!G437</f>
        <v>02:09,0</v>
      </c>
      <c r="H43" s="176" t="str">
        <f>výsledky!H437</f>
        <v>Šimon</v>
      </c>
      <c r="I43" s="610" t="str">
        <f>výsledky!I437</f>
        <v>Skuplík</v>
      </c>
      <c r="J43" s="598" t="str">
        <f>výsledky!J437</f>
        <v>Frýdek-Místek</v>
      </c>
      <c r="K43" s="312" t="str">
        <f>výsledky!K437</f>
        <v>02:10,0</v>
      </c>
      <c r="L43" s="176" t="str">
        <f>výsledky!L437</f>
        <v>Pavel</v>
      </c>
      <c r="M43" s="610" t="str">
        <f>výsledky!M437</f>
        <v>Legierski</v>
      </c>
      <c r="N43" s="598" t="str">
        <f>výsledky!N437</f>
        <v>Jaworzynka</v>
      </c>
      <c r="O43" s="312" t="str">
        <f>výsledky!O437</f>
        <v>02:20,0</v>
      </c>
      <c r="P43" s="621"/>
      <c r="Q43" s="600"/>
    </row>
    <row r="44" spans="1:17" ht="15" customHeight="1" thickBot="1">
      <c r="A44" s="531"/>
      <c r="B44" s="1023"/>
      <c r="C44" s="195">
        <v>2013</v>
      </c>
      <c r="D44" s="539"/>
      <c r="E44" s="541"/>
      <c r="F44" s="542"/>
      <c r="G44" s="543"/>
      <c r="H44" s="179"/>
      <c r="I44" s="180"/>
      <c r="J44" s="168"/>
      <c r="K44" s="315"/>
      <c r="L44" s="179"/>
      <c r="M44" s="180"/>
      <c r="N44" s="168"/>
      <c r="O44" s="315"/>
      <c r="P44" s="159"/>
      <c r="Q44" s="160"/>
    </row>
  </sheetData>
  <mergeCells count="14">
    <mergeCell ref="B4:B22"/>
    <mergeCell ref="B26:B44"/>
    <mergeCell ref="B24:C25"/>
    <mergeCell ref="B2:C3"/>
    <mergeCell ref="P24:Q24"/>
    <mergeCell ref="D24:O24"/>
    <mergeCell ref="D25:G25"/>
    <mergeCell ref="H25:K25"/>
    <mergeCell ref="L25:O25"/>
    <mergeCell ref="D2:O2"/>
    <mergeCell ref="P2:Q2"/>
    <mergeCell ref="D3:G3"/>
    <mergeCell ref="H3:K3"/>
    <mergeCell ref="L3:O3"/>
  </mergeCells>
  <phoneticPr fontId="0" type="noConversion"/>
  <printOptions horizontalCentered="1" verticalCentered="1"/>
  <pageMargins left="0" right="0" top="0" bottom="0" header="0" footer="0"/>
  <pageSetup paperSize="9" orientation="landscape" horizontalDpi="360" verticalDpi="360"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3"/>
  <sheetViews>
    <sheetView topLeftCell="B18" workbookViewId="0">
      <selection activeCell="E42" sqref="E42:O42"/>
    </sheetView>
  </sheetViews>
  <sheetFormatPr defaultRowHeight="12"/>
  <cols>
    <col min="1" max="1" width="0.42578125" style="1" hidden="1" customWidth="1"/>
    <col min="2" max="2" width="5.5703125" style="1" customWidth="1"/>
    <col min="3" max="3" width="7.42578125" style="1" customWidth="1"/>
    <col min="4" max="4" width="8.7109375" style="1" customWidth="1"/>
    <col min="5" max="5" width="14.7109375" style="1" customWidth="1"/>
    <col min="6" max="6" width="11.85546875" style="1" customWidth="1"/>
    <col min="7" max="7" width="6.7109375" style="1" customWidth="1"/>
    <col min="8" max="8" width="8.7109375" style="1" customWidth="1"/>
    <col min="9" max="9" width="14.7109375" style="1" customWidth="1"/>
    <col min="10" max="10" width="11.85546875" style="1" customWidth="1"/>
    <col min="11" max="11" width="6.7109375" style="1" customWidth="1"/>
    <col min="12" max="12" width="8.7109375" style="1" customWidth="1"/>
    <col min="13" max="13" width="14.7109375" style="1" customWidth="1"/>
    <col min="14" max="14" width="11.85546875" style="1" customWidth="1"/>
    <col min="15" max="15" width="6.7109375" style="1" customWidth="1"/>
    <col min="16" max="17" width="7.7109375" style="1" customWidth="1"/>
    <col min="18" max="18" width="4.28515625" style="1" customWidth="1"/>
    <col min="19" max="19" width="7.5703125" style="1" customWidth="1"/>
    <col min="20" max="22" width="9.140625" style="1"/>
    <col min="23" max="23" width="5.7109375" style="1" customWidth="1"/>
    <col min="24" max="16384" width="9.140625" style="1"/>
  </cols>
  <sheetData>
    <row r="1" spans="1:17" ht="15" customHeight="1">
      <c r="A1" s="526"/>
      <c r="B1" s="1024" t="s">
        <v>796</v>
      </c>
      <c r="C1" s="1025"/>
      <c r="D1" s="1010" t="s">
        <v>1474</v>
      </c>
      <c r="E1" s="1011"/>
      <c r="F1" s="1011"/>
      <c r="G1" s="1011"/>
      <c r="H1" s="1011"/>
      <c r="I1" s="1011"/>
      <c r="J1" s="1011"/>
      <c r="K1" s="1011"/>
      <c r="L1" s="1011"/>
      <c r="M1" s="1011"/>
      <c r="N1" s="1011"/>
      <c r="O1" s="1030"/>
      <c r="P1" s="1028" t="s">
        <v>1473</v>
      </c>
      <c r="Q1" s="1029"/>
    </row>
    <row r="2" spans="1:17" ht="15" thickBot="1">
      <c r="A2" s="529"/>
      <c r="B2" s="1026"/>
      <c r="C2" s="1027"/>
      <c r="D2" s="1013" t="s">
        <v>1475</v>
      </c>
      <c r="E2" s="1014"/>
      <c r="F2" s="1014"/>
      <c r="G2" s="1014"/>
      <c r="H2" s="1015" t="s">
        <v>1476</v>
      </c>
      <c r="I2" s="1015"/>
      <c r="J2" s="1015"/>
      <c r="K2" s="1015"/>
      <c r="L2" s="1016" t="s">
        <v>1477</v>
      </c>
      <c r="M2" s="1016"/>
      <c r="N2" s="1016"/>
      <c r="O2" s="1031"/>
      <c r="P2" s="197" t="s">
        <v>1472</v>
      </c>
      <c r="Q2" s="196" t="s">
        <v>1480</v>
      </c>
    </row>
    <row r="3" spans="1:17" ht="15" customHeight="1">
      <c r="A3" s="529"/>
      <c r="B3" s="1047" t="s">
        <v>639</v>
      </c>
      <c r="C3" s="193">
        <v>1995</v>
      </c>
      <c r="D3" s="173" t="str">
        <f>výsledky!D10</f>
        <v>Eva</v>
      </c>
      <c r="E3" s="172" t="str">
        <f>výsledky!E10</f>
        <v>Lacková</v>
      </c>
      <c r="F3" s="150" t="str">
        <f>výsledky!F10</f>
        <v>Třinec</v>
      </c>
      <c r="G3" s="310">
        <f>výsledky!G10</f>
        <v>1.6643518518518518E-3</v>
      </c>
      <c r="H3" s="173" t="str">
        <f>výsledky!H10</f>
        <v>Michaela</v>
      </c>
      <c r="I3" s="172" t="str">
        <f>výsledky!I10</f>
        <v>Przycková</v>
      </c>
      <c r="J3" s="150" t="str">
        <f>výsledky!J10</f>
        <v>Bystřice</v>
      </c>
      <c r="K3" s="310">
        <f>výsledky!K10</f>
        <v>1.6782407407407406E-3</v>
      </c>
      <c r="L3" s="173" t="str">
        <f>výsledky!L10</f>
        <v>Ania</v>
      </c>
      <c r="M3" s="172" t="str">
        <f>výsledky!M10</f>
        <v>Karczmarská</v>
      </c>
      <c r="N3" s="150" t="str">
        <f>výsledky!N10</f>
        <v>Bystřice</v>
      </c>
      <c r="O3" s="310">
        <f>výsledky!O10</f>
        <v>1.7245370370370372E-3</v>
      </c>
      <c r="P3" s="330"/>
      <c r="Q3" s="153"/>
    </row>
    <row r="4" spans="1:17" ht="15" customHeight="1">
      <c r="A4" s="529"/>
      <c r="B4" s="1048"/>
      <c r="C4" s="194">
        <v>1996</v>
      </c>
      <c r="D4" s="187" t="str">
        <f>výsledky!D30</f>
        <v>Michaela</v>
      </c>
      <c r="E4" s="198" t="str">
        <f>výsledky!E30</f>
        <v>Przycková</v>
      </c>
      <c r="F4" s="182" t="str">
        <f>výsledky!F30</f>
        <v>Hrádek</v>
      </c>
      <c r="G4" s="332">
        <f>výsledky!G30</f>
        <v>1.712962962962963E-3</v>
      </c>
      <c r="H4" s="187" t="str">
        <f>výsledky!H30</f>
        <v>Zdena</v>
      </c>
      <c r="I4" s="198" t="str">
        <f>výsledky!I30</f>
        <v>Cerchlanová</v>
      </c>
      <c r="J4" s="182" t="str">
        <f>výsledky!J30</f>
        <v>Svrčinovec</v>
      </c>
      <c r="K4" s="332">
        <f>výsledky!K30</f>
        <v>1.8055555555555557E-3</v>
      </c>
      <c r="L4" s="187" t="str">
        <f>výsledky!L30</f>
        <v>Lenka</v>
      </c>
      <c r="M4" s="198" t="str">
        <f>výsledky!M30</f>
        <v>Slowioczková</v>
      </c>
      <c r="N4" s="182" t="str">
        <f>výsledky!N30</f>
        <v>Jablunkov</v>
      </c>
      <c r="O4" s="332">
        <f>výsledky!O30</f>
        <v>1.8402777777777777E-3</v>
      </c>
      <c r="P4" s="331"/>
      <c r="Q4" s="186"/>
    </row>
    <row r="5" spans="1:17" ht="15" customHeight="1">
      <c r="A5" s="529"/>
      <c r="B5" s="1048"/>
      <c r="C5" s="194">
        <v>1997</v>
      </c>
      <c r="D5" s="187" t="str">
        <f>výsledky!D50</f>
        <v>Zuzana</v>
      </c>
      <c r="E5" s="188" t="str">
        <f>výsledky!E50</f>
        <v>Turková</v>
      </c>
      <c r="F5" s="189" t="str">
        <f>výsledky!F50</f>
        <v>Mosty u Jabl.</v>
      </c>
      <c r="G5" s="332">
        <f>výsledky!G50</f>
        <v>1.7858796296296297E-3</v>
      </c>
      <c r="H5" s="187" t="str">
        <f>výsledky!H50</f>
        <v>Barbara</v>
      </c>
      <c r="I5" s="188" t="str">
        <f>výsledky!I50</f>
        <v>Pilchová</v>
      </c>
      <c r="J5" s="189" t="str">
        <f>výsledky!J50</f>
        <v>Hrádek</v>
      </c>
      <c r="K5" s="332">
        <f>výsledky!K50</f>
        <v>1.7986111111111111E-3</v>
      </c>
      <c r="L5" s="187" t="str">
        <f>výsledky!L50</f>
        <v>Kateřina</v>
      </c>
      <c r="M5" s="188" t="str">
        <f>výsledky!M50</f>
        <v>Kluzová</v>
      </c>
      <c r="N5" s="189" t="str">
        <f>výsledky!N50</f>
        <v>Jablunkov</v>
      </c>
      <c r="O5" s="332">
        <f>výsledky!O50</f>
        <v>1.8101851851851849E-3</v>
      </c>
      <c r="P5" s="331"/>
      <c r="Q5" s="186"/>
    </row>
    <row r="6" spans="1:17" ht="15" customHeight="1">
      <c r="A6" s="529"/>
      <c r="B6" s="1048"/>
      <c r="C6" s="194">
        <v>1998</v>
      </c>
      <c r="D6" s="214" t="str">
        <f>výsledky!D70</f>
        <v>Hana</v>
      </c>
      <c r="E6" s="215" t="str">
        <f>výsledky!E70</f>
        <v>Cigánková</v>
      </c>
      <c r="F6" s="216" t="str">
        <f>výsledky!F70</f>
        <v>Frýdek-Místek</v>
      </c>
      <c r="G6" s="333">
        <f>výsledky!G70</f>
        <v>1.5914351851851851E-3</v>
      </c>
      <c r="H6" s="187" t="str">
        <f>výsledky!H70</f>
        <v>Barbara</v>
      </c>
      <c r="I6" s="188" t="str">
        <f>výsledky!I70</f>
        <v>Bohatá</v>
      </c>
      <c r="J6" s="189" t="str">
        <f>výsledky!J70</f>
        <v>Frýdek-Místek</v>
      </c>
      <c r="K6" s="332">
        <f>výsledky!K70</f>
        <v>1.6458333333333333E-3</v>
      </c>
      <c r="L6" s="187" t="str">
        <f>výsledky!L70</f>
        <v>Jana</v>
      </c>
      <c r="M6" s="188" t="str">
        <f>výsledky!M70</f>
        <v>Hofierková</v>
      </c>
      <c r="N6" s="189" t="str">
        <f>výsledky!N70</f>
        <v>Třinec</v>
      </c>
      <c r="O6" s="332">
        <f>výsledky!O70</f>
        <v>1.6527777777777775E-3</v>
      </c>
      <c r="P6" s="331"/>
      <c r="Q6" s="186"/>
    </row>
    <row r="7" spans="1:17" ht="15" customHeight="1">
      <c r="A7" s="529"/>
      <c r="B7" s="1048"/>
      <c r="C7" s="194">
        <v>1999</v>
      </c>
      <c r="D7" s="187" t="str">
        <f>výsledky!D90</f>
        <v>Barbara</v>
      </c>
      <c r="E7" s="188" t="str">
        <f>výsledky!E90</f>
        <v>Pilchová</v>
      </c>
      <c r="F7" s="189" t="str">
        <f>výsledky!F90</f>
        <v>Hrádek</v>
      </c>
      <c r="G7" s="332">
        <f>výsledky!G90</f>
        <v>1.6157407407407407E-3</v>
      </c>
      <c r="H7" s="187" t="str">
        <f>výsledky!H90</f>
        <v>Kateřina</v>
      </c>
      <c r="I7" s="188" t="str">
        <f>výsledky!I90</f>
        <v>Wróblová</v>
      </c>
      <c r="J7" s="189" t="str">
        <f>výsledky!J90</f>
        <v>Bystřice</v>
      </c>
      <c r="K7" s="332">
        <f>výsledky!K90</f>
        <v>1.6377314814814815E-3</v>
      </c>
      <c r="L7" s="187" t="str">
        <f>výsledky!L90</f>
        <v>Janina</v>
      </c>
      <c r="M7" s="188" t="str">
        <f>výsledky!M90</f>
        <v>Wolná</v>
      </c>
      <c r="N7" s="189" t="str">
        <f>výsledky!N90</f>
        <v>Hrádek</v>
      </c>
      <c r="O7" s="332">
        <f>výsledky!O90</f>
        <v>1.6620370370370372E-3</v>
      </c>
      <c r="P7" s="331"/>
      <c r="Q7" s="186"/>
    </row>
    <row r="8" spans="1:17" ht="15" customHeight="1">
      <c r="A8" s="529"/>
      <c r="B8" s="1048"/>
      <c r="C8" s="194">
        <v>2000</v>
      </c>
      <c r="D8" s="524" t="str">
        <f>výsledky!D110</f>
        <v>Michaela</v>
      </c>
      <c r="E8" s="525" t="str">
        <f>výsledky!E110</f>
        <v>Bubíková</v>
      </c>
      <c r="F8" s="499" t="str">
        <f>výsledky!F110</f>
        <v>Frýdek-Místek</v>
      </c>
      <c r="G8" s="495">
        <f>výsledky!G110</f>
        <v>1.5254629629629631E-3</v>
      </c>
      <c r="H8" s="187" t="str">
        <f>výsledky!H110</f>
        <v>Petra</v>
      </c>
      <c r="I8" s="188" t="str">
        <f>výsledky!I110</f>
        <v>Pišová</v>
      </c>
      <c r="J8" s="189" t="str">
        <f>výsledky!J110</f>
        <v>Frýdek-Místek</v>
      </c>
      <c r="K8" s="332">
        <f>výsledky!K110</f>
        <v>1.6365740740740739E-3</v>
      </c>
      <c r="L8" s="187" t="str">
        <f>výsledky!L110</f>
        <v>Janina</v>
      </c>
      <c r="M8" s="188" t="str">
        <f>výsledky!M110</f>
        <v>Wolná</v>
      </c>
      <c r="N8" s="189" t="str">
        <f>výsledky!N110</f>
        <v>Hrádek</v>
      </c>
      <c r="O8" s="332">
        <f>výsledky!O110</f>
        <v>1.6701388888888892E-3</v>
      </c>
      <c r="Q8" s="186"/>
    </row>
    <row r="9" spans="1:17" ht="15" customHeight="1">
      <c r="A9" s="529"/>
      <c r="B9" s="1048"/>
      <c r="C9" s="194">
        <v>2001</v>
      </c>
      <c r="D9" s="214" t="str">
        <f>výsledky!D132</f>
        <v xml:space="preserve">Eva                 </v>
      </c>
      <c r="E9" s="188" t="str">
        <f>výsledky!E132</f>
        <v>Heczková</v>
      </c>
      <c r="F9" s="189" t="str">
        <f>výsledky!F132</f>
        <v>Třinec</v>
      </c>
      <c r="G9" s="341">
        <f>výsledky!G132</f>
        <v>220.8</v>
      </c>
      <c r="H9" s="187" t="str">
        <f>výsledky!H132</f>
        <v xml:space="preserve">Agnieszka           </v>
      </c>
      <c r="I9" s="188" t="str">
        <f>výsledky!I132</f>
        <v>Zawadová</v>
      </c>
      <c r="J9" s="189" t="str">
        <f>výsledky!J132</f>
        <v>Istebna</v>
      </c>
      <c r="K9" s="341">
        <f>výsledky!K132</f>
        <v>223.1</v>
      </c>
      <c r="L9" s="187" t="str">
        <f>výsledky!L132</f>
        <v xml:space="preserve">Lada                </v>
      </c>
      <c r="M9" s="188" t="str">
        <f>výsledky!M132</f>
        <v>Medvecová</v>
      </c>
      <c r="N9" s="189" t="str">
        <f>výsledky!N132</f>
        <v>Frýdek-Místek</v>
      </c>
      <c r="O9" s="341">
        <f>výsledky!O132</f>
        <v>223.7</v>
      </c>
      <c r="P9" s="331"/>
      <c r="Q9" s="186"/>
    </row>
    <row r="10" spans="1:17" ht="15" customHeight="1">
      <c r="A10" s="529"/>
      <c r="B10" s="1048"/>
      <c r="C10" s="194">
        <v>2002</v>
      </c>
      <c r="D10" s="214" t="str">
        <f>výsledky!D154</f>
        <v>Erika</v>
      </c>
      <c r="E10" s="188" t="str">
        <f>výsledky!E154</f>
        <v>Mikulenková</v>
      </c>
      <c r="F10" s="189" t="str">
        <f>výsledky!F154</f>
        <v>Frýdek-Místek</v>
      </c>
      <c r="G10" s="327" t="str">
        <f>výsledky!G154</f>
        <v>02:25,7</v>
      </c>
      <c r="H10" s="187" t="str">
        <f>výsledky!H154</f>
        <v>Markéta</v>
      </c>
      <c r="I10" s="188" t="str">
        <f>výsledky!I154</f>
        <v>Schybolová</v>
      </c>
      <c r="J10" s="189" t="str">
        <f>výsledky!J154</f>
        <v>Kopřivnice</v>
      </c>
      <c r="K10" s="327" t="str">
        <f>výsledky!K154</f>
        <v>02:26,9</v>
      </c>
      <c r="L10" s="187" t="str">
        <f>výsledky!L154</f>
        <v>Hana</v>
      </c>
      <c r="M10" s="188" t="str">
        <f>výsledky!M154</f>
        <v>Holejšovská</v>
      </c>
      <c r="N10" s="189" t="str">
        <f>výsledky!N154</f>
        <v>Frýdek-Místek</v>
      </c>
      <c r="O10" s="327" t="str">
        <f>výsledky!O154</f>
        <v>02:28,1</v>
      </c>
      <c r="P10" s="331"/>
      <c r="Q10" s="186"/>
    </row>
    <row r="11" spans="1:17" ht="15" customHeight="1">
      <c r="A11" s="529"/>
      <c r="B11" s="1048"/>
      <c r="C11" s="194">
        <v>2003</v>
      </c>
      <c r="D11" s="214" t="str">
        <f>výsledky!D198</f>
        <v>Adéla</v>
      </c>
      <c r="E11" s="188" t="str">
        <f>výsledky!E198</f>
        <v>Marková</v>
      </c>
      <c r="F11" s="189" t="str">
        <f>výsledky!F198</f>
        <v>Frýdek-Místek</v>
      </c>
      <c r="G11" s="327" t="str">
        <f>výsledky!G198</f>
        <v>02:14,4</v>
      </c>
      <c r="H11" s="187" t="str">
        <f>výsledky!H198</f>
        <v>Hana</v>
      </c>
      <c r="I11" s="188" t="str">
        <f>výsledky!I198</f>
        <v>Holejšovská</v>
      </c>
      <c r="J11" s="189" t="str">
        <f>výsledky!J198</f>
        <v>Frýdek-Místek</v>
      </c>
      <c r="K11" s="327" t="str">
        <f>výsledky!K198</f>
        <v>02:18,9</v>
      </c>
      <c r="L11" s="187" t="str">
        <f>výsledky!L198</f>
        <v>Dita</v>
      </c>
      <c r="M11" s="188" t="str">
        <f>výsledky!M198</f>
        <v>Janíková</v>
      </c>
      <c r="N11" s="189" t="str">
        <f>výsledky!N198</f>
        <v>Frýdek-Místek</v>
      </c>
      <c r="O11" s="327" t="str">
        <f>výsledky!O198</f>
        <v>02:20,8</v>
      </c>
      <c r="P11" s="331"/>
      <c r="Q11" s="186"/>
    </row>
    <row r="12" spans="1:17" ht="15" customHeight="1">
      <c r="A12" s="529"/>
      <c r="B12" s="1048"/>
      <c r="C12" s="194">
        <v>2004</v>
      </c>
      <c r="D12" s="214" t="str">
        <f>výsledky!D220</f>
        <v>Jana</v>
      </c>
      <c r="E12" s="188" t="str">
        <f>výsledky!E220</f>
        <v>Lepíková</v>
      </c>
      <c r="F12" s="189" t="str">
        <f>výsledky!F220</f>
        <v>Frýdek-Místek</v>
      </c>
      <c r="G12" s="327" t="str">
        <f>výsledky!G220</f>
        <v>02:20,0</v>
      </c>
      <c r="H12" s="187" t="str">
        <f>výsledky!H220</f>
        <v>Natalia</v>
      </c>
      <c r="I12" s="188" t="str">
        <f>výsledky!I220</f>
        <v>Sikorová</v>
      </c>
      <c r="J12" s="189" t="str">
        <f>výsledky!J220</f>
        <v>Třinec</v>
      </c>
      <c r="K12" s="327" t="str">
        <f>výsledky!K220</f>
        <v>02:23,0</v>
      </c>
      <c r="L12" s="187" t="str">
        <f>výsledky!L220</f>
        <v>Vendula</v>
      </c>
      <c r="M12" s="188" t="str">
        <f>výsledky!M220</f>
        <v>Moškořová</v>
      </c>
      <c r="N12" s="189" t="str">
        <f>výsledky!N220</f>
        <v>Frýdek-Místek</v>
      </c>
      <c r="O12" s="327" t="str">
        <f>výsledky!O220</f>
        <v>02:25,0</v>
      </c>
      <c r="P12" s="331"/>
      <c r="Q12" s="186"/>
    </row>
    <row r="13" spans="1:17" ht="15" customHeight="1">
      <c r="A13" s="529"/>
      <c r="B13" s="1048"/>
      <c r="C13" s="194">
        <v>2005</v>
      </c>
      <c r="D13" s="214" t="str">
        <f>výsledky!D246</f>
        <v>Beáta</v>
      </c>
      <c r="E13" s="188" t="str">
        <f>výsledky!E246</f>
        <v>Marková</v>
      </c>
      <c r="F13" s="189" t="str">
        <f>výsledky!F246</f>
        <v>Frýdek-Místek</v>
      </c>
      <c r="G13" s="327" t="str">
        <f>výsledky!G246</f>
        <v>02:23,3</v>
      </c>
      <c r="H13" s="187" t="str">
        <f>výsledky!H246</f>
        <v>Nikola</v>
      </c>
      <c r="I13" s="188" t="str">
        <f>výsledky!I246</f>
        <v>Horňáčková</v>
      </c>
      <c r="J13" s="189" t="str">
        <f>výsledky!J246</f>
        <v>Frýdek-Místek</v>
      </c>
      <c r="K13" s="327" t="str">
        <f>výsledky!K246</f>
        <v>02:24,9</v>
      </c>
      <c r="L13" s="187" t="str">
        <f>výsledky!L246</f>
        <v>Alice</v>
      </c>
      <c r="M13" s="188" t="str">
        <f>výsledky!M246</f>
        <v>Píšová</v>
      </c>
      <c r="N13" s="189" t="str">
        <f>výsledky!N246</f>
        <v>Frýdek-Místek</v>
      </c>
      <c r="O13" s="327" t="str">
        <f>výsledky!O246</f>
        <v>02:26,5</v>
      </c>
      <c r="P13" s="331"/>
      <c r="Q13" s="186"/>
    </row>
    <row r="14" spans="1:17" ht="15" customHeight="1">
      <c r="A14" s="529"/>
      <c r="B14" s="1048"/>
      <c r="C14" s="194">
        <v>2006</v>
      </c>
      <c r="D14" s="187" t="str">
        <f>výsledky!D272</f>
        <v>Beata</v>
      </c>
      <c r="E14" s="188" t="str">
        <f>výsledky!E272</f>
        <v>Marková</v>
      </c>
      <c r="F14" s="189" t="str">
        <f>výsledky!F272</f>
        <v>Frýdek-Místek</v>
      </c>
      <c r="G14" s="327" t="str">
        <f>výsledky!G272</f>
        <v>02:20,0</v>
      </c>
      <c r="H14" s="187" t="str">
        <f>výsledky!H272</f>
        <v>Nikola</v>
      </c>
      <c r="I14" s="188" t="str">
        <f>výsledky!I272</f>
        <v>Horňáčková</v>
      </c>
      <c r="J14" s="189" t="str">
        <f>výsledky!J272</f>
        <v>Frýdek-Místek</v>
      </c>
      <c r="K14" s="327" t="str">
        <f>výsledky!K272</f>
        <v>02:21,0</v>
      </c>
      <c r="L14" s="187" t="str">
        <f>výsledky!L272</f>
        <v>Kateřina</v>
      </c>
      <c r="M14" s="188" t="str">
        <f>výsledky!M272</f>
        <v>Klepáčová</v>
      </c>
      <c r="N14" s="189" t="str">
        <f>výsledky!N272</f>
        <v>Frýdek-Místek</v>
      </c>
      <c r="O14" s="327" t="str">
        <f>výsledky!O272</f>
        <v>02:24,0</v>
      </c>
      <c r="P14" s="331"/>
      <c r="Q14" s="186"/>
    </row>
    <row r="15" spans="1:17" ht="15" customHeight="1">
      <c r="A15" s="529"/>
      <c r="B15" s="1048"/>
      <c r="C15" s="194">
        <v>2007</v>
      </c>
      <c r="D15" s="214" t="str">
        <f>výsledky!D298</f>
        <v>Kateřina</v>
      </c>
      <c r="E15" s="188" t="str">
        <f>výsledky!E298</f>
        <v>Klepáčová</v>
      </c>
      <c r="F15" s="189" t="str">
        <f>výsledky!F298</f>
        <v>Frýdek-Místek</v>
      </c>
      <c r="G15" s="327" t="str">
        <f>výsledky!G298</f>
        <v>02:21,0</v>
      </c>
      <c r="H15" s="187" t="str">
        <f>výsledky!H298</f>
        <v>Alice</v>
      </c>
      <c r="I15" s="188" t="str">
        <f>výsledky!I298</f>
        <v>Šútorová</v>
      </c>
      <c r="J15" s="189" t="str">
        <f>výsledky!J298</f>
        <v>Frýdek-Místek</v>
      </c>
      <c r="K15" s="327" t="str">
        <f>výsledky!K298</f>
        <v>02:22,0</v>
      </c>
      <c r="L15" s="187" t="str">
        <f>výsledky!L298</f>
        <v>Karolína</v>
      </c>
      <c r="M15" s="188" t="str">
        <f>výsledky!M298</f>
        <v>Sikorová</v>
      </c>
      <c r="N15" s="189" t="str">
        <f>výsledky!N298</f>
        <v>Bystřice</v>
      </c>
      <c r="O15" s="327" t="str">
        <f>výsledky!O298</f>
        <v>02:24,0</v>
      </c>
      <c r="P15" s="331"/>
      <c r="Q15" s="186"/>
    </row>
    <row r="16" spans="1:17" ht="15" customHeight="1" thickBot="1">
      <c r="A16" s="531"/>
      <c r="B16" s="1048"/>
      <c r="C16" s="194">
        <v>2008</v>
      </c>
      <c r="D16" s="214" t="str">
        <f>výsledky!D326</f>
        <v>Hana</v>
      </c>
      <c r="E16" s="188" t="str">
        <f>výsledky!E326</f>
        <v>Walaská</v>
      </c>
      <c r="F16" s="189" t="str">
        <f>výsledky!F326</f>
        <v>Třinec</v>
      </c>
      <c r="G16" s="327" t="str">
        <f>výsledky!G326</f>
        <v>02:22,0</v>
      </c>
      <c r="H16" s="187" t="str">
        <f>výsledky!H326</f>
        <v>Karolína</v>
      </c>
      <c r="I16" s="188" t="str">
        <f>výsledky!I326</f>
        <v>Mrázková</v>
      </c>
      <c r="J16" s="189" t="str">
        <f>výsledky!J326</f>
        <v>Jablunkov</v>
      </c>
      <c r="K16" s="327" t="str">
        <f>výsledky!K326</f>
        <v>02:26,0</v>
      </c>
      <c r="L16" s="187" t="str">
        <f>výsledky!L326</f>
        <v>Veronika</v>
      </c>
      <c r="M16" s="188" t="str">
        <f>výsledky!M326</f>
        <v>Siebeltová</v>
      </c>
      <c r="N16" s="189" t="str">
        <f>výsledky!N326</f>
        <v>Frýdek-Místek</v>
      </c>
      <c r="O16" s="327" t="str">
        <f>výsledky!O326</f>
        <v>02:35,0</v>
      </c>
      <c r="P16" s="185"/>
      <c r="Q16" s="186"/>
    </row>
    <row r="17" spans="1:17" ht="15" customHeight="1">
      <c r="A17" s="529"/>
      <c r="B17" s="1048"/>
      <c r="C17" s="194">
        <v>2009</v>
      </c>
      <c r="D17" s="214" t="str">
        <f>výsledky!D354</f>
        <v>Blanka</v>
      </c>
      <c r="E17" s="188" t="str">
        <f>výsledky!E354</f>
        <v>Hunerová</v>
      </c>
      <c r="F17" s="189" t="str">
        <f>výsledky!F354</f>
        <v>Frýdek-Místek</v>
      </c>
      <c r="G17" s="327" t="str">
        <f>výsledky!G354</f>
        <v>02:19,0</v>
      </c>
      <c r="H17" s="187" t="str">
        <f>výsledky!H354</f>
        <v>Kateřina</v>
      </c>
      <c r="I17" s="188" t="str">
        <f>výsledky!I354</f>
        <v>Siebeltová</v>
      </c>
      <c r="J17" s="189" t="str">
        <f>výsledky!J354</f>
        <v>Frýdek-Místek</v>
      </c>
      <c r="K17" s="327" t="str">
        <f>výsledky!K354</f>
        <v>02:22,0</v>
      </c>
      <c r="L17" s="187" t="str">
        <f>výsledky!L354</f>
        <v>Gabriela</v>
      </c>
      <c r="M17" s="188" t="str">
        <f>výsledky!M354</f>
        <v>Szotkowská</v>
      </c>
      <c r="N17" s="189" t="str">
        <f>výsledky!N354</f>
        <v>Jablunkov</v>
      </c>
      <c r="O17" s="327" t="str">
        <f>výsledky!O354</f>
        <v>02:23,0</v>
      </c>
      <c r="P17" s="185"/>
      <c r="Q17" s="186"/>
    </row>
    <row r="18" spans="1:17" ht="15" customHeight="1">
      <c r="A18" s="529"/>
      <c r="B18" s="1048"/>
      <c r="C18" s="194">
        <v>2010</v>
      </c>
      <c r="D18" s="214" t="str">
        <f>výsledky!D382</f>
        <v>Helena</v>
      </c>
      <c r="E18" s="188" t="str">
        <f>výsledky!E382</f>
        <v>Benčová</v>
      </c>
      <c r="F18" s="189" t="str">
        <f>výsledky!F382</f>
        <v>Frýdek-Místek</v>
      </c>
      <c r="G18" s="327" t="str">
        <f>výsledky!G382</f>
        <v>02:18,0</v>
      </c>
      <c r="H18" s="187" t="str">
        <f>výsledky!H382</f>
        <v>Gabriela</v>
      </c>
      <c r="I18" s="188" t="str">
        <f>výsledky!I382</f>
        <v>Szotkowská</v>
      </c>
      <c r="J18" s="189" t="str">
        <f>výsledky!J382</f>
        <v>Jablunkov</v>
      </c>
      <c r="K18" s="327" t="str">
        <f>výsledky!K382</f>
        <v>02:21,0</v>
      </c>
      <c r="L18" s="187" t="str">
        <f>výsledky!L382</f>
        <v>Eva</v>
      </c>
      <c r="M18" s="633" t="str">
        <f>výsledky!M382</f>
        <v>Pišteková</v>
      </c>
      <c r="N18" s="189" t="str">
        <f>výsledky!N382</f>
        <v>Frýdek-Místek</v>
      </c>
      <c r="O18" s="327" t="str">
        <f>výsledky!O382</f>
        <v>02:23,0</v>
      </c>
      <c r="P18" s="185"/>
      <c r="Q18" s="186"/>
    </row>
    <row r="19" spans="1:17" ht="15" customHeight="1">
      <c r="A19" s="529"/>
      <c r="B19" s="1048"/>
      <c r="C19" s="612">
        <v>2011</v>
      </c>
      <c r="D19" s="626" t="str">
        <f>výsledky!D410</f>
        <v>Helena</v>
      </c>
      <c r="E19" s="627" t="str">
        <f>výsledky!E410</f>
        <v>Benčová</v>
      </c>
      <c r="F19" s="628" t="str">
        <f>výsledky!F410</f>
        <v>Frýdek-Místek</v>
      </c>
      <c r="G19" s="629" t="str">
        <f>výsledky!G410</f>
        <v>02:08,0</v>
      </c>
      <c r="H19" s="606" t="str">
        <f>výsledky!H410</f>
        <v>Eva</v>
      </c>
      <c r="I19" s="607" t="str">
        <f>výsledky!I410</f>
        <v>Pišteková</v>
      </c>
      <c r="J19" s="608" t="str">
        <f>výsledky!J410</f>
        <v>Frýdek-Místek</v>
      </c>
      <c r="K19" s="609" t="str">
        <f>výsledky!K410</f>
        <v>02:13,0</v>
      </c>
      <c r="L19" s="606" t="str">
        <f>výsledky!L410</f>
        <v>Kristýna</v>
      </c>
      <c r="M19" s="632" t="str">
        <f>výsledky!M410</f>
        <v>Škanderová</v>
      </c>
      <c r="N19" s="608" t="str">
        <f>výsledky!N410</f>
        <v>Frýdek-Místek</v>
      </c>
      <c r="O19" s="609" t="str">
        <f>výsledky!O410</f>
        <v>02:21,0</v>
      </c>
      <c r="P19" s="544" t="str">
        <f>G19</f>
        <v>02:08,0</v>
      </c>
      <c r="Q19" s="186">
        <v>2000</v>
      </c>
    </row>
    <row r="20" spans="1:17" ht="15" customHeight="1">
      <c r="A20" s="529"/>
      <c r="B20" s="1048"/>
      <c r="C20" s="430">
        <v>2012</v>
      </c>
      <c r="D20" s="592" t="str">
        <f>výsledky!D438</f>
        <v>Kristýna</v>
      </c>
      <c r="E20" s="597" t="str">
        <f>výsledky!E438</f>
        <v>Škanderová</v>
      </c>
      <c r="F20" s="598" t="str">
        <f>výsledky!F438</f>
        <v>Frýdek-Místek</v>
      </c>
      <c r="G20" s="312" t="str">
        <f>výsledky!G438</f>
        <v>02:05,0</v>
      </c>
      <c r="H20" s="596" t="str">
        <f>výsledky!H438</f>
        <v>Petra</v>
      </c>
      <c r="I20" s="597" t="str">
        <f>výsledky!I438</f>
        <v>Pavlásková</v>
      </c>
      <c r="J20" s="598" t="str">
        <f>výsledky!J438</f>
        <v>Frýdek-Místek</v>
      </c>
      <c r="K20" s="312" t="str">
        <f>výsledky!K438</f>
        <v>02:08,0</v>
      </c>
      <c r="L20" s="596" t="str">
        <f>výsledky!L438</f>
        <v>Tereza</v>
      </c>
      <c r="M20" s="630" t="str">
        <f>výsledky!M438</f>
        <v>Uherková</v>
      </c>
      <c r="N20" s="598" t="str">
        <f>výsledky!N438</f>
        <v>Frýdek-Místek</v>
      </c>
      <c r="O20" s="312" t="str">
        <f>výsledky!O438</f>
        <v>02:08,6</v>
      </c>
      <c r="P20" s="621"/>
      <c r="Q20" s="600"/>
    </row>
    <row r="21" spans="1:17" ht="15" customHeight="1" thickBot="1">
      <c r="A21" s="531"/>
      <c r="B21" s="1049"/>
      <c r="C21" s="195">
        <v>2013</v>
      </c>
      <c r="D21" s="540"/>
      <c r="E21" s="192"/>
      <c r="F21" s="168"/>
      <c r="G21" s="315"/>
      <c r="H21" s="191"/>
      <c r="I21" s="192"/>
      <c r="J21" s="168"/>
      <c r="K21" s="315"/>
      <c r="L21" s="191"/>
      <c r="M21" s="631"/>
      <c r="N21" s="168"/>
      <c r="O21" s="315"/>
      <c r="P21" s="159"/>
      <c r="Q21" s="160"/>
    </row>
    <row r="22" spans="1:17" ht="12.75" thickBot="1"/>
    <row r="23" spans="1:17" ht="15" customHeight="1">
      <c r="B23" s="1024" t="s">
        <v>1486</v>
      </c>
      <c r="C23" s="1025"/>
      <c r="D23" s="1010" t="s">
        <v>1474</v>
      </c>
      <c r="E23" s="1011"/>
      <c r="F23" s="1011"/>
      <c r="G23" s="1011"/>
      <c r="H23" s="1011"/>
      <c r="I23" s="1011"/>
      <c r="J23" s="1011"/>
      <c r="K23" s="1011"/>
      <c r="L23" s="1011"/>
      <c r="M23" s="1011"/>
      <c r="N23" s="1011"/>
      <c r="O23" s="1030"/>
      <c r="P23" s="1028" t="s">
        <v>1473</v>
      </c>
      <c r="Q23" s="1029"/>
    </row>
    <row r="24" spans="1:17" ht="15" customHeight="1" thickBot="1">
      <c r="B24" s="1026"/>
      <c r="C24" s="1027"/>
      <c r="D24" s="1013" t="s">
        <v>1475</v>
      </c>
      <c r="E24" s="1014"/>
      <c r="F24" s="1014"/>
      <c r="G24" s="1014"/>
      <c r="H24" s="1015" t="s">
        <v>1476</v>
      </c>
      <c r="I24" s="1015"/>
      <c r="J24" s="1015"/>
      <c r="K24" s="1015"/>
      <c r="L24" s="1016" t="s">
        <v>1477</v>
      </c>
      <c r="M24" s="1016"/>
      <c r="N24" s="1016"/>
      <c r="O24" s="1031"/>
      <c r="P24" s="197" t="s">
        <v>1472</v>
      </c>
      <c r="Q24" s="196" t="s">
        <v>1480</v>
      </c>
    </row>
    <row r="25" spans="1:17" ht="15" customHeight="1">
      <c r="B25" s="1021" t="s">
        <v>670</v>
      </c>
      <c r="C25" s="193">
        <v>1995</v>
      </c>
      <c r="D25" s="200" t="str">
        <f>výsledky!D11</f>
        <v>Jan</v>
      </c>
      <c r="E25" s="199" t="str">
        <f>výsledky!E11</f>
        <v>Kaleta</v>
      </c>
      <c r="F25" s="150" t="str">
        <f>výsledky!F11</f>
        <v>Třinec</v>
      </c>
      <c r="G25" s="310">
        <f>výsledky!G11</f>
        <v>2.3275462962962963E-3</v>
      </c>
      <c r="H25" s="200" t="str">
        <f>výsledky!H11</f>
        <v>Roman</v>
      </c>
      <c r="I25" s="199" t="str">
        <f>výsledky!I11</f>
        <v>Raszka</v>
      </c>
      <c r="J25" s="150" t="str">
        <f>výsledky!J11</f>
        <v>Bystřice</v>
      </c>
      <c r="K25" s="310">
        <f>výsledky!K11</f>
        <v>2.5925925925925925E-3</v>
      </c>
      <c r="L25" s="200" t="str">
        <f>výsledky!L11</f>
        <v>Roman</v>
      </c>
      <c r="M25" s="199" t="str">
        <f>výsledky!M11</f>
        <v>Buda</v>
      </c>
      <c r="N25" s="150" t="str">
        <f>výsledky!N11</f>
        <v>Bystřice</v>
      </c>
      <c r="O25" s="310">
        <f>výsledky!O11</f>
        <v>2.6041666666666665E-3</v>
      </c>
      <c r="P25" s="330"/>
      <c r="Q25" s="153"/>
    </row>
    <row r="26" spans="1:17" ht="15" customHeight="1">
      <c r="B26" s="1022"/>
      <c r="C26" s="194">
        <v>1996</v>
      </c>
      <c r="D26" s="184" t="str">
        <f>výsledky!D31</f>
        <v>Jan</v>
      </c>
      <c r="E26" s="181" t="str">
        <f>výsledky!E31</f>
        <v>Kaleta</v>
      </c>
      <c r="F26" s="182" t="str">
        <f>výsledky!F31</f>
        <v>Hrádek</v>
      </c>
      <c r="G26" s="332">
        <f>výsledky!G31</f>
        <v>2.3611111111111111E-3</v>
      </c>
      <c r="H26" s="184" t="str">
        <f>výsledky!H31</f>
        <v>Lubomír</v>
      </c>
      <c r="I26" s="181" t="str">
        <f>výsledky!I31</f>
        <v>Miko</v>
      </c>
      <c r="J26" s="182" t="str">
        <f>výsledky!J31</f>
        <v>Jablunkov</v>
      </c>
      <c r="K26" s="332">
        <f>výsledky!K31</f>
        <v>2.3958333333333336E-3</v>
      </c>
      <c r="L26" s="184" t="str">
        <f>výsledky!L31</f>
        <v>Tomáš</v>
      </c>
      <c r="M26" s="181" t="str">
        <f>výsledky!M31</f>
        <v>Kufa</v>
      </c>
      <c r="N26" s="182" t="str">
        <f>výsledky!N31</f>
        <v>Jablunkov</v>
      </c>
      <c r="O26" s="332">
        <f>výsledky!O31</f>
        <v>2.4074074074074076E-3</v>
      </c>
      <c r="P26" s="331"/>
      <c r="Q26" s="186"/>
    </row>
    <row r="27" spans="1:17" ht="15" customHeight="1">
      <c r="B27" s="1022"/>
      <c r="C27" s="194">
        <v>1997</v>
      </c>
      <c r="D27" s="184" t="str">
        <f>výsledky!D51</f>
        <v>Tomáš</v>
      </c>
      <c r="E27" s="190" t="str">
        <f>výsledky!E51</f>
        <v>Martinák</v>
      </c>
      <c r="F27" s="189" t="str">
        <f>výsledky!F51</f>
        <v>Frýdek-Místek</v>
      </c>
      <c r="G27" s="332">
        <f>výsledky!G51</f>
        <v>2.2511574074074074E-3</v>
      </c>
      <c r="H27" s="184" t="str">
        <f>výsledky!H51</f>
        <v>Lukáš</v>
      </c>
      <c r="I27" s="190" t="str">
        <f>výsledky!I51</f>
        <v>Slowioczek</v>
      </c>
      <c r="J27" s="189" t="str">
        <f>výsledky!J51</f>
        <v>Jablunkov</v>
      </c>
      <c r="K27" s="332">
        <f>výsledky!K51</f>
        <v>2.2523148148148146E-3</v>
      </c>
      <c r="L27" s="184" t="str">
        <f>výsledky!L51</f>
        <v>Daniel</v>
      </c>
      <c r="M27" s="190" t="str">
        <f>výsledky!M51</f>
        <v>Byrtus</v>
      </c>
      <c r="N27" s="189" t="str">
        <f>výsledky!N51</f>
        <v>Bystřice</v>
      </c>
      <c r="O27" s="332">
        <f>výsledky!O51</f>
        <v>2.255787037037037E-3</v>
      </c>
      <c r="P27" s="331"/>
      <c r="Q27" s="186"/>
    </row>
    <row r="28" spans="1:17" ht="15" customHeight="1">
      <c r="B28" s="1022"/>
      <c r="C28" s="194">
        <v>1998</v>
      </c>
      <c r="D28" s="217" t="str">
        <f>výsledky!D71</f>
        <v>Marian</v>
      </c>
      <c r="E28" s="218" t="str">
        <f>výsledky!E71</f>
        <v>Cienciala</v>
      </c>
      <c r="F28" s="216" t="str">
        <f>výsledky!F71</f>
        <v>Bystřice</v>
      </c>
      <c r="G28" s="333">
        <f>výsledky!G71</f>
        <v>1.7870370370370368E-3</v>
      </c>
      <c r="H28" s="184" t="str">
        <f>výsledky!H71</f>
        <v>Tomáš</v>
      </c>
      <c r="I28" s="190" t="str">
        <f>výsledky!I71</f>
        <v>Martinák</v>
      </c>
      <c r="J28" s="189" t="str">
        <f>výsledky!J71</f>
        <v>Frýdek-Místek</v>
      </c>
      <c r="K28" s="332">
        <f>výsledky!K71</f>
        <v>1.8553240740740743E-3</v>
      </c>
      <c r="L28" s="184" t="str">
        <f>výsledky!L71</f>
        <v>Jan</v>
      </c>
      <c r="M28" s="190" t="str">
        <f>výsledky!M71</f>
        <v>Urban</v>
      </c>
      <c r="N28" s="189" t="str">
        <f>výsledky!N71</f>
        <v>Bruntál</v>
      </c>
      <c r="O28" s="332">
        <f>výsledky!O71</f>
        <v>1.9293981481481482E-3</v>
      </c>
      <c r="P28" s="331"/>
      <c r="Q28" s="186"/>
    </row>
    <row r="29" spans="1:17" ht="15" customHeight="1">
      <c r="B29" s="1022"/>
      <c r="C29" s="194">
        <v>1999</v>
      </c>
      <c r="D29" s="184" t="str">
        <f>výsledky!D91</f>
        <v>Miroslav</v>
      </c>
      <c r="E29" s="190" t="str">
        <f>výsledky!E91</f>
        <v>Juhasz</v>
      </c>
      <c r="F29" s="189" t="str">
        <f>výsledky!F91</f>
        <v>Bocanovice</v>
      </c>
      <c r="G29" s="332">
        <f>výsledky!G91</f>
        <v>1.8807870370370369E-3</v>
      </c>
      <c r="H29" s="184" t="str">
        <f>výsledky!H91</f>
        <v>Sławomir</v>
      </c>
      <c r="I29" s="190" t="str">
        <f>výsledky!I91</f>
        <v>Dziedzic</v>
      </c>
      <c r="J29" s="189" t="str">
        <f>výsledky!J91</f>
        <v>Istebna</v>
      </c>
      <c r="K29" s="332">
        <f>výsledky!K91</f>
        <v>1.9826388888888888E-3</v>
      </c>
      <c r="L29" s="184" t="str">
        <f>výsledky!L91</f>
        <v>Josef</v>
      </c>
      <c r="M29" s="190" t="str">
        <f>výsledky!M91</f>
        <v>Gerát</v>
      </c>
      <c r="N29" s="189" t="str">
        <f>výsledky!N91</f>
        <v>Svrčinovec</v>
      </c>
      <c r="O29" s="332">
        <f>výsledky!O91</f>
        <v>1.9872685185185189E-3</v>
      </c>
      <c r="P29" s="331"/>
      <c r="Q29" s="186"/>
    </row>
    <row r="30" spans="1:17" ht="15" customHeight="1">
      <c r="B30" s="1022"/>
      <c r="C30" s="194">
        <v>2000</v>
      </c>
      <c r="D30" s="184" t="str">
        <f>výsledky!D111</f>
        <v>Andrzej</v>
      </c>
      <c r="E30" s="190" t="str">
        <f>výsledky!E111</f>
        <v>Michalik</v>
      </c>
      <c r="F30" s="189" t="str">
        <f>výsledky!F111</f>
        <v>Jablunkov</v>
      </c>
      <c r="G30" s="332">
        <f>výsledky!G111</f>
        <v>1.9375E-3</v>
      </c>
      <c r="H30" s="184" t="str">
        <f>výsledky!H111</f>
        <v>Martin</v>
      </c>
      <c r="I30" s="190" t="str">
        <f>výsledky!I111</f>
        <v>Rajčáni</v>
      </c>
      <c r="J30" s="189" t="str">
        <f>výsledky!J111</f>
        <v>Třinec</v>
      </c>
      <c r="K30" s="332">
        <f>výsledky!K111</f>
        <v>1.9479166666666664E-3</v>
      </c>
      <c r="L30" s="184" t="str">
        <f>výsledky!L111</f>
        <v>Michal</v>
      </c>
      <c r="M30" s="190" t="str">
        <f>výsledky!M111</f>
        <v>Sikora</v>
      </c>
      <c r="N30" s="189" t="str">
        <f>výsledky!N111</f>
        <v>Třinec</v>
      </c>
      <c r="O30" s="332">
        <f>výsledky!O111</f>
        <v>1.9513888888888888E-3</v>
      </c>
      <c r="P30" s="331"/>
      <c r="Q30" s="186"/>
    </row>
    <row r="31" spans="1:17" ht="15" customHeight="1">
      <c r="B31" s="1022"/>
      <c r="C31" s="194">
        <v>2001</v>
      </c>
      <c r="D31" s="184" t="str">
        <f>výsledky!D133</f>
        <v xml:space="preserve">Andrzej             </v>
      </c>
      <c r="E31" s="190" t="str">
        <f>výsledky!E133</f>
        <v xml:space="preserve">Michalik            </v>
      </c>
      <c r="F31" s="189" t="str">
        <f>výsledky!F133</f>
        <v>Jablunkov</v>
      </c>
      <c r="G31" s="341">
        <f>výsledky!G133</f>
        <v>249.2</v>
      </c>
      <c r="H31" s="184" t="str">
        <f>výsledky!H133</f>
        <v xml:space="preserve">Jozef               </v>
      </c>
      <c r="I31" s="190" t="str">
        <f>výsledky!I133</f>
        <v xml:space="preserve">Kawulok             </v>
      </c>
      <c r="J31" s="189" t="str">
        <f>výsledky!J133</f>
        <v>Istebna</v>
      </c>
      <c r="K31" s="341">
        <f>výsledky!K133</f>
        <v>250.8</v>
      </c>
      <c r="L31" s="184" t="str">
        <f>výsledky!L133</f>
        <v xml:space="preserve">Henryk              </v>
      </c>
      <c r="M31" s="190" t="str">
        <f>výsledky!M133</f>
        <v xml:space="preserve">Kawulok             </v>
      </c>
      <c r="N31" s="189" t="str">
        <f>výsledky!N133</f>
        <v>Jaworzynka</v>
      </c>
      <c r="O31" s="341">
        <f>výsledky!O133</f>
        <v>251.5</v>
      </c>
      <c r="P31" s="331"/>
      <c r="Q31" s="186"/>
    </row>
    <row r="32" spans="1:17" ht="15" customHeight="1">
      <c r="B32" s="1022"/>
      <c r="C32" s="194">
        <v>2002</v>
      </c>
      <c r="D32" s="184" t="str">
        <f>výsledky!D155</f>
        <v>Jan</v>
      </c>
      <c r="E32" s="190" t="str">
        <f>výsledky!E155</f>
        <v>Lysek</v>
      </c>
      <c r="F32" s="189" t="str">
        <f>výsledky!F155</f>
        <v>Písečná</v>
      </c>
      <c r="G32" s="327" t="str">
        <f>výsledky!G155</f>
        <v>02:47,3</v>
      </c>
      <c r="H32" s="184" t="str">
        <f>výsledky!H155</f>
        <v>Michal</v>
      </c>
      <c r="I32" s="190" t="str">
        <f>výsledky!I155</f>
        <v>Szotkowski</v>
      </c>
      <c r="J32" s="189" t="str">
        <f>výsledky!J155</f>
        <v>Písečná</v>
      </c>
      <c r="K32" s="327" t="str">
        <f>výsledky!K155</f>
        <v>03:06,2</v>
      </c>
      <c r="L32" s="184" t="str">
        <f>výsledky!L155</f>
        <v>David</v>
      </c>
      <c r="M32" s="190" t="str">
        <f>výsledky!M155</f>
        <v>Řeha</v>
      </c>
      <c r="N32" s="189" t="str">
        <f>výsledky!N155</f>
        <v>Frýdek-Místek</v>
      </c>
      <c r="O32" s="327" t="str">
        <f>výsledky!O155</f>
        <v>03:07,8</v>
      </c>
      <c r="P32" s="331"/>
      <c r="Q32" s="186"/>
    </row>
    <row r="33" spans="2:17" ht="15" customHeight="1">
      <c r="B33" s="1022"/>
      <c r="C33" s="194">
        <v>2003</v>
      </c>
      <c r="D33" s="217" t="str">
        <f>výsledky!D199</f>
        <v>Daniel</v>
      </c>
      <c r="E33" s="218" t="str">
        <f>výsledky!E199</f>
        <v>Moškoř</v>
      </c>
      <c r="F33" s="216" t="str">
        <f>výsledky!F199</f>
        <v>Frýdek-Místek</v>
      </c>
      <c r="G33" s="329" t="str">
        <f>výsledky!G199</f>
        <v>02:33,9</v>
      </c>
      <c r="H33" s="184" t="str">
        <f>výsledky!H199</f>
        <v>Tomasz</v>
      </c>
      <c r="I33" s="190" t="str">
        <f>výsledky!I199</f>
        <v>Endrych</v>
      </c>
      <c r="J33" s="189" t="str">
        <f>výsledky!J199</f>
        <v>Bystřice</v>
      </c>
      <c r="K33" s="327" t="str">
        <f>výsledky!K199</f>
        <v>02:35,2</v>
      </c>
      <c r="L33" s="184" t="str">
        <f>výsledky!L199</f>
        <v>Michal</v>
      </c>
      <c r="M33" s="190" t="str">
        <f>výsledky!M199</f>
        <v>Štefek</v>
      </c>
      <c r="N33" s="189" t="str">
        <f>výsledky!N199</f>
        <v>Frýdek-Místek</v>
      </c>
      <c r="O33" s="327" t="str">
        <f>výsledky!O199</f>
        <v>02:35,9</v>
      </c>
      <c r="P33" s="331"/>
      <c r="Q33" s="186"/>
    </row>
    <row r="34" spans="2:17" ht="15" customHeight="1">
      <c r="B34" s="1022"/>
      <c r="C34" s="194">
        <v>2004</v>
      </c>
      <c r="D34" s="516" t="str">
        <f>výsledky!D221</f>
        <v>Michal</v>
      </c>
      <c r="E34" s="517" t="str">
        <f>výsledky!E221</f>
        <v>Štefek</v>
      </c>
      <c r="F34" s="518" t="str">
        <f>výsledky!F221</f>
        <v>Frýdek-Místek</v>
      </c>
      <c r="G34" s="519" t="str">
        <f>výsledky!G221</f>
        <v>02:32,0</v>
      </c>
      <c r="H34" s="184" t="str">
        <f>výsledky!H221</f>
        <v>Lukáš</v>
      </c>
      <c r="I34" s="190" t="str">
        <f>výsledky!I221</f>
        <v>Ulmann</v>
      </c>
      <c r="J34" s="189" t="str">
        <f>výsledky!J221</f>
        <v>Frýdek-Místek</v>
      </c>
      <c r="K34" s="327" t="str">
        <f>výsledky!K221</f>
        <v>02:35,0</v>
      </c>
      <c r="L34" s="184" t="str">
        <f>výsledky!L221</f>
        <v>David</v>
      </c>
      <c r="M34" s="190" t="str">
        <f>výsledky!M221</f>
        <v>Štefek</v>
      </c>
      <c r="N34" s="189" t="str">
        <f>výsledky!N221</f>
        <v>Frýdek-Místek</v>
      </c>
      <c r="O34" s="327" t="str">
        <f>výsledky!O221</f>
        <v>02:38,0</v>
      </c>
      <c r="P34" s="544" t="str">
        <f>G34</f>
        <v>02:32,0</v>
      </c>
      <c r="Q34" s="186">
        <v>2004</v>
      </c>
    </row>
    <row r="35" spans="2:17" ht="15" customHeight="1">
      <c r="B35" s="1022"/>
      <c r="C35" s="194">
        <v>2005</v>
      </c>
      <c r="D35" s="217" t="str">
        <f>výsledky!D247</f>
        <v>Filip</v>
      </c>
      <c r="E35" s="218" t="str">
        <f>výsledky!E247</f>
        <v>Vludarčík</v>
      </c>
      <c r="F35" s="216" t="str">
        <f>výsledky!F247</f>
        <v>Frýdek-Místek</v>
      </c>
      <c r="G35" s="329" t="str">
        <f>výsledky!G247</f>
        <v>02:41,4</v>
      </c>
      <c r="H35" s="184" t="str">
        <f>výsledky!H247</f>
        <v>David</v>
      </c>
      <c r="I35" s="190" t="str">
        <f>výsledky!I247</f>
        <v>Štefek</v>
      </c>
      <c r="J35" s="189" t="str">
        <f>výsledky!J247</f>
        <v>Frýdek-Místek</v>
      </c>
      <c r="K35" s="327" t="str">
        <f>výsledky!K247</f>
        <v>02:44,4</v>
      </c>
      <c r="L35" s="184" t="str">
        <f>výsledky!L247</f>
        <v>Jakub</v>
      </c>
      <c r="M35" s="190" t="str">
        <f>výsledky!M247</f>
        <v>Michalek</v>
      </c>
      <c r="N35" s="189" t="str">
        <f>výsledky!N247</f>
        <v>Jaworzynka</v>
      </c>
      <c r="O35" s="327" t="str">
        <f>výsledky!O247</f>
        <v>02:50,7</v>
      </c>
      <c r="P35" s="331"/>
      <c r="Q35" s="186"/>
    </row>
    <row r="36" spans="2:17" ht="15" customHeight="1">
      <c r="B36" s="1022"/>
      <c r="C36" s="194">
        <v>2006</v>
      </c>
      <c r="D36" s="217" t="str">
        <f>výsledky!D273</f>
        <v>Tomáš</v>
      </c>
      <c r="E36" s="218" t="str">
        <f>výsledky!E273</f>
        <v>Filipec</v>
      </c>
      <c r="F36" s="216" t="str">
        <f>výsledky!F273</f>
        <v>Frýdek-Místek</v>
      </c>
      <c r="G36" s="329" t="str">
        <f>výsledky!G273</f>
        <v>02:36,0</v>
      </c>
      <c r="H36" s="184" t="str">
        <f>výsledky!H273</f>
        <v>Marek</v>
      </c>
      <c r="I36" s="190" t="str">
        <f>výsledky!I273</f>
        <v>Kostelenec</v>
      </c>
      <c r="J36" s="189" t="str">
        <f>výsledky!J273</f>
        <v>Hrádek</v>
      </c>
      <c r="K36" s="327" t="str">
        <f>výsledky!K273</f>
        <v>02:43,0</v>
      </c>
      <c r="L36" s="184" t="str">
        <f>výsledky!L273</f>
        <v>Patrycjusz</v>
      </c>
      <c r="M36" s="190" t="str">
        <f>výsledky!M273</f>
        <v>Polok</v>
      </c>
      <c r="N36" s="189" t="str">
        <f>výsledky!N273</f>
        <v>Istebna</v>
      </c>
      <c r="O36" s="327" t="str">
        <f>výsledky!O273</f>
        <v>02:46,0</v>
      </c>
      <c r="P36" s="331"/>
      <c r="Q36" s="186"/>
    </row>
    <row r="37" spans="2:17" ht="15" customHeight="1">
      <c r="B37" s="1022"/>
      <c r="C37" s="194">
        <v>2007</v>
      </c>
      <c r="D37" s="217" t="str">
        <f>výsledky!D299</f>
        <v>Jan</v>
      </c>
      <c r="E37" s="218" t="str">
        <f>výsledky!E299</f>
        <v>Roik</v>
      </c>
      <c r="F37" s="216" t="str">
        <f>výsledky!F299</f>
        <v>Bystřice</v>
      </c>
      <c r="G37" s="329" t="str">
        <f>výsledky!G299</f>
        <v>02:39,0</v>
      </c>
      <c r="H37" s="184" t="str">
        <f>výsledky!H299</f>
        <v>Lukáš</v>
      </c>
      <c r="I37" s="190" t="str">
        <f>výsledky!I299</f>
        <v>Němec</v>
      </c>
      <c r="J37" s="189" t="str">
        <f>výsledky!J299</f>
        <v>Frýdek-Místek</v>
      </c>
      <c r="K37" s="327" t="str">
        <f>výsledky!K299</f>
        <v>02:40,0</v>
      </c>
      <c r="L37" s="184" t="str">
        <f>výsledky!L299</f>
        <v>Zbyszek</v>
      </c>
      <c r="M37" s="190" t="str">
        <f>výsledky!M299</f>
        <v>Sznapka</v>
      </c>
      <c r="N37" s="189" t="str">
        <f>výsledky!N299</f>
        <v>Bystřice</v>
      </c>
      <c r="O37" s="327" t="str">
        <f>výsledky!O299</f>
        <v>02:46,0</v>
      </c>
      <c r="P37" s="331"/>
      <c r="Q37" s="186"/>
    </row>
    <row r="38" spans="2:17" ht="15" customHeight="1">
      <c r="B38" s="1022"/>
      <c r="C38" s="194">
        <v>2008</v>
      </c>
      <c r="D38" s="217" t="str">
        <f>výsledky!D327</f>
        <v>Martin</v>
      </c>
      <c r="E38" s="218" t="str">
        <f>výsledky!E327</f>
        <v>Perutka</v>
      </c>
      <c r="F38" s="216" t="str">
        <f>výsledky!F327</f>
        <v>Bohumín</v>
      </c>
      <c r="G38" s="329" t="str">
        <f>výsledky!G327</f>
        <v>02:33,0</v>
      </c>
      <c r="H38" s="184" t="str">
        <f>výsledky!H327</f>
        <v>Jakub</v>
      </c>
      <c r="I38" s="190" t="str">
        <f>výsledky!I327</f>
        <v>Zemaník</v>
      </c>
      <c r="J38" s="189" t="str">
        <f>výsledky!J327</f>
        <v>Frýdek-Místek</v>
      </c>
      <c r="K38" s="327" t="str">
        <f>výsledky!K327</f>
        <v>02:38,0</v>
      </c>
      <c r="L38" s="184" t="str">
        <f>výsledky!L327</f>
        <v>Andrzej</v>
      </c>
      <c r="M38" s="190" t="str">
        <f>výsledky!M327</f>
        <v>Zawada</v>
      </c>
      <c r="N38" s="189" t="str">
        <f>výsledky!N327</f>
        <v>Istebna</v>
      </c>
      <c r="O38" s="327" t="str">
        <f>výsledky!O327</f>
        <v>02:41,0</v>
      </c>
      <c r="P38" s="185"/>
      <c r="Q38" s="186"/>
    </row>
    <row r="39" spans="2:17" ht="15" customHeight="1">
      <c r="B39" s="1022"/>
      <c r="C39" s="194">
        <v>2009</v>
      </c>
      <c r="D39" s="217" t="str">
        <f>výsledky!D355</f>
        <v>Vladimír</v>
      </c>
      <c r="E39" s="218" t="str">
        <f>výsledky!E355</f>
        <v>Šmiřák</v>
      </c>
      <c r="F39" s="216" t="str">
        <f>výsledky!F355</f>
        <v>Frýdek-Místek</v>
      </c>
      <c r="G39" s="329" t="str">
        <f>výsledky!G355</f>
        <v>02:43,0</v>
      </c>
      <c r="H39" s="184" t="str">
        <f>výsledky!H355</f>
        <v>Andrzej</v>
      </c>
      <c r="I39" s="190" t="str">
        <f>výsledky!I355</f>
        <v>Zawada</v>
      </c>
      <c r="J39" s="189" t="str">
        <f>výsledky!J355</f>
        <v>Istebna</v>
      </c>
      <c r="K39" s="327" t="str">
        <f>výsledky!K355</f>
        <v>02:44,0</v>
      </c>
      <c r="L39" s="184" t="str">
        <f>výsledky!L355</f>
        <v>David</v>
      </c>
      <c r="M39" s="190" t="str">
        <f>výsledky!M355</f>
        <v>Hájek</v>
      </c>
      <c r="N39" s="189" t="str">
        <f>výsledky!N355</f>
        <v>Havířov</v>
      </c>
      <c r="O39" s="327" t="str">
        <f>výsledky!O355</f>
        <v>02:46,0</v>
      </c>
      <c r="P39" s="185"/>
      <c r="Q39" s="186"/>
    </row>
    <row r="40" spans="2:17" ht="15" customHeight="1">
      <c r="B40" s="1022"/>
      <c r="C40" s="194">
        <v>2010</v>
      </c>
      <c r="D40" s="217" t="str">
        <f>výsledky!D383</f>
        <v>Patrik</v>
      </c>
      <c r="E40" s="218" t="str">
        <f>výsledky!E383</f>
        <v>Říha</v>
      </c>
      <c r="F40" s="216" t="str">
        <f>výsledky!F383</f>
        <v>Frýdek-Místek</v>
      </c>
      <c r="G40" s="329" t="str">
        <f>výsledky!G383</f>
        <v>02:44,0</v>
      </c>
      <c r="H40" s="184" t="str">
        <f>výsledky!H383</f>
        <v>Antoni</v>
      </c>
      <c r="I40" s="190" t="str">
        <f>výsledky!I383</f>
        <v>Juroszek</v>
      </c>
      <c r="J40" s="189" t="str">
        <f>výsledky!J383</f>
        <v>Istebna</v>
      </c>
      <c r="K40" s="327" t="str">
        <f>výsledky!K383</f>
        <v>02:47,0</v>
      </c>
      <c r="L40" s="184" t="str">
        <f>výsledky!L383</f>
        <v>Andrzej</v>
      </c>
      <c r="M40" s="190" t="str">
        <f>výsledky!M383</f>
        <v>Jalowiczor</v>
      </c>
      <c r="N40" s="189" t="str">
        <f>výsledky!N383</f>
        <v>Istebna</v>
      </c>
      <c r="O40" s="327" t="str">
        <f>výsledky!O383</f>
        <v>02:51,0</v>
      </c>
      <c r="P40" s="185"/>
      <c r="Q40" s="186"/>
    </row>
    <row r="41" spans="2:17" ht="15" customHeight="1">
      <c r="B41" s="1022"/>
      <c r="C41" s="612">
        <v>2011</v>
      </c>
      <c r="D41" s="622" t="str">
        <f>výsledky!D411</f>
        <v>Dominik</v>
      </c>
      <c r="E41" s="625" t="str">
        <f>výsledky!E411</f>
        <v>Janeček</v>
      </c>
      <c r="F41" s="604" t="str">
        <f>výsledky!F411</f>
        <v>Frýdek-Místek</v>
      </c>
      <c r="G41" s="605" t="str">
        <f>výsledky!G411</f>
        <v>02:43,0</v>
      </c>
      <c r="H41" s="613" t="str">
        <f>výsledky!H411</f>
        <v>Marek</v>
      </c>
      <c r="I41" s="614" t="str">
        <f>výsledky!I411</f>
        <v>Czepczor</v>
      </c>
      <c r="J41" s="608" t="str">
        <f>výsledky!J411</f>
        <v>Istebna</v>
      </c>
      <c r="K41" s="609" t="str">
        <f>výsledky!K411</f>
        <v>02:47,0</v>
      </c>
      <c r="L41" s="613" t="str">
        <f>výsledky!L411</f>
        <v>Dominik</v>
      </c>
      <c r="M41" s="614" t="str">
        <f>výsledky!M411</f>
        <v>Haltof</v>
      </c>
      <c r="N41" s="608" t="str">
        <f>výsledky!N411</f>
        <v>Frýdek-Místek</v>
      </c>
      <c r="O41" s="609" t="str">
        <f>výsledky!O411</f>
        <v>02:49,0</v>
      </c>
      <c r="P41" s="623"/>
      <c r="Q41" s="230"/>
    </row>
    <row r="42" spans="2:17" ht="15" customHeight="1">
      <c r="B42" s="1022"/>
      <c r="C42" s="430">
        <v>2012</v>
      </c>
      <c r="D42" s="620" t="str">
        <f>výsledky!D439</f>
        <v>Filip</v>
      </c>
      <c r="E42" s="624" t="str">
        <f>výsledky!E439</f>
        <v>Szotkovski</v>
      </c>
      <c r="F42" s="594" t="str">
        <f>výsledky!F439</f>
        <v>Třinec</v>
      </c>
      <c r="G42" s="595" t="str">
        <f>výsledky!G439</f>
        <v>03:12,0</v>
      </c>
      <c r="H42" s="176" t="str">
        <f>výsledky!H439</f>
        <v>Ondřej</v>
      </c>
      <c r="I42" s="610" t="str">
        <f>výsledky!I439</f>
        <v>Szotkowski</v>
      </c>
      <c r="J42" s="598" t="str">
        <f>výsledky!J439</f>
        <v>Mosty u Jabl.</v>
      </c>
      <c r="K42" s="312" t="str">
        <f>výsledky!K439</f>
        <v>03:18,0</v>
      </c>
      <c r="L42" s="176" t="str">
        <f>výsledky!L439</f>
        <v>Jan</v>
      </c>
      <c r="M42" s="610" t="str">
        <f>výsledky!M439</f>
        <v>Kváš</v>
      </c>
      <c r="N42" s="598" t="str">
        <f>výsledky!N439</f>
        <v>Frýdek-Místek</v>
      </c>
      <c r="O42" s="312" t="str">
        <f>výsledky!O439</f>
        <v>03:22,0</v>
      </c>
      <c r="P42" s="621"/>
      <c r="Q42" s="600"/>
    </row>
    <row r="43" spans="2:17" ht="15" customHeight="1" thickBot="1">
      <c r="B43" s="1023"/>
      <c r="C43" s="195">
        <v>2013</v>
      </c>
      <c r="D43" s="539"/>
      <c r="E43" s="541"/>
      <c r="F43" s="542"/>
      <c r="G43" s="543"/>
      <c r="H43" s="179"/>
      <c r="I43" s="180"/>
      <c r="J43" s="168"/>
      <c r="K43" s="315"/>
      <c r="L43" s="179"/>
      <c r="M43" s="180"/>
      <c r="N43" s="168"/>
      <c r="O43" s="315"/>
      <c r="P43" s="159"/>
      <c r="Q43" s="160"/>
    </row>
  </sheetData>
  <mergeCells count="14">
    <mergeCell ref="B3:B21"/>
    <mergeCell ref="B25:B43"/>
    <mergeCell ref="B23:C24"/>
    <mergeCell ref="B1:C2"/>
    <mergeCell ref="P23:Q23"/>
    <mergeCell ref="D23:O23"/>
    <mergeCell ref="D24:G24"/>
    <mergeCell ref="H24:K24"/>
    <mergeCell ref="L24:O24"/>
    <mergeCell ref="D1:O1"/>
    <mergeCell ref="P1:Q1"/>
    <mergeCell ref="D2:G2"/>
    <mergeCell ref="H2:K2"/>
    <mergeCell ref="L2:O2"/>
  </mergeCells>
  <phoneticPr fontId="0" type="noConversion"/>
  <printOptions horizontalCentered="1" verticalCentered="1"/>
  <pageMargins left="0" right="0" top="0" bottom="0" header="0" footer="0"/>
  <pageSetup paperSize="9" orientation="landscape" horizontalDpi="360" verticalDpi="360"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3"/>
  <sheetViews>
    <sheetView topLeftCell="B1" workbookViewId="0">
      <selection activeCell="D1" sqref="D1:O1"/>
    </sheetView>
  </sheetViews>
  <sheetFormatPr defaultRowHeight="12"/>
  <cols>
    <col min="1" max="1" width="0.42578125" style="1" hidden="1" customWidth="1"/>
    <col min="2" max="2" width="5.5703125" style="1" customWidth="1"/>
    <col min="3" max="3" width="7.42578125" style="1" customWidth="1"/>
    <col min="4" max="4" width="8.7109375" style="1" customWidth="1"/>
    <col min="5" max="5" width="14.7109375" style="1" customWidth="1"/>
    <col min="6" max="6" width="11.85546875" style="1" customWidth="1"/>
    <col min="7" max="7" width="6.7109375" style="1" customWidth="1"/>
    <col min="8" max="8" width="9.5703125" style="1" customWidth="1"/>
    <col min="9" max="9" width="14.7109375" style="1" customWidth="1"/>
    <col min="10" max="10" width="11.85546875" style="1" customWidth="1"/>
    <col min="11" max="11" width="6.7109375" style="1" customWidth="1"/>
    <col min="12" max="12" width="8.7109375" style="1" customWidth="1"/>
    <col min="13" max="13" width="14.7109375" style="1" customWidth="1"/>
    <col min="14" max="14" width="11.85546875" style="1" customWidth="1"/>
    <col min="15" max="15" width="6.7109375" style="1" customWidth="1"/>
    <col min="16" max="17" width="7.7109375" style="1" customWidth="1"/>
    <col min="18" max="18" width="4.28515625" style="1" customWidth="1"/>
    <col min="19" max="19" width="7.5703125" style="1" customWidth="1"/>
    <col min="20" max="22" width="9.140625" style="1"/>
    <col min="23" max="23" width="5.7109375" style="1" customWidth="1"/>
    <col min="24" max="16384" width="9.140625" style="1"/>
  </cols>
  <sheetData>
    <row r="1" spans="1:17" ht="15" customHeight="1">
      <c r="A1" s="526"/>
      <c r="B1" s="1024" t="s">
        <v>1487</v>
      </c>
      <c r="C1" s="1025"/>
      <c r="D1" s="1010" t="s">
        <v>1474</v>
      </c>
      <c r="E1" s="1011"/>
      <c r="F1" s="1011"/>
      <c r="G1" s="1011"/>
      <c r="H1" s="1011"/>
      <c r="I1" s="1011"/>
      <c r="J1" s="1011"/>
      <c r="K1" s="1011"/>
      <c r="L1" s="1011"/>
      <c r="M1" s="1011"/>
      <c r="N1" s="1011"/>
      <c r="O1" s="1030"/>
      <c r="P1" s="1028" t="s">
        <v>1473</v>
      </c>
      <c r="Q1" s="1029"/>
    </row>
    <row r="2" spans="1:17" ht="15" thickBot="1">
      <c r="A2" s="529"/>
      <c r="B2" s="1026"/>
      <c r="C2" s="1027"/>
      <c r="D2" s="1013" t="s">
        <v>1475</v>
      </c>
      <c r="E2" s="1014"/>
      <c r="F2" s="1014"/>
      <c r="G2" s="1014"/>
      <c r="H2" s="1015" t="s">
        <v>1476</v>
      </c>
      <c r="I2" s="1015"/>
      <c r="J2" s="1015"/>
      <c r="K2" s="1015"/>
      <c r="L2" s="1016" t="s">
        <v>1477</v>
      </c>
      <c r="M2" s="1016"/>
      <c r="N2" s="1016"/>
      <c r="O2" s="1031"/>
      <c r="P2" s="197" t="s">
        <v>1472</v>
      </c>
      <c r="Q2" s="196" t="s">
        <v>1480</v>
      </c>
    </row>
    <row r="3" spans="1:17" ht="15" customHeight="1">
      <c r="A3" s="529"/>
      <c r="B3" s="1047" t="s">
        <v>639</v>
      </c>
      <c r="C3" s="193">
        <v>1995</v>
      </c>
      <c r="D3" s="173" t="str">
        <f>výsledky!D12</f>
        <v>Lenka</v>
      </c>
      <c r="E3" s="172" t="str">
        <f>výsledky!E12</f>
        <v>Matuszná</v>
      </c>
      <c r="F3" s="150" t="str">
        <f>výsledky!F12</f>
        <v>Třinec</v>
      </c>
      <c r="G3" s="310">
        <f>výsledky!G12</f>
        <v>2.4189814814814816E-3</v>
      </c>
      <c r="H3" s="173" t="str">
        <f>výsledky!H12</f>
        <v>Jana</v>
      </c>
      <c r="I3" s="172" t="str">
        <f>výsledky!I12</f>
        <v>Cieslarová</v>
      </c>
      <c r="J3" s="150" t="str">
        <f>výsledky!J12</f>
        <v>Návsí</v>
      </c>
      <c r="K3" s="310">
        <f>výsledky!K12</f>
        <v>2.4305555555555556E-3</v>
      </c>
      <c r="L3" s="173" t="str">
        <f>výsledky!L12</f>
        <v>Jolana</v>
      </c>
      <c r="M3" s="172" t="str">
        <f>výsledky!M12</f>
        <v>Konieczná</v>
      </c>
      <c r="N3" s="150" t="str">
        <f>výsledky!N12</f>
        <v>Bystřice</v>
      </c>
      <c r="O3" s="310">
        <f>výsledky!O12</f>
        <v>2.5115740740740741E-3</v>
      </c>
      <c r="P3" s="330"/>
      <c r="Q3" s="153"/>
    </row>
    <row r="4" spans="1:17" ht="15" customHeight="1">
      <c r="A4" s="529"/>
      <c r="B4" s="1048"/>
      <c r="C4" s="194">
        <v>1996</v>
      </c>
      <c r="D4" s="187" t="str">
        <f>výsledky!D32</f>
        <v>Jana</v>
      </c>
      <c r="E4" s="198" t="str">
        <f>výsledky!E32</f>
        <v>Jakubcová</v>
      </c>
      <c r="F4" s="182" t="str">
        <f>výsledky!F32</f>
        <v>Svrčinovec</v>
      </c>
      <c r="G4" s="332">
        <f>výsledky!G32</f>
        <v>2.6041666666666665E-3</v>
      </c>
      <c r="H4" s="187" t="str">
        <f>výsledky!H32</f>
        <v>Lucie</v>
      </c>
      <c r="I4" s="198" t="str">
        <f>výsledky!I32</f>
        <v>Ruszová</v>
      </c>
      <c r="J4" s="182" t="str">
        <f>výsledky!J32</f>
        <v>Třinec</v>
      </c>
      <c r="K4" s="332">
        <f>výsledky!K32</f>
        <v>2.8124999999999999E-3</v>
      </c>
      <c r="L4" s="187" t="str">
        <f>výsledky!L32</f>
        <v>Anna</v>
      </c>
      <c r="M4" s="198" t="str">
        <f>výsledky!M32</f>
        <v>Cyprichová</v>
      </c>
      <c r="N4" s="182" t="str">
        <f>výsledky!N32</f>
        <v>Svrčinovec</v>
      </c>
      <c r="O4" s="332">
        <f>výsledky!O32</f>
        <v>2.9629629629629628E-3</v>
      </c>
      <c r="P4" s="331"/>
      <c r="Q4" s="186"/>
    </row>
    <row r="5" spans="1:17" ht="15" customHeight="1">
      <c r="A5" s="529"/>
      <c r="B5" s="1048"/>
      <c r="C5" s="194">
        <v>1997</v>
      </c>
      <c r="D5" s="187" t="str">
        <f>výsledky!D52</f>
        <v>Michaela</v>
      </c>
      <c r="E5" s="188" t="str">
        <f>výsledky!E52</f>
        <v>Przyczková</v>
      </c>
      <c r="F5" s="189" t="str">
        <f>výsledky!F52</f>
        <v>Hrádek</v>
      </c>
      <c r="G5" s="332">
        <f>výsledky!G52</f>
        <v>2.2152777777777778E-3</v>
      </c>
      <c r="H5" s="187" t="str">
        <f>výsledky!H52</f>
        <v>Veronika</v>
      </c>
      <c r="I5" s="188" t="str">
        <f>výsledky!I52</f>
        <v>Pifková</v>
      </c>
      <c r="J5" s="189" t="str">
        <f>výsledky!J52</f>
        <v>Bruntál</v>
      </c>
      <c r="K5" s="332">
        <f>výsledky!K52</f>
        <v>2.2303240740740738E-3</v>
      </c>
      <c r="L5" s="187" t="str">
        <f>výsledky!L52</f>
        <v>Magda</v>
      </c>
      <c r="M5" s="188" t="str">
        <f>výsledky!M52</f>
        <v>Krenželok</v>
      </c>
      <c r="N5" s="189" t="str">
        <f>výsledky!N52</f>
        <v>Istebna</v>
      </c>
      <c r="O5" s="332">
        <f>výsledky!O52</f>
        <v>2.3321759259259259E-3</v>
      </c>
      <c r="P5" s="331"/>
      <c r="Q5" s="186"/>
    </row>
    <row r="6" spans="1:17" ht="15" customHeight="1">
      <c r="A6" s="529"/>
      <c r="B6" s="1048"/>
      <c r="C6" s="194">
        <v>1998</v>
      </c>
      <c r="D6" s="187" t="str">
        <f>výsledky!D72</f>
        <v>Michaela</v>
      </c>
      <c r="E6" s="188" t="str">
        <f>výsledky!E72</f>
        <v>Przyczková</v>
      </c>
      <c r="F6" s="189" t="str">
        <f>výsledky!F72</f>
        <v>Hrádek</v>
      </c>
      <c r="G6" s="332">
        <f>výsledky!G72</f>
        <v>1.9525462962962962E-3</v>
      </c>
      <c r="H6" s="187" t="str">
        <f>výsledky!H72</f>
        <v>Anna</v>
      </c>
      <c r="I6" s="188" t="str">
        <f>výsledky!I72</f>
        <v>Kohut</v>
      </c>
      <c r="J6" s="189" t="str">
        <f>výsledky!J72</f>
        <v>Istebna</v>
      </c>
      <c r="K6" s="332">
        <f>výsledky!K72</f>
        <v>2.0752314814814813E-3</v>
      </c>
      <c r="L6" s="187" t="str">
        <f>výsledky!L72</f>
        <v>Sylwia</v>
      </c>
      <c r="M6" s="188" t="str">
        <f>výsledky!M72</f>
        <v>Legierska</v>
      </c>
      <c r="N6" s="189" t="str">
        <f>výsledky!N72</f>
        <v>Istebna</v>
      </c>
      <c r="O6" s="332">
        <f>výsledky!O72</f>
        <v>2.0983796296296293E-3</v>
      </c>
      <c r="P6" s="331"/>
      <c r="Q6" s="186"/>
    </row>
    <row r="7" spans="1:17" ht="15" customHeight="1">
      <c r="A7" s="529"/>
      <c r="B7" s="1048"/>
      <c r="C7" s="194">
        <v>1999</v>
      </c>
      <c r="D7" s="214" t="str">
        <f>výsledky!D92</f>
        <v>Jana</v>
      </c>
      <c r="E7" s="215" t="str">
        <f>výsledky!E92</f>
        <v>Hofierková</v>
      </c>
      <c r="F7" s="216" t="str">
        <f>výsledky!F92</f>
        <v>Raškovice</v>
      </c>
      <c r="G7" s="333">
        <f>výsledky!G92</f>
        <v>1.9386574074074072E-3</v>
      </c>
      <c r="H7" s="187" t="str">
        <f>výsledky!H92</f>
        <v>Magdalena</v>
      </c>
      <c r="I7" s="188" t="str">
        <f>výsledky!I92</f>
        <v>Michałek</v>
      </c>
      <c r="J7" s="189" t="str">
        <f>výsledky!J92</f>
        <v>Istebna</v>
      </c>
      <c r="K7" s="332">
        <f>výsledky!K92</f>
        <v>2.0439814814814813E-3</v>
      </c>
      <c r="L7" s="187" t="str">
        <f>výsledky!L92</f>
        <v>Nikol</v>
      </c>
      <c r="M7" s="188" t="str">
        <f>výsledky!M92</f>
        <v>Buzášová</v>
      </c>
      <c r="N7" s="189" t="str">
        <f>výsledky!N92</f>
        <v>Nýdek</v>
      </c>
      <c r="O7" s="332">
        <f>výsledky!O92</f>
        <v>2.1099537037037037E-3</v>
      </c>
      <c r="P7" s="331"/>
      <c r="Q7" s="186"/>
    </row>
    <row r="8" spans="1:17" ht="15" customHeight="1">
      <c r="A8" s="529"/>
      <c r="B8" s="1048"/>
      <c r="C8" s="194">
        <v>2000</v>
      </c>
      <c r="D8" s="524" t="str">
        <f>výsledky!D112</f>
        <v>Jana</v>
      </c>
      <c r="E8" s="525" t="str">
        <f>výsledky!E112</f>
        <v>Hofierková</v>
      </c>
      <c r="F8" s="499" t="str">
        <f>výsledky!F112</f>
        <v>Raškovice</v>
      </c>
      <c r="G8" s="495">
        <f>výsledky!G112</f>
        <v>1.8402777777777777E-3</v>
      </c>
      <c r="H8" s="187" t="str">
        <f>výsledky!H112</f>
        <v>Tereza</v>
      </c>
      <c r="I8" s="188" t="str">
        <f>výsledky!I112</f>
        <v>Droppová</v>
      </c>
      <c r="J8" s="189" t="str">
        <f>výsledky!J112</f>
        <v>Frýdek-Místek</v>
      </c>
      <c r="K8" s="332">
        <f>výsledky!K112</f>
        <v>1.9050925925925926E-3</v>
      </c>
      <c r="L8" s="187" t="str">
        <f>výsledky!L112</f>
        <v>Hana</v>
      </c>
      <c r="M8" s="188" t="str">
        <f>výsledky!M112</f>
        <v>Gigánková</v>
      </c>
      <c r="N8" s="189" t="str">
        <f>výsledky!N112</f>
        <v>Frýdek-Místek</v>
      </c>
      <c r="O8" s="332">
        <f>výsledky!O112</f>
        <v>1.920138888888889E-3</v>
      </c>
      <c r="P8" s="331"/>
      <c r="Q8" s="186"/>
    </row>
    <row r="9" spans="1:17" ht="15" customHeight="1">
      <c r="A9" s="529"/>
      <c r="B9" s="1048"/>
      <c r="C9" s="194">
        <v>2001</v>
      </c>
      <c r="D9" s="214" t="str">
        <f>výsledky!D134</f>
        <v xml:space="preserve">Tereza              </v>
      </c>
      <c r="E9" s="188" t="str">
        <f>výsledky!E134</f>
        <v xml:space="preserve">Otahalová           </v>
      </c>
      <c r="F9" s="189" t="str">
        <f>výsledky!F134</f>
        <v>Ostrava</v>
      </c>
      <c r="G9" s="341">
        <f>výsledky!G134</f>
        <v>251.7</v>
      </c>
      <c r="H9" s="187" t="str">
        <f>výsledky!H134</f>
        <v xml:space="preserve">Pavla               </v>
      </c>
      <c r="I9" s="188" t="str">
        <f>výsledky!I134</f>
        <v xml:space="preserve">Slavíková           </v>
      </c>
      <c r="J9" s="189" t="str">
        <f>výsledky!J134</f>
        <v>Frýdek-Místek</v>
      </c>
      <c r="K9" s="341">
        <f>výsledky!K134</f>
        <v>300.7</v>
      </c>
      <c r="L9" s="187" t="str">
        <f>výsledky!L134</f>
        <v xml:space="preserve">Zuzana              </v>
      </c>
      <c r="M9" s="188" t="str">
        <f>výsledky!M134</f>
        <v xml:space="preserve">Schindlerová  </v>
      </c>
      <c r="N9" s="189" t="str">
        <f>výsledky!N134</f>
        <v>Frýdek-Místek</v>
      </c>
      <c r="O9" s="341">
        <f>výsledky!O134</f>
        <v>303.39999999999998</v>
      </c>
      <c r="P9" s="331"/>
      <c r="Q9" s="186"/>
    </row>
    <row r="10" spans="1:17" ht="15" customHeight="1">
      <c r="A10" s="529"/>
      <c r="B10" s="1048"/>
      <c r="C10" s="194">
        <v>2002</v>
      </c>
      <c r="D10" s="214" t="str">
        <f>výsledky!D156</f>
        <v>Michaela</v>
      </c>
      <c r="E10" s="188" t="str">
        <f>výsledky!E156</f>
        <v>Bubiková</v>
      </c>
      <c r="F10" s="189" t="str">
        <f>výsledky!F156</f>
        <v>Frýdek-Místek</v>
      </c>
      <c r="G10" s="327" t="str">
        <f>výsledky!G156</f>
        <v>02:49,0</v>
      </c>
      <c r="H10" s="187" t="str">
        <f>výsledky!H156</f>
        <v>Petra</v>
      </c>
      <c r="I10" s="188" t="str">
        <f>výsledky!I156</f>
        <v>Pišová</v>
      </c>
      <c r="J10" s="189" t="str">
        <f>výsledky!J156</f>
        <v>Frýdek-Místek</v>
      </c>
      <c r="K10" s="327" t="str">
        <f>výsledky!K156</f>
        <v>02:54,8</v>
      </c>
      <c r="L10" s="187" t="str">
        <f>výsledky!L156</f>
        <v>Jana</v>
      </c>
      <c r="M10" s="188" t="str">
        <f>výsledky!M156</f>
        <v>Pitrunová</v>
      </c>
      <c r="N10" s="189" t="str">
        <f>výsledky!N156</f>
        <v>Kopřivnice</v>
      </c>
      <c r="O10" s="327" t="str">
        <f>výsledky!O156</f>
        <v>02:57,4</v>
      </c>
      <c r="P10" s="331"/>
      <c r="Q10" s="186"/>
    </row>
    <row r="11" spans="1:17" ht="15" customHeight="1">
      <c r="A11" s="529"/>
      <c r="B11" s="1048"/>
      <c r="C11" s="194">
        <v>2003</v>
      </c>
      <c r="D11" s="214" t="str">
        <f>výsledky!D200</f>
        <v>Jana</v>
      </c>
      <c r="E11" s="188" t="str">
        <f>výsledky!E200</f>
        <v>Pitrunová</v>
      </c>
      <c r="F11" s="189" t="str">
        <f>výsledky!F200</f>
        <v>Kopřivnice</v>
      </c>
      <c r="G11" s="327" t="str">
        <f>výsledky!G200</f>
        <v>02:43,9</v>
      </c>
      <c r="H11" s="187" t="str">
        <f>výsledky!H200</f>
        <v>Markéta</v>
      </c>
      <c r="I11" s="188" t="str">
        <f>výsledky!I200</f>
        <v>Schybolová</v>
      </c>
      <c r="J11" s="189" t="str">
        <f>výsledky!J200</f>
        <v>Kopřivnice</v>
      </c>
      <c r="K11" s="327" t="str">
        <f>výsledky!K200</f>
        <v>02:44,6</v>
      </c>
      <c r="L11" s="187" t="str">
        <f>výsledky!L200</f>
        <v>Erika</v>
      </c>
      <c r="M11" s="188" t="str">
        <f>výsledky!M200</f>
        <v>Mikulenková</v>
      </c>
      <c r="N11" s="189" t="str">
        <f>výsledky!N200</f>
        <v>Frýdek-Místek</v>
      </c>
      <c r="O11" s="327" t="str">
        <f>výsledky!O200</f>
        <v>02:45,6</v>
      </c>
      <c r="P11" s="331"/>
      <c r="Q11" s="186"/>
    </row>
    <row r="12" spans="1:17" ht="15" customHeight="1">
      <c r="A12" s="529"/>
      <c r="B12" s="1048"/>
      <c r="C12" s="194">
        <v>2004</v>
      </c>
      <c r="D12" s="214" t="str">
        <f>výsledky!D222</f>
        <v>Adéla</v>
      </c>
      <c r="E12" s="188" t="str">
        <f>výsledky!E222</f>
        <v>Marková</v>
      </c>
      <c r="F12" s="189" t="str">
        <f>výsledky!F222</f>
        <v>Frýdek-Místek</v>
      </c>
      <c r="G12" s="327" t="str">
        <f>výsledky!G222</f>
        <v>02:50,0</v>
      </c>
      <c r="H12" s="187" t="str">
        <f>výsledky!H222</f>
        <v>Dorota</v>
      </c>
      <c r="I12" s="188" t="str">
        <f>výsledky!I222</f>
        <v>Adamíková</v>
      </c>
      <c r="J12" s="189" t="str">
        <f>výsledky!J222</f>
        <v>Bystřice</v>
      </c>
      <c r="K12" s="327" t="str">
        <f>výsledky!K222</f>
        <v>02:52,0</v>
      </c>
      <c r="L12" s="187" t="str">
        <f>výsledky!L222</f>
        <v>Romana</v>
      </c>
      <c r="M12" s="188" t="str">
        <f>výsledky!M222</f>
        <v>Šindelková</v>
      </c>
      <c r="N12" s="189" t="str">
        <f>výsledky!N222</f>
        <v>Frýdek-Místek</v>
      </c>
      <c r="O12" s="327" t="str">
        <f>výsledky!O222</f>
        <v>02:53,0</v>
      </c>
      <c r="P12" s="331"/>
      <c r="Q12" s="186"/>
    </row>
    <row r="13" spans="1:17" ht="15" customHeight="1">
      <c r="A13" s="529"/>
      <c r="B13" s="1048"/>
      <c r="C13" s="194">
        <v>2005</v>
      </c>
      <c r="D13" s="214" t="str">
        <f>výsledky!D248</f>
        <v>Adéla</v>
      </c>
      <c r="E13" s="188" t="str">
        <f>výsledky!E248</f>
        <v>Marková</v>
      </c>
      <c r="F13" s="189" t="str">
        <f>výsledky!F248</f>
        <v>Frýdek-Místek</v>
      </c>
      <c r="G13" s="327" t="str">
        <f>výsledky!G248</f>
        <v>02:50,3</v>
      </c>
      <c r="H13" s="187" t="str">
        <f>výsledky!H248</f>
        <v>Hana</v>
      </c>
      <c r="I13" s="188" t="str">
        <f>výsledky!I248</f>
        <v>Holejšovská</v>
      </c>
      <c r="J13" s="189" t="str">
        <f>výsledky!J248</f>
        <v>Frýdek-Místek</v>
      </c>
      <c r="K13" s="327" t="str">
        <f>výsledky!K248</f>
        <v>02:53,2</v>
      </c>
      <c r="L13" s="187" t="str">
        <f>výsledky!L248</f>
        <v>Katarzyna</v>
      </c>
      <c r="M13" s="188" t="str">
        <f>výsledky!M248</f>
        <v>Kubaloková</v>
      </c>
      <c r="N13" s="189" t="str">
        <f>výsledky!N248</f>
        <v>Istebna</v>
      </c>
      <c r="O13" s="327" t="str">
        <f>výsledky!O248</f>
        <v>02:57,8</v>
      </c>
      <c r="P13" s="331"/>
      <c r="Q13" s="186"/>
    </row>
    <row r="14" spans="1:17" ht="15" customHeight="1">
      <c r="A14" s="529"/>
      <c r="B14" s="1048"/>
      <c r="C14" s="194">
        <v>2006</v>
      </c>
      <c r="D14" s="187" t="str">
        <f>výsledky!D274</f>
        <v>Ivana</v>
      </c>
      <c r="E14" s="188" t="str">
        <f>výsledky!E274</f>
        <v>Matušková</v>
      </c>
      <c r="F14" s="189" t="str">
        <f>výsledky!F274</f>
        <v>Frýdek-Místek</v>
      </c>
      <c r="G14" s="327" t="str">
        <f>výsledky!G274</f>
        <v>02:54,0</v>
      </c>
      <c r="H14" s="187" t="str">
        <f>výsledky!H274</f>
        <v>Roxana</v>
      </c>
      <c r="I14" s="188" t="str">
        <f>výsledky!I274</f>
        <v>Balcarková</v>
      </c>
      <c r="J14" s="189" t="str">
        <f>výsledky!J274</f>
        <v>Orlová</v>
      </c>
      <c r="K14" s="327" t="str">
        <f>výsledky!K274</f>
        <v>02:55,0</v>
      </c>
      <c r="L14" s="187" t="str">
        <f>výsledky!L274</f>
        <v>Alice</v>
      </c>
      <c r="M14" s="188" t="str">
        <f>výsledky!M274</f>
        <v>Pišová</v>
      </c>
      <c r="N14" s="189" t="str">
        <f>výsledky!N274</f>
        <v>Frýdek-Místek</v>
      </c>
      <c r="O14" s="327" t="str">
        <f>výsledky!O274</f>
        <v>02:56,0</v>
      </c>
      <c r="P14" s="331"/>
      <c r="Q14" s="186"/>
    </row>
    <row r="15" spans="1:17" ht="15" customHeight="1">
      <c r="A15" s="529"/>
      <c r="B15" s="1048"/>
      <c r="C15" s="194">
        <v>2007</v>
      </c>
      <c r="D15" s="214" t="str">
        <f>výsledky!D300</f>
        <v>Alice</v>
      </c>
      <c r="E15" s="188" t="str">
        <f>výsledky!E300</f>
        <v>Pišová</v>
      </c>
      <c r="F15" s="189" t="str">
        <f>výsledky!F300</f>
        <v>Frýdek-Místek</v>
      </c>
      <c r="G15" s="327" t="str">
        <f>výsledky!G300</f>
        <v>02:43,0</v>
      </c>
      <c r="H15" s="187" t="str">
        <f>výsledky!H300</f>
        <v>Nikola</v>
      </c>
      <c r="I15" s="188" t="str">
        <f>výsledky!I300</f>
        <v>Horňáčková</v>
      </c>
      <c r="J15" s="189" t="str">
        <f>výsledky!J300</f>
        <v>Frýdek-Místek</v>
      </c>
      <c r="K15" s="327" t="str">
        <f>výsledky!K300</f>
        <v>02:44,0</v>
      </c>
      <c r="L15" s="187" t="str">
        <f>výsledky!L300</f>
        <v>Anna</v>
      </c>
      <c r="M15" s="188" t="str">
        <f>výsledky!M300</f>
        <v>Šmídová</v>
      </c>
      <c r="N15" s="189" t="str">
        <f>výsledky!N300</f>
        <v>Frýdek-Místek</v>
      </c>
      <c r="O15" s="327" t="str">
        <f>výsledky!O300</f>
        <v>02:46,0</v>
      </c>
      <c r="P15" s="331"/>
      <c r="Q15" s="186"/>
    </row>
    <row r="16" spans="1:17" ht="15" customHeight="1" thickBot="1">
      <c r="A16" s="531"/>
      <c r="B16" s="1048"/>
      <c r="C16" s="194">
        <v>2008</v>
      </c>
      <c r="D16" s="214" t="str">
        <f>výsledky!D328</f>
        <v>Nikola</v>
      </c>
      <c r="E16" s="188" t="str">
        <f>výsledky!E328</f>
        <v>Horňáčková</v>
      </c>
      <c r="F16" s="189" t="str">
        <f>výsledky!F328</f>
        <v>Frýdek-Místek</v>
      </c>
      <c r="G16" s="327" t="str">
        <f>výsledky!G328</f>
        <v>02:44,0</v>
      </c>
      <c r="H16" s="187" t="str">
        <f>výsledky!H328</f>
        <v>Lucie</v>
      </c>
      <c r="I16" s="188" t="str">
        <f>výsledky!I328</f>
        <v>Slováková</v>
      </c>
      <c r="J16" s="189" t="str">
        <f>výsledky!J328</f>
        <v>Frýdek-Místek</v>
      </c>
      <c r="K16" s="327" t="str">
        <f>výsledky!K328</f>
        <v>02:44,6</v>
      </c>
      <c r="L16" s="187" t="str">
        <f>výsledky!L328</f>
        <v>Anna</v>
      </c>
      <c r="M16" s="188" t="str">
        <f>výsledky!M328</f>
        <v>Šmídová</v>
      </c>
      <c r="N16" s="189" t="str">
        <f>výsledky!N328</f>
        <v>Frýdek-Místek</v>
      </c>
      <c r="O16" s="327" t="str">
        <f>výsledky!O328</f>
        <v>02:45,0</v>
      </c>
      <c r="P16" s="185"/>
      <c r="Q16" s="186"/>
    </row>
    <row r="17" spans="1:17" ht="15" customHeight="1">
      <c r="A17" s="529"/>
      <c r="B17" s="1048"/>
      <c r="C17" s="194">
        <v>2009</v>
      </c>
      <c r="D17" s="214" t="str">
        <f>výsledky!D356</f>
        <v>Hana</v>
      </c>
      <c r="E17" s="188" t="str">
        <f>výsledky!E356</f>
        <v>Walaská</v>
      </c>
      <c r="F17" s="189" t="str">
        <f>výsledky!F356</f>
        <v>Třinec</v>
      </c>
      <c r="G17" s="327" t="str">
        <f>výsledky!G356</f>
        <v>02:46,0</v>
      </c>
      <c r="H17" s="187" t="str">
        <f>výsledky!H356</f>
        <v>Kateřina</v>
      </c>
      <c r="I17" s="188" t="str">
        <f>výsledky!I356</f>
        <v>Klepáčová</v>
      </c>
      <c r="J17" s="189" t="str">
        <f>výsledky!J356</f>
        <v>Frýdek-Místek</v>
      </c>
      <c r="K17" s="327" t="str">
        <f>výsledky!K356</f>
        <v>02:55,0</v>
      </c>
      <c r="L17" s="187" t="str">
        <f>výsledky!L356</f>
        <v>Michaela</v>
      </c>
      <c r="M17" s="188" t="str">
        <f>výsledky!M356</f>
        <v>Danysová</v>
      </c>
      <c r="N17" s="189" t="str">
        <f>výsledky!N356</f>
        <v>Frýdek-Místek</v>
      </c>
      <c r="O17" s="327" t="str">
        <f>výsledky!O356</f>
        <v>02:56,0</v>
      </c>
      <c r="P17" s="185"/>
      <c r="Q17" s="186"/>
    </row>
    <row r="18" spans="1:17" ht="15" customHeight="1">
      <c r="A18" s="529"/>
      <c r="B18" s="1048"/>
      <c r="C18" s="430">
        <v>2010</v>
      </c>
      <c r="D18" s="214" t="str">
        <f>výsledky!D384</f>
        <v>Hana</v>
      </c>
      <c r="E18" s="188" t="str">
        <f>výsledky!E384</f>
        <v>Walaská</v>
      </c>
      <c r="F18" s="189" t="str">
        <f>výsledky!F384</f>
        <v>Třinec</v>
      </c>
      <c r="G18" s="327" t="str">
        <f>výsledky!G384</f>
        <v>02:47,0</v>
      </c>
      <c r="H18" s="187" t="str">
        <f>výsledky!H384</f>
        <v>Karolína</v>
      </c>
      <c r="I18" s="188" t="str">
        <f>výsledky!I384</f>
        <v>Mrázková</v>
      </c>
      <c r="J18" s="189" t="str">
        <f>výsledky!J384</f>
        <v>Jablunkov</v>
      </c>
      <c r="K18" s="327" t="str">
        <f>výsledky!K384</f>
        <v>02:52,0</v>
      </c>
      <c r="L18" s="187" t="str">
        <f>výsledky!L384</f>
        <v>Blanka</v>
      </c>
      <c r="M18" s="188" t="str">
        <f>výsledky!M384</f>
        <v>Hunerová</v>
      </c>
      <c r="N18" s="189" t="str">
        <f>výsledky!N384</f>
        <v>Frýdek-Místek</v>
      </c>
      <c r="O18" s="327" t="str">
        <f>výsledky!O384</f>
        <v>02:53,0</v>
      </c>
      <c r="P18" s="185"/>
      <c r="Q18" s="186"/>
    </row>
    <row r="19" spans="1:17" ht="15" customHeight="1">
      <c r="A19" s="529"/>
      <c r="B19" s="1048"/>
      <c r="C19" s="430">
        <v>2011</v>
      </c>
      <c r="D19" s="626" t="str">
        <f>výsledky!D412</f>
        <v>Veronika</v>
      </c>
      <c r="E19" s="627" t="str">
        <f>výsledky!E412</f>
        <v>Siebeltová</v>
      </c>
      <c r="F19" s="628" t="str">
        <f>výsledky!F412</f>
        <v>Frýdek-Místek</v>
      </c>
      <c r="G19" s="629" t="str">
        <f>výsledky!G412</f>
        <v>02:32,0</v>
      </c>
      <c r="H19" s="606" t="str">
        <f>výsledky!H412</f>
        <v>Kateřina</v>
      </c>
      <c r="I19" s="607" t="str">
        <f>výsledky!I412</f>
        <v>Siebeltová</v>
      </c>
      <c r="J19" s="608" t="str">
        <f>výsledky!J412</f>
        <v>Frýdek-Místek</v>
      </c>
      <c r="K19" s="609" t="str">
        <f>výsledky!K412</f>
        <v>02:33,0</v>
      </c>
      <c r="L19" s="606" t="str">
        <f>výsledky!L412</f>
        <v>Natálie</v>
      </c>
      <c r="M19" s="607" t="str">
        <f>výsledky!M412</f>
        <v>Závorková</v>
      </c>
      <c r="N19" s="608" t="str">
        <f>výsledky!N412</f>
        <v>Frýdek-Místek</v>
      </c>
      <c r="O19" s="609" t="str">
        <f>výsledky!O412</f>
        <v>02:38,0</v>
      </c>
      <c r="P19" s="331" t="str">
        <f>G19</f>
        <v>02:32,0</v>
      </c>
      <c r="Q19" s="230">
        <v>2011</v>
      </c>
    </row>
    <row r="20" spans="1:17" ht="15" customHeight="1">
      <c r="A20" s="529"/>
      <c r="B20" s="1048"/>
      <c r="C20" s="430">
        <v>2012</v>
      </c>
      <c r="D20" s="592" t="str">
        <f>výsledky!D440</f>
        <v>Gabriela</v>
      </c>
      <c r="E20" s="597" t="str">
        <f>výsledky!E440</f>
        <v>Szotkowská</v>
      </c>
      <c r="F20" s="598" t="str">
        <f>výsledky!F440</f>
        <v>Mosty u Jabl.</v>
      </c>
      <c r="G20" s="312" t="str">
        <f>výsledky!G440</f>
        <v>03:02,0</v>
      </c>
      <c r="H20" s="596" t="str">
        <f>výsledky!H440</f>
        <v>Kateřina</v>
      </c>
      <c r="I20" s="597" t="str">
        <f>výsledky!I440</f>
        <v>Krtková</v>
      </c>
      <c r="J20" s="598" t="str">
        <f>výsledky!J440</f>
        <v>Frýdek-Místek</v>
      </c>
      <c r="K20" s="312" t="str">
        <f>výsledky!K440</f>
        <v>03:03,0</v>
      </c>
      <c r="L20" s="596" t="str">
        <f>výsledky!L440</f>
        <v>Romana</v>
      </c>
      <c r="M20" s="597" t="str">
        <f>výsledky!M440</f>
        <v>Samcová</v>
      </c>
      <c r="N20" s="598" t="str">
        <f>výsledky!N440</f>
        <v>Jablunkov</v>
      </c>
      <c r="O20" s="312" t="str">
        <f>výsledky!O440</f>
        <v>03:08,0</v>
      </c>
      <c r="P20" s="621"/>
      <c r="Q20" s="600"/>
    </row>
    <row r="21" spans="1:17" ht="15" customHeight="1" thickBot="1">
      <c r="A21" s="531"/>
      <c r="B21" s="1049"/>
      <c r="C21" s="195">
        <v>2013</v>
      </c>
      <c r="D21" s="540"/>
      <c r="E21" s="192"/>
      <c r="F21" s="168"/>
      <c r="G21" s="315"/>
      <c r="H21" s="191"/>
      <c r="I21" s="192"/>
      <c r="J21" s="168"/>
      <c r="K21" s="315"/>
      <c r="L21" s="191"/>
      <c r="M21" s="192"/>
      <c r="N21" s="168"/>
      <c r="O21" s="315"/>
      <c r="P21" s="159"/>
      <c r="Q21" s="160"/>
    </row>
    <row r="22" spans="1:17" ht="12.75" thickBot="1"/>
    <row r="23" spans="1:17" ht="15" customHeight="1">
      <c r="A23" s="526"/>
      <c r="B23" s="1024" t="s">
        <v>797</v>
      </c>
      <c r="C23" s="1025"/>
      <c r="D23" s="1010" t="s">
        <v>1474</v>
      </c>
      <c r="E23" s="1011"/>
      <c r="F23" s="1011"/>
      <c r="G23" s="1011"/>
      <c r="H23" s="1011"/>
      <c r="I23" s="1011"/>
      <c r="J23" s="1011"/>
      <c r="K23" s="1011"/>
      <c r="L23" s="1011"/>
      <c r="M23" s="1011"/>
      <c r="N23" s="1011"/>
      <c r="O23" s="1030"/>
      <c r="P23" s="1028" t="s">
        <v>1473</v>
      </c>
      <c r="Q23" s="1029"/>
    </row>
    <row r="24" spans="1:17" ht="15" customHeight="1" thickBot="1">
      <c r="A24" s="529"/>
      <c r="B24" s="1026"/>
      <c r="C24" s="1027"/>
      <c r="D24" s="1013" t="s">
        <v>1475</v>
      </c>
      <c r="E24" s="1014"/>
      <c r="F24" s="1014"/>
      <c r="G24" s="1014"/>
      <c r="H24" s="1015" t="s">
        <v>1476</v>
      </c>
      <c r="I24" s="1015"/>
      <c r="J24" s="1015"/>
      <c r="K24" s="1015"/>
      <c r="L24" s="1016" t="s">
        <v>1477</v>
      </c>
      <c r="M24" s="1016"/>
      <c r="N24" s="1016"/>
      <c r="O24" s="1031"/>
      <c r="P24" s="197" t="s">
        <v>1472</v>
      </c>
      <c r="Q24" s="196" t="s">
        <v>1480</v>
      </c>
    </row>
    <row r="25" spans="1:17" ht="15" customHeight="1">
      <c r="A25" s="1022" t="s">
        <v>670</v>
      </c>
      <c r="B25" s="1050"/>
      <c r="C25" s="193">
        <v>1995</v>
      </c>
      <c r="D25" s="200" t="str">
        <f>výsledky!D13</f>
        <v>Marek</v>
      </c>
      <c r="E25" s="199" t="str">
        <f>výsledky!E13</f>
        <v>Kocyan</v>
      </c>
      <c r="F25" s="150" t="str">
        <f>výsledky!F13</f>
        <v>Třinec</v>
      </c>
      <c r="G25" s="310">
        <f>výsledky!G13</f>
        <v>3.5081018518518521E-3</v>
      </c>
      <c r="H25" s="200" t="str">
        <f>výsledky!H13</f>
        <v>Jan</v>
      </c>
      <c r="I25" s="199" t="str">
        <f>výsledky!I13</f>
        <v>Macura</v>
      </c>
      <c r="J25" s="150" t="str">
        <f>výsledky!J13</f>
        <v>Jablunkov</v>
      </c>
      <c r="K25" s="310">
        <f>výsledky!K13</f>
        <v>3.6111111111111114E-3</v>
      </c>
      <c r="L25" s="200" t="str">
        <f>výsledky!L13</f>
        <v>David</v>
      </c>
      <c r="M25" s="199" t="str">
        <f>výsledky!M13</f>
        <v>Szpyrc</v>
      </c>
      <c r="N25" s="150" t="str">
        <f>výsledky!N13</f>
        <v>Hrádek</v>
      </c>
      <c r="O25" s="310">
        <f>výsledky!O13</f>
        <v>3.6342592592592594E-3</v>
      </c>
      <c r="P25" s="330"/>
      <c r="Q25" s="153"/>
    </row>
    <row r="26" spans="1:17" ht="15" customHeight="1">
      <c r="A26" s="1022"/>
      <c r="B26" s="1050"/>
      <c r="C26" s="194">
        <v>1996</v>
      </c>
      <c r="D26" s="184" t="str">
        <f>výsledky!D33</f>
        <v>Zbigniew</v>
      </c>
      <c r="E26" s="181" t="str">
        <f>výsledky!E33</f>
        <v>Jalowiczor</v>
      </c>
      <c r="F26" s="182" t="str">
        <f>výsledky!F33</f>
        <v>Istebna</v>
      </c>
      <c r="G26" s="332">
        <f>výsledky!G33</f>
        <v>3.7615740740740739E-3</v>
      </c>
      <c r="H26" s="184" t="str">
        <f>výsledky!H33</f>
        <v>Petr</v>
      </c>
      <c r="I26" s="181" t="str">
        <f>výsledky!I33</f>
        <v>Kadlubiec</v>
      </c>
      <c r="J26" s="182" t="str">
        <f>výsledky!J33</f>
        <v>Jablunkov</v>
      </c>
      <c r="K26" s="332">
        <f>výsledky!K33</f>
        <v>3.8657407407407408E-3</v>
      </c>
      <c r="L26" s="184" t="str">
        <f>výsledky!L33</f>
        <v>Jan</v>
      </c>
      <c r="M26" s="181" t="str">
        <f>výsledky!M33</f>
        <v>Jursa</v>
      </c>
      <c r="N26" s="182" t="str">
        <f>výsledky!N33</f>
        <v>Hrádek</v>
      </c>
      <c r="O26" s="332">
        <f>výsledky!O33</f>
        <v>3.9120370370370368E-3</v>
      </c>
      <c r="P26" s="331"/>
      <c r="Q26" s="186"/>
    </row>
    <row r="27" spans="1:17" ht="15" customHeight="1">
      <c r="A27" s="1022"/>
      <c r="B27" s="1050"/>
      <c r="C27" s="194">
        <v>1997</v>
      </c>
      <c r="D27" s="217" t="str">
        <f>výsledky!D53</f>
        <v>Martin</v>
      </c>
      <c r="E27" s="218" t="str">
        <f>výsledky!E53</f>
        <v>Baliar</v>
      </c>
      <c r="F27" s="216" t="str">
        <f>výsledky!F53</f>
        <v>Mosty u Jabl.</v>
      </c>
      <c r="G27" s="333">
        <f>výsledky!G53</f>
        <v>3.181712962962963E-3</v>
      </c>
      <c r="H27" s="184" t="str">
        <f>výsledky!H53</f>
        <v>Aleš</v>
      </c>
      <c r="I27" s="190" t="str">
        <f>výsledky!I53</f>
        <v>Turek</v>
      </c>
      <c r="J27" s="189" t="str">
        <f>výsledky!J53</f>
        <v>Mosty u Jabl.</v>
      </c>
      <c r="K27" s="332">
        <f>výsledky!K53</f>
        <v>3.2916666666666667E-3</v>
      </c>
      <c r="L27" s="184" t="str">
        <f>výsledky!L53</f>
        <v>Tomáš</v>
      </c>
      <c r="M27" s="190" t="str">
        <f>výsledky!M53</f>
        <v>Kufa</v>
      </c>
      <c r="N27" s="189" t="str">
        <f>výsledky!N53</f>
        <v>Jablunkov</v>
      </c>
      <c r="O27" s="332">
        <f>výsledky!O53</f>
        <v>3.3333333333333335E-3</v>
      </c>
      <c r="P27" s="331"/>
      <c r="Q27" s="186"/>
    </row>
    <row r="28" spans="1:17" ht="15" customHeight="1">
      <c r="A28" s="1022"/>
      <c r="B28" s="1050"/>
      <c r="C28" s="194">
        <v>1998</v>
      </c>
      <c r="D28" s="184" t="str">
        <f>výsledky!D73</f>
        <v>Tomáš</v>
      </c>
      <c r="E28" s="190" t="str">
        <f>výsledky!E73</f>
        <v>Kufa</v>
      </c>
      <c r="F28" s="189" t="str">
        <f>výsledky!F73</f>
        <v>Jablunkov</v>
      </c>
      <c r="G28" s="332">
        <f>výsledky!G73</f>
        <v>3.1828703703703702E-3</v>
      </c>
      <c r="H28" s="184" t="str">
        <f>výsledky!H73</f>
        <v>Petr</v>
      </c>
      <c r="I28" s="190" t="str">
        <f>výsledky!I73</f>
        <v>Martinák</v>
      </c>
      <c r="J28" s="189" t="str">
        <f>výsledky!J73</f>
        <v>Frýdek-Místek</v>
      </c>
      <c r="K28" s="332">
        <f>výsledky!K73</f>
        <v>3.2731481481481479E-3</v>
      </c>
      <c r="L28" s="184" t="str">
        <f>výsledky!L73</f>
        <v>Jakub</v>
      </c>
      <c r="M28" s="190" t="str">
        <f>výsledky!M73</f>
        <v>Hołysz</v>
      </c>
      <c r="N28" s="189" t="str">
        <f>výsledky!N73</f>
        <v>Istebna</v>
      </c>
      <c r="O28" s="332">
        <f>výsledky!O73</f>
        <v>3.3506944444444443E-3</v>
      </c>
      <c r="P28" s="331"/>
      <c r="Q28" s="186"/>
    </row>
    <row r="29" spans="1:17" ht="15" customHeight="1">
      <c r="A29" s="1022"/>
      <c r="B29" s="1050"/>
      <c r="C29" s="194">
        <v>1999</v>
      </c>
      <c r="D29" s="184" t="str">
        <f>výsledky!D93</f>
        <v>Marian</v>
      </c>
      <c r="E29" s="190" t="str">
        <f>výsledky!E93</f>
        <v>Cienciała</v>
      </c>
      <c r="F29" s="189" t="str">
        <f>výsledky!F93</f>
        <v>Bystřice</v>
      </c>
      <c r="G29" s="332">
        <f>výsledky!G93</f>
        <v>3.2418981481481478E-3</v>
      </c>
      <c r="H29" s="184" t="str">
        <f>výsledky!H93</f>
        <v>Wojciech</v>
      </c>
      <c r="I29" s="190" t="str">
        <f>výsledky!I93</f>
        <v>Mojeścik</v>
      </c>
      <c r="J29" s="189" t="str">
        <f>výsledky!J93</f>
        <v>Bystřice</v>
      </c>
      <c r="K29" s="332">
        <f>výsledky!K93</f>
        <v>3.3483796296296295E-3</v>
      </c>
      <c r="L29" s="184" t="str">
        <f>výsledky!L93</f>
        <v>Martin</v>
      </c>
      <c r="M29" s="190" t="str">
        <f>výsledky!M93</f>
        <v>Kawulok</v>
      </c>
      <c r="N29" s="189" t="str">
        <f>výsledky!N93</f>
        <v>Hrádek</v>
      </c>
      <c r="O29" s="332">
        <f>výsledky!O93</f>
        <v>3.3599537037037035E-3</v>
      </c>
      <c r="P29" s="331"/>
      <c r="Q29" s="186"/>
    </row>
    <row r="30" spans="1:17" ht="15" customHeight="1">
      <c r="A30" s="1022"/>
      <c r="B30" s="1050"/>
      <c r="C30" s="194">
        <v>2000</v>
      </c>
      <c r="D30" s="217" t="str">
        <f>výsledky!D113</f>
        <v>Rostislav</v>
      </c>
      <c r="E30" s="218" t="str">
        <f>výsledky!E113</f>
        <v>Nytra</v>
      </c>
      <c r="F30" s="216" t="str">
        <f>výsledky!F113</f>
        <v>Třinec</v>
      </c>
      <c r="G30" s="333">
        <f>výsledky!G113</f>
        <v>3.158564814814815E-3</v>
      </c>
      <c r="H30" s="184" t="str">
        <f>výsledky!H113</f>
        <v>Tomáš</v>
      </c>
      <c r="I30" s="190" t="str">
        <f>výsledky!I113</f>
        <v>Martinák</v>
      </c>
      <c r="J30" s="189" t="str">
        <f>výsledky!J113</f>
        <v>Frýdek-Místek</v>
      </c>
      <c r="K30" s="332">
        <f>výsledky!K113</f>
        <v>3.2395833333333335E-3</v>
      </c>
      <c r="L30" s="184" t="str">
        <f>výsledky!L113</f>
        <v>Miroslav</v>
      </c>
      <c r="M30" s="190" t="str">
        <f>výsledky!M113</f>
        <v>Lepíček</v>
      </c>
      <c r="N30" s="189" t="str">
        <f>výsledky!N113</f>
        <v>Frýdek-Místek</v>
      </c>
      <c r="O30" s="332">
        <f>výsledky!O113</f>
        <v>3.2638888888888891E-3</v>
      </c>
      <c r="P30" s="331"/>
      <c r="Q30" s="186"/>
    </row>
    <row r="31" spans="1:17" ht="15" customHeight="1">
      <c r="A31" s="1022"/>
      <c r="B31" s="1050"/>
      <c r="C31" s="194">
        <v>2001</v>
      </c>
      <c r="D31" s="217" t="str">
        <f>výsledky!D135</f>
        <v xml:space="preserve">Miroslav            </v>
      </c>
      <c r="E31" s="190" t="str">
        <f>výsledky!E135</f>
        <v xml:space="preserve">Lepíček             </v>
      </c>
      <c r="F31" s="189" t="str">
        <f>výsledky!F135</f>
        <v>Frýdek-Místek</v>
      </c>
      <c r="G31" s="341">
        <f>výsledky!G135</f>
        <v>435.7</v>
      </c>
      <c r="H31" s="184" t="str">
        <f>výsledky!H135</f>
        <v xml:space="preserve">Jan                 </v>
      </c>
      <c r="I31" s="190" t="str">
        <f>výsledky!I135</f>
        <v xml:space="preserve">Šrubař              </v>
      </c>
      <c r="J31" s="189" t="str">
        <f>výsledky!J135</f>
        <v>Frýdek-Místek</v>
      </c>
      <c r="K31" s="341">
        <f>výsledky!K135</f>
        <v>437.6</v>
      </c>
      <c r="L31" s="184" t="str">
        <f>výsledky!L135</f>
        <v xml:space="preserve">Miroslav            </v>
      </c>
      <c r="M31" s="190" t="str">
        <f>výsledky!M135</f>
        <v xml:space="preserve">Magnusek        </v>
      </c>
      <c r="N31" s="189" t="str">
        <f>výsledky!N135</f>
        <v>Frýdek-Místek</v>
      </c>
      <c r="O31" s="341">
        <f>výsledky!O135</f>
        <v>453.6</v>
      </c>
      <c r="P31" s="331"/>
      <c r="Q31" s="186"/>
    </row>
    <row r="32" spans="1:17" ht="15" customHeight="1">
      <c r="A32" s="1022"/>
      <c r="B32" s="1050"/>
      <c r="C32" s="194">
        <v>2002</v>
      </c>
      <c r="D32" s="217" t="str">
        <f>výsledky!D157</f>
        <v>Petr</v>
      </c>
      <c r="E32" s="190" t="str">
        <f>výsledky!E157</f>
        <v>Říha</v>
      </c>
      <c r="F32" s="189" t="str">
        <f>výsledky!F157</f>
        <v>Frýdek-Místek</v>
      </c>
      <c r="G32" s="327" t="str">
        <f>výsledky!G157</f>
        <v>04:46,9</v>
      </c>
      <c r="H32" s="184" t="str">
        <f>výsledky!H157</f>
        <v>Michal</v>
      </c>
      <c r="I32" s="190" t="str">
        <f>výsledky!I157</f>
        <v>Novosad</v>
      </c>
      <c r="J32" s="189" t="str">
        <f>výsledky!J157</f>
        <v>Frýdek-Místek</v>
      </c>
      <c r="K32" s="327" t="str">
        <f>výsledky!K157</f>
        <v>04:51,2</v>
      </c>
      <c r="L32" s="184" t="str">
        <f>výsledky!L157</f>
        <v>Martin</v>
      </c>
      <c r="M32" s="190" t="str">
        <f>výsledky!M157</f>
        <v>Szlaur</v>
      </c>
      <c r="N32" s="189" t="str">
        <f>výsledky!N157</f>
        <v>Písek</v>
      </c>
      <c r="O32" s="327" t="str">
        <f>výsledky!O157</f>
        <v>05:10,5</v>
      </c>
      <c r="P32" s="331"/>
      <c r="Q32" s="186"/>
    </row>
    <row r="33" spans="1:17" ht="15" customHeight="1">
      <c r="A33" s="1022"/>
      <c r="B33" s="1050"/>
      <c r="C33" s="194">
        <v>2003</v>
      </c>
      <c r="D33" s="217" t="str">
        <f>výsledky!D201</f>
        <v>Jan</v>
      </c>
      <c r="E33" s="190" t="str">
        <f>výsledky!E201</f>
        <v>Lysek</v>
      </c>
      <c r="F33" s="189" t="str">
        <f>výsledky!F201</f>
        <v>Písečná</v>
      </c>
      <c r="G33" s="327" t="str">
        <f>výsledky!G201</f>
        <v>04:50,5</v>
      </c>
      <c r="H33" s="184" t="str">
        <f>výsledky!H201</f>
        <v>Łukasz</v>
      </c>
      <c r="I33" s="190" t="str">
        <f>výsledky!I201</f>
        <v>Ligocki</v>
      </c>
      <c r="J33" s="189" t="str">
        <f>výsledky!J201</f>
        <v>Istebna</v>
      </c>
      <c r="K33" s="327" t="str">
        <f>výsledky!K201</f>
        <v>05:02,1</v>
      </c>
      <c r="L33" s="184" t="str">
        <f>výsledky!L201</f>
        <v>Józef</v>
      </c>
      <c r="M33" s="190" t="str">
        <f>výsledky!M201</f>
        <v>Dobrowolski</v>
      </c>
      <c r="N33" s="189" t="str">
        <f>výsledky!N201</f>
        <v>Istebna</v>
      </c>
      <c r="O33" s="327" t="str">
        <f>výsledky!O201</f>
        <v>05:21,7</v>
      </c>
      <c r="P33" s="331"/>
      <c r="Q33" s="186"/>
    </row>
    <row r="34" spans="1:17" ht="15" customHeight="1">
      <c r="A34" s="1022"/>
      <c r="B34" s="1050"/>
      <c r="C34" s="194">
        <v>2004</v>
      </c>
      <c r="D34" s="217" t="str">
        <f>výsledky!D223</f>
        <v>Václav</v>
      </c>
      <c r="E34" s="190" t="str">
        <f>výsledky!E223</f>
        <v>Novák</v>
      </c>
      <c r="F34" s="189" t="str">
        <f>výsledky!F223</f>
        <v>Frýdek-Místek</v>
      </c>
      <c r="G34" s="327" t="str">
        <f>výsledky!G223</f>
        <v>04:35,0</v>
      </c>
      <c r="H34" s="184" t="str">
        <f>výsledky!H223</f>
        <v>Jan</v>
      </c>
      <c r="I34" s="190" t="str">
        <f>výsledky!I223</f>
        <v>Lysek</v>
      </c>
      <c r="J34" s="189" t="str">
        <f>výsledky!J223</f>
        <v>Písečná</v>
      </c>
      <c r="K34" s="327" t="str">
        <f>výsledky!K223</f>
        <v>04:36,0</v>
      </c>
      <c r="L34" s="184" t="str">
        <f>výsledky!L223</f>
        <v>Jiří</v>
      </c>
      <c r="M34" s="190" t="str">
        <f>výsledky!M223</f>
        <v>Uherek</v>
      </c>
      <c r="N34" s="189" t="str">
        <f>výsledky!N223</f>
        <v>Frýdek-Místek</v>
      </c>
      <c r="O34" s="327" t="str">
        <f>výsledky!O223</f>
        <v>04:39,0</v>
      </c>
      <c r="P34" s="331"/>
      <c r="Q34" s="186"/>
    </row>
    <row r="35" spans="1:17" ht="15" customHeight="1">
      <c r="A35" s="1022"/>
      <c r="B35" s="1050"/>
      <c r="C35" s="194">
        <v>2005</v>
      </c>
      <c r="D35" s="492" t="str">
        <f>výsledky!D249</f>
        <v>Jakub</v>
      </c>
      <c r="E35" s="498" t="str">
        <f>výsledky!E249</f>
        <v>Bajza</v>
      </c>
      <c r="F35" s="499" t="str">
        <f>výsledky!F249</f>
        <v>Zubří</v>
      </c>
      <c r="G35" s="501" t="str">
        <f>výsledky!G249</f>
        <v>04:19,1</v>
      </c>
      <c r="H35" s="184" t="str">
        <f>výsledky!H249</f>
        <v>Jiří</v>
      </c>
      <c r="I35" s="190" t="str">
        <f>výsledky!I249</f>
        <v>Uherek</v>
      </c>
      <c r="J35" s="189" t="str">
        <f>výsledky!J249</f>
        <v>Frýdek-Místek</v>
      </c>
      <c r="K35" s="327" t="str">
        <f>výsledky!K249</f>
        <v>04:19,4</v>
      </c>
      <c r="L35" s="184" t="str">
        <f>výsledky!L249</f>
        <v>Tomasz</v>
      </c>
      <c r="M35" s="190" t="str">
        <f>výsledky!M249</f>
        <v>Zelek</v>
      </c>
      <c r="N35" s="189" t="str">
        <f>výsledky!N249</f>
        <v>Istebna</v>
      </c>
      <c r="O35" s="327" t="str">
        <f>výsledky!O249</f>
        <v>04:39,9</v>
      </c>
      <c r="P35" s="331"/>
      <c r="Q35" s="186"/>
    </row>
    <row r="36" spans="1:17" ht="15" customHeight="1">
      <c r="A36" s="1022"/>
      <c r="B36" s="1050"/>
      <c r="C36" s="194">
        <v>2006</v>
      </c>
      <c r="D36" s="184" t="str">
        <f>výsledky!D275</f>
        <v>Michal</v>
      </c>
      <c r="E36" s="190" t="str">
        <f>výsledky!E275</f>
        <v>Štefek</v>
      </c>
      <c r="F36" s="189" t="str">
        <f>výsledky!F275</f>
        <v>Frýdek-Místek</v>
      </c>
      <c r="G36" s="327" t="str">
        <f>výsledky!G275</f>
        <v>04:37,0</v>
      </c>
      <c r="H36" s="184" t="str">
        <f>výsledky!H275</f>
        <v>Petr</v>
      </c>
      <c r="I36" s="190" t="str">
        <f>výsledky!I275</f>
        <v>Lukeš</v>
      </c>
      <c r="J36" s="189" t="str">
        <f>výsledky!J275</f>
        <v>Frýdek-Místek</v>
      </c>
      <c r="K36" s="327" t="str">
        <f>výsledky!K275</f>
        <v>04:38,0</v>
      </c>
      <c r="L36" s="184" t="str">
        <f>výsledky!L275</f>
        <v>Tomasz</v>
      </c>
      <c r="M36" s="190" t="str">
        <f>výsledky!M275</f>
        <v>Kaczmarzyk</v>
      </c>
      <c r="N36" s="189" t="str">
        <f>výsledky!N275</f>
        <v>Istebna</v>
      </c>
      <c r="O36" s="327" t="str">
        <f>výsledky!O275</f>
        <v>04:47,0</v>
      </c>
      <c r="P36" s="331"/>
      <c r="Q36" s="186"/>
    </row>
    <row r="37" spans="1:17" ht="15" customHeight="1">
      <c r="A37" s="1022"/>
      <c r="B37" s="1050"/>
      <c r="C37" s="194">
        <v>2007</v>
      </c>
      <c r="D37" s="516" t="str">
        <f>výsledky!D301</f>
        <v>Petr</v>
      </c>
      <c r="E37" s="517" t="str">
        <f>výsledky!E301</f>
        <v>Lukeš</v>
      </c>
      <c r="F37" s="518" t="str">
        <f>výsledky!F301</f>
        <v>Frýdek-Místek</v>
      </c>
      <c r="G37" s="519" t="str">
        <f>výsledky!G301</f>
        <v>04:10,0</v>
      </c>
      <c r="H37" s="184" t="str">
        <f>výsledky!H301</f>
        <v>Petr</v>
      </c>
      <c r="I37" s="190" t="str">
        <f>výsledky!I301</f>
        <v>Filipec</v>
      </c>
      <c r="J37" s="189" t="str">
        <f>výsledky!J301</f>
        <v>Frýdek-Místek</v>
      </c>
      <c r="K37" s="327" t="str">
        <f>výsledky!K301</f>
        <v>04:28,0</v>
      </c>
      <c r="L37" s="184" t="str">
        <f>výsledky!L301</f>
        <v>Patrycjusz</v>
      </c>
      <c r="M37" s="190" t="str">
        <f>výsledky!M301</f>
        <v>Polok</v>
      </c>
      <c r="N37" s="189" t="str">
        <f>výsledky!N301</f>
        <v>Istebna</v>
      </c>
      <c r="O37" s="327" t="str">
        <f>výsledky!O301</f>
        <v>04:35,0</v>
      </c>
      <c r="P37" s="331" t="s">
        <v>1816</v>
      </c>
      <c r="Q37" s="186">
        <v>2007</v>
      </c>
    </row>
    <row r="38" spans="1:17" ht="15" customHeight="1">
      <c r="A38" s="1022"/>
      <c r="B38" s="1050"/>
      <c r="C38" s="194">
        <v>2008</v>
      </c>
      <c r="D38" s="184" t="str">
        <f>výsledky!D329</f>
        <v>Tomáš</v>
      </c>
      <c r="E38" s="190" t="str">
        <f>výsledky!E329</f>
        <v>Filipec</v>
      </c>
      <c r="F38" s="189" t="str">
        <f>výsledky!F329</f>
        <v>Frýdek-Místek</v>
      </c>
      <c r="G38" s="327" t="str">
        <f>výsledky!G329</f>
        <v>04:28,0</v>
      </c>
      <c r="H38" s="184" t="str">
        <f>výsledky!H329</f>
        <v>Aleš</v>
      </c>
      <c r="I38" s="190" t="str">
        <f>výsledky!I329</f>
        <v>Rovenský</v>
      </c>
      <c r="J38" s="189" t="str">
        <f>výsledky!J329</f>
        <v>Frýdek-Místek</v>
      </c>
      <c r="K38" s="327" t="str">
        <f>výsledky!K329</f>
        <v>04:36,0</v>
      </c>
      <c r="L38" s="184" t="str">
        <f>výsledky!L329</f>
        <v>Patrycjusz</v>
      </c>
      <c r="M38" s="190" t="str">
        <f>výsledky!M329</f>
        <v>Polok</v>
      </c>
      <c r="N38" s="189" t="str">
        <f>výsledky!N329</f>
        <v>Istebna</v>
      </c>
      <c r="O38" s="327" t="str">
        <f>výsledky!O329</f>
        <v>04:40,0</v>
      </c>
      <c r="P38" s="185"/>
      <c r="Q38" s="186"/>
    </row>
    <row r="39" spans="1:17" ht="15" customHeight="1">
      <c r="A39" s="1022"/>
      <c r="B39" s="1050"/>
      <c r="C39" s="194">
        <v>2009</v>
      </c>
      <c r="D39" s="184" t="str">
        <f>výsledky!D357</f>
        <v>Jakub</v>
      </c>
      <c r="E39" s="190" t="str">
        <f>výsledky!E357</f>
        <v>Zemaník</v>
      </c>
      <c r="F39" s="189" t="str">
        <f>výsledky!F357</f>
        <v>Frýdek-Místek</v>
      </c>
      <c r="G39" s="327" t="str">
        <f>výsledky!G357</f>
        <v>04:25,0</v>
      </c>
      <c r="H39" s="184" t="str">
        <f>výsledky!H357</f>
        <v>Ladislav</v>
      </c>
      <c r="I39" s="190" t="str">
        <f>výsledky!I357</f>
        <v>Šútora</v>
      </c>
      <c r="J39" s="189" t="str">
        <f>výsledky!J357</f>
        <v>Frýdek-Místek</v>
      </c>
      <c r="K39" s="327" t="str">
        <f>výsledky!K357</f>
        <v>04:26,0</v>
      </c>
      <c r="L39" s="184" t="str">
        <f>výsledky!L357</f>
        <v>Tomáš</v>
      </c>
      <c r="M39" s="190" t="str">
        <f>výsledky!M357</f>
        <v>Lichý</v>
      </c>
      <c r="N39" s="189" t="str">
        <f>výsledky!N357</f>
        <v>Třinec</v>
      </c>
      <c r="O39" s="327" t="str">
        <f>výsledky!O357</f>
        <v>04:30,0</v>
      </c>
      <c r="P39" s="185"/>
      <c r="Q39" s="186"/>
    </row>
    <row r="40" spans="1:17" ht="15" customHeight="1">
      <c r="A40" s="1022"/>
      <c r="B40" s="1050"/>
      <c r="C40" s="634">
        <v>2010</v>
      </c>
      <c r="D40" s="184" t="str">
        <f>výsledky!D385</f>
        <v>Jakub</v>
      </c>
      <c r="E40" s="190" t="str">
        <f>výsledky!E385</f>
        <v>Zemaník</v>
      </c>
      <c r="F40" s="189" t="str">
        <f>výsledky!F385</f>
        <v>Frýdek-Místek</v>
      </c>
      <c r="G40" s="327" t="str">
        <f>výsledky!G385</f>
        <v>04:18,0</v>
      </c>
      <c r="H40" s="184" t="str">
        <f>výsledky!H385</f>
        <v>Szymon</v>
      </c>
      <c r="I40" s="190" t="str">
        <f>výsledky!I385</f>
        <v>Czepczor</v>
      </c>
      <c r="J40" s="189" t="str">
        <f>výsledky!J385</f>
        <v>Istebna</v>
      </c>
      <c r="K40" s="327" t="str">
        <f>výsledky!K385</f>
        <v>04:27,0</v>
      </c>
      <c r="L40" s="184" t="str">
        <f>výsledky!L385</f>
        <v>Pavel</v>
      </c>
      <c r="M40" s="190" t="str">
        <f>výsledky!M385</f>
        <v>Szymala</v>
      </c>
      <c r="N40" s="189" t="str">
        <f>výsledky!N385</f>
        <v>Frýdek-Místek</v>
      </c>
      <c r="O40" s="327" t="str">
        <f>výsledky!O385</f>
        <v>04:32,0</v>
      </c>
      <c r="P40" s="185"/>
      <c r="Q40" s="186"/>
    </row>
    <row r="41" spans="1:17" ht="15" customHeight="1">
      <c r="A41" s="1022"/>
      <c r="B41" s="1050"/>
      <c r="C41" s="612">
        <v>2011</v>
      </c>
      <c r="D41" s="613" t="str">
        <f>výsledky!D413</f>
        <v>Adam</v>
      </c>
      <c r="E41" s="614" t="str">
        <f>výsledky!E413</f>
        <v>Gaura</v>
      </c>
      <c r="F41" s="608" t="str">
        <f>výsledky!F413</f>
        <v>Český Těšín</v>
      </c>
      <c r="G41" s="609" t="str">
        <f>výsledky!G413</f>
        <v>04:35,0</v>
      </c>
      <c r="H41" s="613" t="str">
        <f>výsledky!H413</f>
        <v>Andrzej</v>
      </c>
      <c r="I41" s="614" t="str">
        <f>výsledky!I413</f>
        <v>Jalowiczor</v>
      </c>
      <c r="J41" s="608" t="str">
        <f>výsledky!J413</f>
        <v>Istebna</v>
      </c>
      <c r="K41" s="609" t="str">
        <f>výsledky!K413</f>
        <v>04:49,0</v>
      </c>
      <c r="L41" s="613" t="str">
        <f>výsledky!L413</f>
        <v>Andrzej</v>
      </c>
      <c r="M41" s="614" t="str">
        <f>výsledky!M413</f>
        <v>Zawada</v>
      </c>
      <c r="N41" s="608" t="str">
        <f>výsledky!N413</f>
        <v>Istebna</v>
      </c>
      <c r="O41" s="609" t="str">
        <f>výsledky!O413</f>
        <v>04:50,0</v>
      </c>
      <c r="P41" s="623"/>
      <c r="Q41" s="230"/>
    </row>
    <row r="42" spans="1:17" ht="15" customHeight="1">
      <c r="A42" s="1022"/>
      <c r="B42" s="1050"/>
      <c r="C42" s="430">
        <v>2012</v>
      </c>
      <c r="D42" s="176" t="str">
        <f>výsledky!D441</f>
        <v>Marek</v>
      </c>
      <c r="E42" s="610" t="str">
        <f>výsledky!E441</f>
        <v>Chrascina</v>
      </c>
      <c r="F42" s="598" t="str">
        <f>výsledky!F441</f>
        <v>Jablunkov</v>
      </c>
      <c r="G42" s="312" t="str">
        <f>výsledky!G441</f>
        <v>03:43,0</v>
      </c>
      <c r="H42" s="176" t="str">
        <f>výsledky!H441</f>
        <v>Andrzej</v>
      </c>
      <c r="I42" s="610" t="str">
        <f>výsledky!I441</f>
        <v>Jalowiczor</v>
      </c>
      <c r="J42" s="598" t="str">
        <f>výsledky!J441</f>
        <v>Istebna</v>
      </c>
      <c r="K42" s="312" t="str">
        <f>výsledky!K441</f>
        <v>03:48,0</v>
      </c>
      <c r="L42" s="176" t="str">
        <f>výsledky!L441</f>
        <v>Maciej</v>
      </c>
      <c r="M42" s="610" t="str">
        <f>výsledky!M441</f>
        <v>Legierski</v>
      </c>
      <c r="N42" s="598" t="str">
        <f>výsledky!N441</f>
        <v>Istebna</v>
      </c>
      <c r="O42" s="312" t="str">
        <f>výsledky!O441</f>
        <v>03:51,0</v>
      </c>
      <c r="P42" s="621"/>
      <c r="Q42" s="600"/>
    </row>
    <row r="43" spans="1:17" ht="15" customHeight="1" thickBot="1">
      <c r="A43" s="1023"/>
      <c r="B43" s="1051"/>
      <c r="C43" s="195">
        <v>2013</v>
      </c>
      <c r="D43" s="179"/>
      <c r="E43" s="180"/>
      <c r="F43" s="168"/>
      <c r="G43" s="315"/>
      <c r="H43" s="179"/>
      <c r="I43" s="180"/>
      <c r="J43" s="168"/>
      <c r="K43" s="315"/>
      <c r="L43" s="179"/>
      <c r="M43" s="180"/>
      <c r="N43" s="168"/>
      <c r="O43" s="315"/>
      <c r="P43" s="159"/>
      <c r="Q43" s="160"/>
    </row>
  </sheetData>
  <mergeCells count="14">
    <mergeCell ref="B3:B21"/>
    <mergeCell ref="A25:B43"/>
    <mergeCell ref="B23:C24"/>
    <mergeCell ref="B1:C2"/>
    <mergeCell ref="P23:Q23"/>
    <mergeCell ref="D23:O23"/>
    <mergeCell ref="D24:G24"/>
    <mergeCell ref="H24:K24"/>
    <mergeCell ref="L24:O24"/>
    <mergeCell ref="D1:O1"/>
    <mergeCell ref="P1:Q1"/>
    <mergeCell ref="D2:G2"/>
    <mergeCell ref="H2:K2"/>
    <mergeCell ref="L2:O2"/>
  </mergeCells>
  <phoneticPr fontId="0" type="noConversion"/>
  <printOptions horizontalCentered="1" verticalCentered="1"/>
  <pageMargins left="0" right="0" top="0" bottom="0" header="0" footer="0"/>
  <pageSetup paperSize="9" orientation="landscape" horizontalDpi="360" verticalDpi="360"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3"/>
  <sheetViews>
    <sheetView topLeftCell="B1" workbookViewId="0">
      <selection activeCell="D1" sqref="D1:O1"/>
    </sheetView>
  </sheetViews>
  <sheetFormatPr defaultRowHeight="12"/>
  <cols>
    <col min="1" max="1" width="0.42578125" style="1" hidden="1" customWidth="1"/>
    <col min="2" max="2" width="5.5703125" style="1" customWidth="1"/>
    <col min="3" max="3" width="7.42578125" style="1" customWidth="1"/>
    <col min="4" max="4" width="8.7109375" style="1" customWidth="1"/>
    <col min="5" max="5" width="14.7109375" style="1" customWidth="1"/>
    <col min="6" max="6" width="11.85546875" style="1" customWidth="1"/>
    <col min="7" max="7" width="6.7109375" style="1" customWidth="1"/>
    <col min="8" max="8" width="9.28515625" style="1" customWidth="1"/>
    <col min="9" max="9" width="14.7109375" style="1" customWidth="1"/>
    <col min="10" max="10" width="11.85546875" style="1" customWidth="1"/>
    <col min="11" max="11" width="6.7109375" style="1" customWidth="1"/>
    <col min="12" max="12" width="9.7109375" style="1" customWidth="1"/>
    <col min="13" max="13" width="14.7109375" style="1" customWidth="1"/>
    <col min="14" max="14" width="11.85546875" style="1" customWidth="1"/>
    <col min="15" max="15" width="6.7109375" style="1" customWidth="1"/>
    <col min="16" max="17" width="7.7109375" style="1" customWidth="1"/>
    <col min="18" max="18" width="4.28515625" style="1" customWidth="1"/>
    <col min="19" max="19" width="7.5703125" style="1" customWidth="1"/>
    <col min="20" max="22" width="9.140625" style="1"/>
    <col min="23" max="23" width="5.7109375" style="1" customWidth="1"/>
    <col min="24" max="16384" width="9.140625" style="1"/>
  </cols>
  <sheetData>
    <row r="1" spans="1:17" ht="15" customHeight="1">
      <c r="A1" s="526"/>
      <c r="B1" s="1024" t="s">
        <v>1665</v>
      </c>
      <c r="C1" s="1025"/>
      <c r="D1" s="1010" t="s">
        <v>1474</v>
      </c>
      <c r="E1" s="1011"/>
      <c r="F1" s="1011"/>
      <c r="G1" s="1011"/>
      <c r="H1" s="1011"/>
      <c r="I1" s="1011"/>
      <c r="J1" s="1011"/>
      <c r="K1" s="1011"/>
      <c r="L1" s="1011"/>
      <c r="M1" s="1011"/>
      <c r="N1" s="1011"/>
      <c r="O1" s="1030"/>
      <c r="P1" s="1028" t="s">
        <v>1473</v>
      </c>
      <c r="Q1" s="1029"/>
    </row>
    <row r="2" spans="1:17" ht="15" thickBot="1">
      <c r="A2" s="529"/>
      <c r="B2" s="1026"/>
      <c r="C2" s="1027"/>
      <c r="D2" s="1013" t="s">
        <v>1475</v>
      </c>
      <c r="E2" s="1014"/>
      <c r="F2" s="1014"/>
      <c r="G2" s="1014"/>
      <c r="H2" s="1015" t="s">
        <v>1476</v>
      </c>
      <c r="I2" s="1015"/>
      <c r="J2" s="1015"/>
      <c r="K2" s="1015"/>
      <c r="L2" s="1016" t="s">
        <v>1477</v>
      </c>
      <c r="M2" s="1016"/>
      <c r="N2" s="1016"/>
      <c r="O2" s="1031"/>
      <c r="P2" s="197" t="s">
        <v>1472</v>
      </c>
      <c r="Q2" s="196" t="s">
        <v>1480</v>
      </c>
    </row>
    <row r="3" spans="1:17" ht="15" hidden="1" customHeight="1">
      <c r="A3" s="529"/>
      <c r="B3" s="1052" t="s">
        <v>1653</v>
      </c>
      <c r="C3" s="193">
        <v>1995</v>
      </c>
      <c r="D3" s="173"/>
      <c r="E3" s="172"/>
      <c r="F3" s="150"/>
      <c r="G3" s="310"/>
      <c r="H3" s="173"/>
      <c r="I3" s="172"/>
      <c r="J3" s="150"/>
      <c r="K3" s="310"/>
      <c r="L3" s="173"/>
      <c r="M3" s="172"/>
      <c r="N3" s="150"/>
      <c r="O3" s="310"/>
      <c r="P3" s="152"/>
      <c r="Q3" s="153"/>
    </row>
    <row r="4" spans="1:17" ht="15" hidden="1" customHeight="1">
      <c r="A4" s="529"/>
      <c r="B4" s="1053"/>
      <c r="C4" s="194">
        <v>1996</v>
      </c>
      <c r="D4" s="187"/>
      <c r="E4" s="198"/>
      <c r="F4" s="182"/>
      <c r="G4" s="332"/>
      <c r="H4" s="187"/>
      <c r="I4" s="198"/>
      <c r="J4" s="182"/>
      <c r="K4" s="332"/>
      <c r="L4" s="187"/>
      <c r="M4" s="198"/>
      <c r="N4" s="182"/>
      <c r="O4" s="332"/>
      <c r="P4" s="185"/>
      <c r="Q4" s="186"/>
    </row>
    <row r="5" spans="1:17" ht="15" hidden="1" customHeight="1">
      <c r="A5" s="529"/>
      <c r="B5" s="1053"/>
      <c r="C5" s="194">
        <v>1997</v>
      </c>
      <c r="D5" s="187"/>
      <c r="E5" s="188"/>
      <c r="F5" s="189"/>
      <c r="G5" s="332"/>
      <c r="H5" s="187"/>
      <c r="I5" s="188"/>
      <c r="J5" s="189"/>
      <c r="K5" s="332"/>
      <c r="L5" s="187"/>
      <c r="M5" s="188"/>
      <c r="N5" s="189"/>
      <c r="O5" s="332"/>
      <c r="P5" s="185"/>
      <c r="Q5" s="186"/>
    </row>
    <row r="6" spans="1:17" ht="15" hidden="1" customHeight="1">
      <c r="A6" s="529"/>
      <c r="B6" s="1053"/>
      <c r="C6" s="194">
        <v>1998</v>
      </c>
      <c r="D6" s="187"/>
      <c r="E6" s="188"/>
      <c r="F6" s="189"/>
      <c r="G6" s="332"/>
      <c r="H6" s="187"/>
      <c r="I6" s="188"/>
      <c r="J6" s="189"/>
      <c r="K6" s="332"/>
      <c r="L6" s="187"/>
      <c r="M6" s="188"/>
      <c r="N6" s="189"/>
      <c r="O6" s="332"/>
      <c r="P6" s="185"/>
      <c r="Q6" s="186"/>
    </row>
    <row r="7" spans="1:17" ht="15" hidden="1" customHeight="1">
      <c r="A7" s="529"/>
      <c r="B7" s="1053"/>
      <c r="C7" s="194">
        <v>1999</v>
      </c>
      <c r="D7" s="214"/>
      <c r="E7" s="215"/>
      <c r="F7" s="216"/>
      <c r="G7" s="333"/>
      <c r="H7" s="187"/>
      <c r="I7" s="188"/>
      <c r="J7" s="189"/>
      <c r="K7" s="332"/>
      <c r="L7" s="187"/>
      <c r="M7" s="188"/>
      <c r="N7" s="189"/>
      <c r="O7" s="332"/>
      <c r="P7" s="185"/>
      <c r="Q7" s="186"/>
    </row>
    <row r="8" spans="1:17" ht="15" customHeight="1">
      <c r="A8" s="529"/>
      <c r="B8" s="1053"/>
      <c r="C8" s="194">
        <v>2000</v>
      </c>
      <c r="D8" s="269" t="str">
        <f>'2000'!C177</f>
        <v>Monika</v>
      </c>
      <c r="E8" s="270" t="str">
        <f>'2000'!D177</f>
        <v>Janošcová</v>
      </c>
      <c r="F8" s="271" t="str">
        <f>'2000'!E177</f>
        <v>Frýdek-Místek</v>
      </c>
      <c r="G8" s="354">
        <f>'2000'!F177</f>
        <v>3.6261574074074074E-3</v>
      </c>
      <c r="H8" s="187" t="str">
        <f>'2000'!C178</f>
        <v>Agnieszka</v>
      </c>
      <c r="I8" s="188" t="str">
        <f>'2000'!D178</f>
        <v>Kąkol</v>
      </c>
      <c r="J8" s="189" t="str">
        <f>'2000'!E178</f>
        <v>Istebna</v>
      </c>
      <c r="K8" s="332">
        <f>'2000'!F178</f>
        <v>3.8240740740740739E-3</v>
      </c>
      <c r="L8" s="187" t="str">
        <f>'2000'!C179</f>
        <v>Kateřina</v>
      </c>
      <c r="M8" s="188" t="str">
        <f>'2000'!D179</f>
        <v>Buzášová</v>
      </c>
      <c r="N8" s="189" t="str">
        <f>'2000'!E179</f>
        <v>Nýdek</v>
      </c>
      <c r="O8" s="332">
        <f>'2000'!F179</f>
        <v>3.9467592592592592E-3</v>
      </c>
      <c r="P8" s="185"/>
      <c r="Q8" s="186"/>
    </row>
    <row r="9" spans="1:17" ht="15" customHeight="1">
      <c r="A9" s="529"/>
      <c r="B9" s="1053"/>
      <c r="C9" s="194">
        <v>2001</v>
      </c>
      <c r="D9" s="214" t="str">
        <f>výsledky!D136</f>
        <v xml:space="preserve">Hana                </v>
      </c>
      <c r="E9" s="188" t="str">
        <f>výsledky!E136</f>
        <v xml:space="preserve">Cigánková           </v>
      </c>
      <c r="F9" s="189" t="str">
        <f>výsledky!F136</f>
        <v>Frýdek-Místek</v>
      </c>
      <c r="G9" s="341">
        <f>výsledky!G136</f>
        <v>519.9</v>
      </c>
      <c r="H9" s="187" t="str">
        <f>výsledky!H136</f>
        <v xml:space="preserve">Nikol               </v>
      </c>
      <c r="I9" s="188" t="str">
        <f>výsledky!I136</f>
        <v xml:space="preserve">Buzášová            </v>
      </c>
      <c r="J9" s="189" t="str">
        <f>výsledky!J136</f>
        <v>Třinec</v>
      </c>
      <c r="K9" s="341">
        <f>výsledky!K136</f>
        <v>533.5</v>
      </c>
      <c r="L9" s="187" t="str">
        <f>výsledky!L136</f>
        <v xml:space="preserve">Veronika            </v>
      </c>
      <c r="M9" s="188" t="str">
        <f>výsledky!M136</f>
        <v xml:space="preserve">Pišová              </v>
      </c>
      <c r="N9" s="189" t="str">
        <f>výsledky!N136</f>
        <v>Frýdek-Místek</v>
      </c>
      <c r="O9" s="341">
        <f>výsledky!O136</f>
        <v>558.6</v>
      </c>
      <c r="P9" s="185"/>
      <c r="Q9" s="186"/>
    </row>
    <row r="10" spans="1:17" ht="15" customHeight="1">
      <c r="A10" s="529"/>
      <c r="B10" s="1053"/>
      <c r="C10" s="194">
        <v>2002</v>
      </c>
      <c r="D10" s="520" t="str">
        <f>výsledky!D158</f>
        <v>Andrea</v>
      </c>
      <c r="E10" s="521" t="str">
        <f>výsledky!E158</f>
        <v>Krstevová</v>
      </c>
      <c r="F10" s="518" t="str">
        <f>výsledky!F158</f>
        <v>Kopřivnice</v>
      </c>
      <c r="G10" s="519" t="str">
        <f>výsledky!G158</f>
        <v>04:51,6</v>
      </c>
      <c r="H10" s="187" t="str">
        <f>výsledky!H158</f>
        <v>Jana</v>
      </c>
      <c r="I10" s="188" t="str">
        <f>výsledky!I158</f>
        <v>Hofierková</v>
      </c>
      <c r="J10" s="189" t="str">
        <f>výsledky!J158</f>
        <v>Hrádek</v>
      </c>
      <c r="K10" s="327" t="str">
        <f>výsledky!K158</f>
        <v>04:54,7</v>
      </c>
      <c r="L10" s="187" t="str">
        <f>výsledky!L158</f>
        <v>Blažena</v>
      </c>
      <c r="M10" s="188" t="str">
        <f>výsledky!M158</f>
        <v>Stránská</v>
      </c>
      <c r="N10" s="189" t="str">
        <f>výsledky!N158</f>
        <v>Frýdek-Místek</v>
      </c>
      <c r="O10" s="327" t="str">
        <f>výsledky!O158</f>
        <v>04:58,0</v>
      </c>
      <c r="P10" s="432" t="str">
        <f>G10</f>
        <v>04:51,6</v>
      </c>
      <c r="Q10" s="186">
        <v>2002</v>
      </c>
    </row>
    <row r="11" spans="1:17" ht="15" customHeight="1">
      <c r="A11" s="529"/>
      <c r="B11" s="1053"/>
      <c r="C11" s="194">
        <v>2003</v>
      </c>
      <c r="D11" s="214" t="str">
        <f>výsledky!D202</f>
        <v>Michaela</v>
      </c>
      <c r="E11" s="215" t="str">
        <f>výsledky!E202</f>
        <v>Bubíková</v>
      </c>
      <c r="F11" s="216" t="str">
        <f>výsledky!F202</f>
        <v>Frýdek-Místek</v>
      </c>
      <c r="G11" s="329" t="str">
        <f>výsledky!G202</f>
        <v>05:04,6</v>
      </c>
      <c r="H11" s="187" t="str">
        <f>výsledky!H202</f>
        <v>Petra</v>
      </c>
      <c r="I11" s="188" t="str">
        <f>výsledky!I202</f>
        <v>Pišová</v>
      </c>
      <c r="J11" s="189" t="str">
        <f>výsledky!J202</f>
        <v>Frýdek-Místek</v>
      </c>
      <c r="K11" s="327" t="str">
        <f>výsledky!K202</f>
        <v>05:24,8</v>
      </c>
      <c r="L11" s="187" t="str">
        <f>výsledky!L202</f>
        <v>Zuzana</v>
      </c>
      <c r="M11" s="188" t="str">
        <f>výsledky!M202</f>
        <v>Schindlerová</v>
      </c>
      <c r="N11" s="189" t="str">
        <f>výsledky!N202</f>
        <v>Frýdek-Místek</v>
      </c>
      <c r="O11" s="327" t="str">
        <f>výsledky!O202</f>
        <v>05:25,2</v>
      </c>
      <c r="P11" s="185"/>
      <c r="Q11" s="186"/>
    </row>
    <row r="12" spans="1:17" ht="15" customHeight="1">
      <c r="A12" s="529"/>
      <c r="B12" s="1053"/>
      <c r="C12" s="194">
        <v>2004</v>
      </c>
      <c r="D12" s="214" t="str">
        <f>výsledky!D224</f>
        <v>Michaela</v>
      </c>
      <c r="E12" s="215" t="str">
        <f>výsledky!E224</f>
        <v>Bubíková</v>
      </c>
      <c r="F12" s="216" t="str">
        <f>výsledky!F224</f>
        <v>Frýdek-Místek</v>
      </c>
      <c r="G12" s="329" t="str">
        <f>výsledky!G224</f>
        <v>04:57,0</v>
      </c>
      <c r="H12" s="187" t="str">
        <f>výsledky!H224</f>
        <v>Petra</v>
      </c>
      <c r="I12" s="188" t="str">
        <f>výsledky!I224</f>
        <v>Pišová</v>
      </c>
      <c r="J12" s="189" t="str">
        <f>výsledky!J224</f>
        <v>Frýdek-Místek</v>
      </c>
      <c r="K12" s="327" t="str">
        <f>výsledky!K224</f>
        <v>05:11,0</v>
      </c>
      <c r="L12" s="187" t="str">
        <f>výsledky!L224</f>
        <v>Lada</v>
      </c>
      <c r="M12" s="188" t="str">
        <f>výsledky!M224</f>
        <v>Medvecová</v>
      </c>
      <c r="N12" s="189" t="str">
        <f>výsledky!N224</f>
        <v>Frýdek-Místek</v>
      </c>
      <c r="O12" s="327" t="str">
        <f>výsledky!O224</f>
        <v>05:16,0</v>
      </c>
      <c r="P12" s="185"/>
      <c r="Q12" s="186"/>
    </row>
    <row r="13" spans="1:17" ht="15" customHeight="1">
      <c r="A13" s="529"/>
      <c r="B13" s="1053"/>
      <c r="C13" s="194">
        <v>2005</v>
      </c>
      <c r="D13" s="214" t="str">
        <f>výsledky!D250</f>
        <v>Romana</v>
      </c>
      <c r="E13" s="215" t="str">
        <f>výsledky!E250</f>
        <v>Šindelková</v>
      </c>
      <c r="F13" s="216" t="str">
        <f>výsledky!F250</f>
        <v>Frýdek-Místek</v>
      </c>
      <c r="G13" s="329" t="str">
        <f>výsledky!G250</f>
        <v>05:23,4</v>
      </c>
      <c r="H13" s="187" t="str">
        <f>výsledky!H250</f>
        <v>Joanna</v>
      </c>
      <c r="I13" s="188" t="str">
        <f>výsledky!I250</f>
        <v>Kawulok</v>
      </c>
      <c r="J13" s="189" t="str">
        <f>výsledky!J250</f>
        <v>Istebna</v>
      </c>
      <c r="K13" s="327" t="str">
        <f>výsledky!K250</f>
        <v>05:25,1</v>
      </c>
      <c r="L13" s="187" t="str">
        <f>výsledky!L250</f>
        <v>Lada</v>
      </c>
      <c r="M13" s="188" t="str">
        <f>výsledky!M250</f>
        <v>Medvecová</v>
      </c>
      <c r="N13" s="189" t="str">
        <f>výsledky!N250</f>
        <v>Frýdek-Místek</v>
      </c>
      <c r="O13" s="327" t="str">
        <f>výsledky!O250</f>
        <v>05:30,7</v>
      </c>
      <c r="P13" s="185"/>
      <c r="Q13" s="186"/>
    </row>
    <row r="14" spans="1:17" ht="15" customHeight="1">
      <c r="A14" s="529"/>
      <c r="B14" s="1053"/>
      <c r="C14" s="194">
        <v>2006</v>
      </c>
      <c r="D14" s="187" t="str">
        <f>výsledky!D276</f>
        <v>Adéla</v>
      </c>
      <c r="E14" s="188" t="str">
        <f>výsledky!E276</f>
        <v>Marková</v>
      </c>
      <c r="F14" s="189" t="str">
        <f>výsledky!F276</f>
        <v>Frýdek-Místek</v>
      </c>
      <c r="G14" s="327" t="str">
        <f>výsledky!G276</f>
        <v>05:59,0</v>
      </c>
      <c r="H14" s="187" t="str">
        <f>výsledky!H276</f>
        <v>Nika</v>
      </c>
      <c r="I14" s="188" t="str">
        <f>výsledky!I276</f>
        <v>Němcová</v>
      </c>
      <c r="J14" s="189" t="str">
        <f>výsledky!J276</f>
        <v>Frýdek-Místek</v>
      </c>
      <c r="K14" s="327" t="str">
        <f>výsledky!K276</f>
        <v>06:17,0</v>
      </c>
      <c r="L14" s="187" t="str">
        <f>výsledky!L276</f>
        <v>Veronika</v>
      </c>
      <c r="M14" s="188" t="str">
        <f>výsledky!M276</f>
        <v>Kohutová</v>
      </c>
      <c r="N14" s="189" t="str">
        <f>výsledky!N276</f>
        <v>Orlová</v>
      </c>
      <c r="O14" s="327" t="str">
        <f>výsledky!O276</f>
        <v>06:22,0</v>
      </c>
      <c r="P14" s="185"/>
      <c r="Q14" s="186"/>
    </row>
    <row r="15" spans="1:17" ht="15" customHeight="1">
      <c r="A15" s="529"/>
      <c r="B15" s="1053"/>
      <c r="C15" s="194">
        <v>2007</v>
      </c>
      <c r="D15" s="214" t="str">
        <f>výsledky!D302</f>
        <v>Dita</v>
      </c>
      <c r="E15" s="215" t="str">
        <f>výsledky!E302</f>
        <v>Janíková</v>
      </c>
      <c r="F15" s="216" t="str">
        <f>výsledky!F302</f>
        <v>Frýdek-Místek</v>
      </c>
      <c r="G15" s="329" t="str">
        <f>výsledky!G302</f>
        <v>05:26,0</v>
      </c>
      <c r="H15" s="187" t="str">
        <f>výsledky!H302</f>
        <v>Magdalena</v>
      </c>
      <c r="I15" s="188" t="str">
        <f>výsledky!I302</f>
        <v>Dragon</v>
      </c>
      <c r="J15" s="189" t="str">
        <f>výsledky!J302</f>
        <v>Istebna</v>
      </c>
      <c r="K15" s="327" t="str">
        <f>výsledky!K302</f>
        <v>05:32,0</v>
      </c>
      <c r="L15" s="187" t="str">
        <f>výsledky!L302</f>
        <v>Aleksandra</v>
      </c>
      <c r="M15" s="188" t="str">
        <f>výsledky!M302</f>
        <v>Zawada</v>
      </c>
      <c r="N15" s="189" t="str">
        <f>výsledky!N302</f>
        <v>Istebna</v>
      </c>
      <c r="O15" s="327" t="str">
        <f>výsledky!O302</f>
        <v>05:47,0</v>
      </c>
      <c r="P15" s="185"/>
      <c r="Q15" s="186"/>
    </row>
    <row r="16" spans="1:17" ht="15" customHeight="1" thickBot="1">
      <c r="A16" s="531"/>
      <c r="B16" s="1053"/>
      <c r="C16" s="194">
        <v>2008</v>
      </c>
      <c r="D16" s="214" t="str">
        <f>výsledky!D330</f>
        <v>Roxana</v>
      </c>
      <c r="E16" s="215" t="str">
        <f>výsledky!E330</f>
        <v>Balcarková</v>
      </c>
      <c r="F16" s="216" t="str">
        <f>výsledky!F330</f>
        <v>Orlová</v>
      </c>
      <c r="G16" s="329" t="str">
        <f>výsledky!G330</f>
        <v>05:15,0</v>
      </c>
      <c r="H16" s="187" t="str">
        <f>výsledky!H330</f>
        <v>Renáta</v>
      </c>
      <c r="I16" s="188" t="str">
        <f>výsledky!I330</f>
        <v>Benediková</v>
      </c>
      <c r="J16" s="189" t="str">
        <f>výsledky!J330</f>
        <v>Jablunkov</v>
      </c>
      <c r="K16" s="327" t="str">
        <f>výsledky!K330</f>
        <v>05:19,0</v>
      </c>
      <c r="L16" s="187" t="str">
        <f>výsledky!L330</f>
        <v>Alice</v>
      </c>
      <c r="M16" s="188" t="str">
        <f>výsledky!M330</f>
        <v>Pišová</v>
      </c>
      <c r="N16" s="189" t="str">
        <f>výsledky!N330</f>
        <v>Frýdek-Místek</v>
      </c>
      <c r="O16" s="327" t="str">
        <f>výsledky!O330</f>
        <v>05:25,0</v>
      </c>
      <c r="P16" s="185"/>
      <c r="Q16" s="186"/>
    </row>
    <row r="17" spans="1:17" ht="15" customHeight="1">
      <c r="A17" s="117"/>
      <c r="B17" s="1053"/>
      <c r="C17" s="194">
        <v>2009</v>
      </c>
      <c r="D17" s="214" t="str">
        <f>výsledky!D358</f>
        <v>Petra</v>
      </c>
      <c r="E17" s="215" t="str">
        <f>výsledky!E358</f>
        <v>Čaganová</v>
      </c>
      <c r="F17" s="216" t="str">
        <f>výsledky!F358</f>
        <v>Frýdek-Místek</v>
      </c>
      <c r="G17" s="329" t="str">
        <f>výsledky!G358</f>
        <v>05:11,0</v>
      </c>
      <c r="H17" s="187" t="str">
        <f>výsledky!H358</f>
        <v>Nikola</v>
      </c>
      <c r="I17" s="188" t="str">
        <f>výsledky!I358</f>
        <v>Horňáčková</v>
      </c>
      <c r="J17" s="189" t="str">
        <f>výsledky!J358</f>
        <v>Frýdek-Místek</v>
      </c>
      <c r="K17" s="327" t="str">
        <f>výsledky!K358</f>
        <v>05:19,0</v>
      </c>
      <c r="L17" s="187" t="str">
        <f>výsledky!L358</f>
        <v>Alice</v>
      </c>
      <c r="M17" s="188" t="str">
        <f>výsledky!M358</f>
        <v>Pišová</v>
      </c>
      <c r="N17" s="189" t="str">
        <f>výsledky!N358</f>
        <v>Frýdek-Místek</v>
      </c>
      <c r="O17" s="327" t="str">
        <f>výsledky!O358</f>
        <v>05:22,0</v>
      </c>
      <c r="P17" s="185"/>
      <c r="Q17" s="186"/>
    </row>
    <row r="18" spans="1:17" ht="15" customHeight="1">
      <c r="A18" s="117"/>
      <c r="B18" s="1053"/>
      <c r="C18" s="194">
        <v>2010</v>
      </c>
      <c r="D18" s="214" t="str">
        <f>výsledky!D386</f>
        <v>Petra</v>
      </c>
      <c r="E18" s="215" t="str">
        <f>výsledky!E386</f>
        <v>Čaganová</v>
      </c>
      <c r="F18" s="216" t="str">
        <f>výsledky!F386</f>
        <v>Frýdek-Místek</v>
      </c>
      <c r="G18" s="329" t="str">
        <f>výsledky!G386</f>
        <v>05:16,0</v>
      </c>
      <c r="H18" s="187" t="str">
        <f>výsledky!H386</f>
        <v>Veronika</v>
      </c>
      <c r="I18" s="188" t="str">
        <f>výsledky!I386</f>
        <v>Moškořová</v>
      </c>
      <c r="J18" s="189" t="str">
        <f>výsledky!J386</f>
        <v>Frýdek-Místek</v>
      </c>
      <c r="K18" s="327" t="str">
        <f>výsledky!K386</f>
        <v>05:22,0</v>
      </c>
      <c r="L18" s="187" t="str">
        <f>výsledky!L386</f>
        <v>Lucie</v>
      </c>
      <c r="M18" s="188" t="str">
        <f>výsledky!M386</f>
        <v>Slováková</v>
      </c>
      <c r="N18" s="189" t="str">
        <f>výsledky!N386</f>
        <v>Frýdek-Místek</v>
      </c>
      <c r="O18" s="327" t="str">
        <f>výsledky!O386</f>
        <v>05:26,0</v>
      </c>
      <c r="P18" s="185"/>
      <c r="Q18" s="186"/>
    </row>
    <row r="19" spans="1:17" ht="15" customHeight="1">
      <c r="A19" s="117"/>
      <c r="B19" s="1053"/>
      <c r="C19" s="612">
        <v>2011</v>
      </c>
      <c r="D19" s="602" t="str">
        <f>výsledky!D414</f>
        <v>Hana</v>
      </c>
      <c r="E19" s="603" t="str">
        <f>výsledky!E414</f>
        <v>Walaská</v>
      </c>
      <c r="F19" s="604" t="str">
        <f>výsledky!F414</f>
        <v>Třinec</v>
      </c>
      <c r="G19" s="605" t="str">
        <f>výsledky!G414</f>
        <v>05:12,0</v>
      </c>
      <c r="H19" s="606" t="str">
        <f>výsledky!H414</f>
        <v>Karolína</v>
      </c>
      <c r="I19" s="607" t="str">
        <f>výsledky!I414</f>
        <v>Mrázková</v>
      </c>
      <c r="J19" s="608" t="str">
        <f>výsledky!J414</f>
        <v>Třinec</v>
      </c>
      <c r="K19" s="609" t="str">
        <f>výsledky!K414</f>
        <v>05:26,0</v>
      </c>
      <c r="L19" s="606" t="str">
        <f>výsledky!L414</f>
        <v>Michaela</v>
      </c>
      <c r="M19" s="607" t="str">
        <f>výsledky!M414</f>
        <v>Danysová</v>
      </c>
      <c r="N19" s="608" t="str">
        <f>výsledky!N414</f>
        <v>Frýdek-Místek</v>
      </c>
      <c r="O19" s="609" t="str">
        <f>výsledky!O414</f>
        <v>05:42,0</v>
      </c>
      <c r="P19" s="623"/>
      <c r="Q19" s="230"/>
    </row>
    <row r="20" spans="1:17" ht="15" customHeight="1">
      <c r="A20" s="117"/>
      <c r="B20" s="1053"/>
      <c r="C20" s="430">
        <v>2012</v>
      </c>
      <c r="D20" s="592" t="str">
        <f>výsledky!D442</f>
        <v>Hana</v>
      </c>
      <c r="E20" s="593" t="str">
        <f>výsledky!E442</f>
        <v>Walaská</v>
      </c>
      <c r="F20" s="594" t="str">
        <f>výsledky!F442</f>
        <v>Třinec</v>
      </c>
      <c r="G20" s="595" t="str">
        <f>výsledky!G442</f>
        <v>04:10,0</v>
      </c>
      <c r="H20" s="596" t="str">
        <f>výsledky!H442</f>
        <v>Anna</v>
      </c>
      <c r="I20" s="597" t="str">
        <f>výsledky!I442</f>
        <v>Lacek</v>
      </c>
      <c r="J20" s="598" t="str">
        <f>výsledky!J442</f>
        <v>Istebna</v>
      </c>
      <c r="K20" s="312" t="str">
        <f>výsledky!K442</f>
        <v>05:07,0</v>
      </c>
      <c r="L20" s="596">
        <f>výsledky!L442</f>
        <v>0</v>
      </c>
      <c r="M20" s="597">
        <f>výsledky!M442</f>
        <v>0</v>
      </c>
      <c r="N20" s="598">
        <f>výsledky!N442</f>
        <v>0</v>
      </c>
      <c r="O20" s="312">
        <f>výsledky!O442</f>
        <v>0</v>
      </c>
      <c r="P20" s="621"/>
      <c r="Q20" s="600"/>
    </row>
    <row r="21" spans="1:17" ht="15" customHeight="1" thickBot="1">
      <c r="A21" s="117"/>
      <c r="B21" s="1054"/>
      <c r="C21" s="195">
        <v>2013</v>
      </c>
      <c r="D21" s="540"/>
      <c r="E21" s="545"/>
      <c r="F21" s="542"/>
      <c r="G21" s="543"/>
      <c r="H21" s="191"/>
      <c r="I21" s="192"/>
      <c r="J21" s="168"/>
      <c r="K21" s="315"/>
      <c r="L21" s="191"/>
      <c r="M21" s="192"/>
      <c r="N21" s="168"/>
      <c r="O21" s="315"/>
      <c r="P21" s="159"/>
      <c r="Q21" s="160"/>
    </row>
    <row r="22" spans="1:17" ht="12.75" thickBot="1"/>
    <row r="23" spans="1:17" ht="15" customHeight="1">
      <c r="A23" s="526"/>
      <c r="B23" s="1024" t="s">
        <v>1665</v>
      </c>
      <c r="C23" s="1025"/>
      <c r="D23" s="1010" t="s">
        <v>1474</v>
      </c>
      <c r="E23" s="1011"/>
      <c r="F23" s="1011"/>
      <c r="G23" s="1011"/>
      <c r="H23" s="1011"/>
      <c r="I23" s="1011"/>
      <c r="J23" s="1011"/>
      <c r="K23" s="1011"/>
      <c r="L23" s="1011"/>
      <c r="M23" s="1011"/>
      <c r="N23" s="1011"/>
      <c r="O23" s="1030"/>
      <c r="P23" s="1028" t="s">
        <v>1473</v>
      </c>
      <c r="Q23" s="1029"/>
    </row>
    <row r="24" spans="1:17" ht="15" customHeight="1" thickBot="1">
      <c r="A24" s="529"/>
      <c r="B24" s="1026"/>
      <c r="C24" s="1027"/>
      <c r="D24" s="1013" t="s">
        <v>1475</v>
      </c>
      <c r="E24" s="1014"/>
      <c r="F24" s="1014"/>
      <c r="G24" s="1014"/>
      <c r="H24" s="1015" t="s">
        <v>1476</v>
      </c>
      <c r="I24" s="1015"/>
      <c r="J24" s="1015"/>
      <c r="K24" s="1015"/>
      <c r="L24" s="1016" t="s">
        <v>1477</v>
      </c>
      <c r="M24" s="1016"/>
      <c r="N24" s="1016"/>
      <c r="O24" s="1031"/>
      <c r="P24" s="197" t="s">
        <v>1472</v>
      </c>
      <c r="Q24" s="196" t="s">
        <v>1480</v>
      </c>
    </row>
    <row r="25" spans="1:17" ht="15" hidden="1" customHeight="1">
      <c r="A25" s="529"/>
      <c r="B25" s="1037" t="s">
        <v>1654</v>
      </c>
      <c r="C25" s="193">
        <v>1995</v>
      </c>
      <c r="D25" s="200"/>
      <c r="E25" s="199"/>
      <c r="F25" s="150"/>
      <c r="G25" s="310"/>
      <c r="H25" s="200"/>
      <c r="I25" s="199"/>
      <c r="J25" s="150"/>
      <c r="K25" s="310"/>
      <c r="L25" s="200"/>
      <c r="M25" s="199"/>
      <c r="N25" s="150"/>
      <c r="O25" s="310"/>
      <c r="P25" s="152"/>
      <c r="Q25" s="153"/>
    </row>
    <row r="26" spans="1:17" ht="15" hidden="1" customHeight="1">
      <c r="A26" s="529"/>
      <c r="B26" s="1038"/>
      <c r="C26" s="194">
        <v>1996</v>
      </c>
      <c r="D26" s="184"/>
      <c r="E26" s="181"/>
      <c r="F26" s="182"/>
      <c r="G26" s="332"/>
      <c r="H26" s="184"/>
      <c r="I26" s="181"/>
      <c r="J26" s="182"/>
      <c r="K26" s="332"/>
      <c r="L26" s="184"/>
      <c r="M26" s="181"/>
      <c r="N26" s="182"/>
      <c r="O26" s="332"/>
      <c r="P26" s="185"/>
      <c r="Q26" s="186"/>
    </row>
    <row r="27" spans="1:17" ht="15" hidden="1" customHeight="1">
      <c r="A27" s="529"/>
      <c r="B27" s="1038"/>
      <c r="C27" s="194">
        <v>1997</v>
      </c>
      <c r="D27" s="217"/>
      <c r="E27" s="218"/>
      <c r="F27" s="216"/>
      <c r="G27" s="333"/>
      <c r="H27" s="184"/>
      <c r="I27" s="190"/>
      <c r="J27" s="189"/>
      <c r="K27" s="332"/>
      <c r="L27" s="184"/>
      <c r="M27" s="190"/>
      <c r="N27" s="189"/>
      <c r="O27" s="332"/>
      <c r="P27" s="185"/>
      <c r="Q27" s="186"/>
    </row>
    <row r="28" spans="1:17" ht="15" hidden="1" customHeight="1">
      <c r="A28" s="529"/>
      <c r="B28" s="1038"/>
      <c r="C28" s="194">
        <v>1998</v>
      </c>
      <c r="D28" s="184"/>
      <c r="E28" s="190"/>
      <c r="F28" s="189"/>
      <c r="G28" s="332"/>
      <c r="H28" s="184"/>
      <c r="I28" s="190"/>
      <c r="J28" s="189"/>
      <c r="K28" s="332"/>
      <c r="L28" s="184"/>
      <c r="M28" s="190"/>
      <c r="N28" s="189"/>
      <c r="O28" s="332"/>
      <c r="P28" s="185"/>
      <c r="Q28" s="186"/>
    </row>
    <row r="29" spans="1:17" ht="15" hidden="1" customHeight="1">
      <c r="A29" s="529"/>
      <c r="B29" s="1038"/>
      <c r="C29" s="194">
        <v>1999</v>
      </c>
      <c r="D29" s="184"/>
      <c r="E29" s="190"/>
      <c r="F29" s="189"/>
      <c r="G29" s="332"/>
      <c r="H29" s="184"/>
      <c r="I29" s="190"/>
      <c r="J29" s="189"/>
      <c r="K29" s="332"/>
      <c r="L29" s="184"/>
      <c r="M29" s="190"/>
      <c r="N29" s="189"/>
      <c r="O29" s="332"/>
      <c r="P29" s="185"/>
      <c r="Q29" s="186"/>
    </row>
    <row r="30" spans="1:17" ht="15" customHeight="1">
      <c r="A30" s="529"/>
      <c r="B30" s="1038"/>
      <c r="C30" s="194">
        <v>2000</v>
      </c>
      <c r="D30" s="217" t="str">
        <f>'2000'!I177</f>
        <v>Jan</v>
      </c>
      <c r="E30" s="218" t="str">
        <f>'2000'!J177</f>
        <v>Kaleta</v>
      </c>
      <c r="F30" s="216" t="str">
        <f>'2000'!K177</f>
        <v>Hrádek</v>
      </c>
      <c r="G30" s="333">
        <f>'2000'!L177</f>
        <v>9.105324074074073E-3</v>
      </c>
      <c r="H30" s="184" t="str">
        <f>'2000'!I178</f>
        <v>Jan</v>
      </c>
      <c r="I30" s="190" t="str">
        <f>'2000'!J178</f>
        <v>Pavlík</v>
      </c>
      <c r="J30" s="189" t="str">
        <f>'2000'!K178</f>
        <v>Frýdek-Místek</v>
      </c>
      <c r="K30" s="332">
        <f>'2000'!L178</f>
        <v>9.115740740740742E-3</v>
      </c>
      <c r="L30" s="184" t="str">
        <f>'2000'!I179</f>
        <v>Mariusz</v>
      </c>
      <c r="M30" s="190" t="str">
        <f>'2000'!J179</f>
        <v>Zawada</v>
      </c>
      <c r="N30" s="189" t="str">
        <f>'2000'!K179</f>
        <v>Istebna</v>
      </c>
      <c r="O30" s="332">
        <f>'2000'!L179</f>
        <v>9.4108796296296284E-3</v>
      </c>
      <c r="P30" s="185"/>
      <c r="Q30" s="186"/>
    </row>
    <row r="31" spans="1:17" ht="15" customHeight="1">
      <c r="A31" s="529"/>
      <c r="B31" s="1038"/>
      <c r="C31" s="194">
        <v>2001</v>
      </c>
      <c r="D31" s="217" t="str">
        <f>výsledky!D137</f>
        <v xml:space="preserve">Tomáš               </v>
      </c>
      <c r="E31" s="218" t="str">
        <f>výsledky!E137</f>
        <v xml:space="preserve">Martinák            </v>
      </c>
      <c r="F31" s="216" t="str">
        <f>výsledky!F137</f>
        <v>Frýdek-Místek</v>
      </c>
      <c r="G31" s="431">
        <f>výsledky!G137</f>
        <v>1230.4000000000001</v>
      </c>
      <c r="H31" s="184" t="str">
        <f>výsledky!H137</f>
        <v xml:space="preserve">Lukáš               </v>
      </c>
      <c r="I31" s="190" t="str">
        <f>výsledky!I137</f>
        <v xml:space="preserve">Slowioczek          </v>
      </c>
      <c r="J31" s="189" t="str">
        <f>výsledky!J137</f>
        <v>Jablunkov</v>
      </c>
      <c r="K31" s="341">
        <f>výsledky!K137</f>
        <v>1346.3</v>
      </c>
      <c r="L31" s="184" t="str">
        <f>výsledky!L137</f>
        <v xml:space="preserve">Petr                </v>
      </c>
      <c r="M31" s="190" t="str">
        <f>výsledky!M137</f>
        <v xml:space="preserve">Ogrocki             </v>
      </c>
      <c r="N31" s="189" t="str">
        <f>výsledky!N137</f>
        <v>Těrlicko</v>
      </c>
      <c r="O31" s="341">
        <f>výsledky!O137</f>
        <v>1641.7</v>
      </c>
      <c r="P31" s="185"/>
      <c r="Q31" s="186"/>
    </row>
    <row r="32" spans="1:17" ht="15" customHeight="1">
      <c r="A32" s="529"/>
      <c r="B32" s="1038"/>
      <c r="C32" s="194">
        <v>2002</v>
      </c>
      <c r="D32" s="217" t="str">
        <f>výsledky!D159</f>
        <v>Tomáš</v>
      </c>
      <c r="E32" s="190" t="str">
        <f>výsledky!E159</f>
        <v>Martinák</v>
      </c>
      <c r="F32" s="189" t="str">
        <f>výsledky!F159</f>
        <v>Frýdek-Místek</v>
      </c>
      <c r="G32" s="327" t="str">
        <f>výsledky!G159</f>
        <v>12:46,5</v>
      </c>
      <c r="H32" s="184" t="str">
        <f>výsledky!H159</f>
        <v>Vojtěch</v>
      </c>
      <c r="I32" s="190" t="str">
        <f>výsledky!I159</f>
        <v>Groš</v>
      </c>
      <c r="J32" s="189" t="str">
        <f>výsledky!J159</f>
        <v>PJR</v>
      </c>
      <c r="K32" s="327" t="str">
        <f>výsledky!K159</f>
        <v>13:02,2</v>
      </c>
      <c r="L32" s="184" t="str">
        <f>výsledky!L159</f>
        <v>David</v>
      </c>
      <c r="M32" s="190" t="str">
        <f>výsledky!M159</f>
        <v>Suszka</v>
      </c>
      <c r="N32" s="189" t="str">
        <f>výsledky!N159</f>
        <v>Třinec</v>
      </c>
      <c r="O32" s="327" t="str">
        <f>výsledky!O159</f>
        <v>13:04,1</v>
      </c>
      <c r="P32" s="185"/>
      <c r="Q32" s="186"/>
    </row>
    <row r="33" spans="1:17" ht="15" customHeight="1">
      <c r="A33" s="529"/>
      <c r="B33" s="1038"/>
      <c r="C33" s="194">
        <v>2003</v>
      </c>
      <c r="D33" s="516" t="str">
        <f>výsledky!D203</f>
        <v>Petr</v>
      </c>
      <c r="E33" s="517" t="str">
        <f>výsledky!E203</f>
        <v>Říha</v>
      </c>
      <c r="F33" s="518" t="str">
        <f>výsledky!F203</f>
        <v>Frýdek-Místek</v>
      </c>
      <c r="G33" s="519" t="str">
        <f>výsledky!G203</f>
        <v>11:31,5</v>
      </c>
      <c r="H33" s="184" t="str">
        <f>výsledky!H203</f>
        <v>Miroslav</v>
      </c>
      <c r="I33" s="190" t="str">
        <f>výsledky!I203</f>
        <v>Lepiček</v>
      </c>
      <c r="J33" s="189" t="str">
        <f>výsledky!J203</f>
        <v>Frýdek-Místek</v>
      </c>
      <c r="K33" s="327" t="str">
        <f>výsledky!K203</f>
        <v>12:23,6</v>
      </c>
      <c r="L33" s="184" t="str">
        <f>výsledky!L203</f>
        <v>Petr</v>
      </c>
      <c r="M33" s="190" t="str">
        <f>výsledky!M203</f>
        <v>Vroncký</v>
      </c>
      <c r="N33" s="189" t="str">
        <f>výsledky!N203</f>
        <v>Frýdek-Místek</v>
      </c>
      <c r="O33" s="327" t="str">
        <f>výsledky!O203</f>
        <v>12:30,5</v>
      </c>
      <c r="P33" s="432" t="str">
        <f>G33</f>
        <v>11:31,5</v>
      </c>
      <c r="Q33" s="186">
        <v>2003</v>
      </c>
    </row>
    <row r="34" spans="1:17" ht="15" customHeight="1">
      <c r="A34" s="529"/>
      <c r="B34" s="1038"/>
      <c r="C34" s="194">
        <v>2004</v>
      </c>
      <c r="D34" s="217" t="str">
        <f>výsledky!D225</f>
        <v>Petr</v>
      </c>
      <c r="E34" s="218" t="str">
        <f>výsledky!E225</f>
        <v>Říha</v>
      </c>
      <c r="F34" s="216" t="str">
        <f>výsledky!F225</f>
        <v>Frýdek-Místek</v>
      </c>
      <c r="G34" s="329" t="str">
        <f>výsledky!G225</f>
        <v>11:40,0</v>
      </c>
      <c r="H34" s="184" t="str">
        <f>výsledky!H225</f>
        <v>Tomáš</v>
      </c>
      <c r="I34" s="190" t="str">
        <f>výsledky!I225</f>
        <v>Macášek</v>
      </c>
      <c r="J34" s="189" t="str">
        <f>výsledky!J225</f>
        <v>Trojanovice</v>
      </c>
      <c r="K34" s="327" t="str">
        <f>výsledky!K225</f>
        <v>12:37,0</v>
      </c>
      <c r="L34" s="184" t="str">
        <f>výsledky!L225</f>
        <v>Slawomir</v>
      </c>
      <c r="M34" s="190" t="str">
        <f>výsledky!M225</f>
        <v>Dziedzic</v>
      </c>
      <c r="N34" s="189" t="str">
        <f>výsledky!N225</f>
        <v>Jaworzynka</v>
      </c>
      <c r="O34" s="327" t="str">
        <f>výsledky!O225</f>
        <v>12:40,0</v>
      </c>
      <c r="P34" s="432"/>
      <c r="Q34" s="186"/>
    </row>
    <row r="35" spans="1:17" ht="15" customHeight="1">
      <c r="A35" s="529"/>
      <c r="B35" s="1038"/>
      <c r="C35" s="194">
        <v>2005</v>
      </c>
      <c r="D35" s="217" t="str">
        <f>výsledky!D251</f>
        <v>Lukáš</v>
      </c>
      <c r="E35" s="218" t="str">
        <f>výsledky!E251</f>
        <v>Mrózek</v>
      </c>
      <c r="F35" s="216" t="str">
        <f>výsledky!F251</f>
        <v>SCB</v>
      </c>
      <c r="G35" s="329" t="str">
        <f>výsledky!G251</f>
        <v>12:59,5</v>
      </c>
      <c r="H35" s="184" t="str">
        <f>výsledky!H251</f>
        <v>Václav</v>
      </c>
      <c r="I35" s="190" t="str">
        <f>výsledky!I251</f>
        <v>Novák</v>
      </c>
      <c r="J35" s="189" t="str">
        <f>výsledky!J251</f>
        <v>Frýdek-Místek</v>
      </c>
      <c r="K35" s="327" t="str">
        <f>výsledky!K251</f>
        <v>13:35,0</v>
      </c>
      <c r="L35" s="184" t="str">
        <f>výsledky!L251</f>
        <v>Radovan</v>
      </c>
      <c r="M35" s="190" t="str">
        <f>výsledky!M251</f>
        <v>Sikora</v>
      </c>
      <c r="N35" s="189" t="str">
        <f>výsledky!N251</f>
        <v>Karviná</v>
      </c>
      <c r="O35" s="327" t="str">
        <f>výsledky!O251</f>
        <v>17:03,1</v>
      </c>
      <c r="P35" s="432"/>
      <c r="Q35" s="186"/>
    </row>
    <row r="36" spans="1:17" ht="15" customHeight="1">
      <c r="A36" s="529"/>
      <c r="B36" s="1038"/>
      <c r="C36" s="194">
        <v>2006</v>
      </c>
      <c r="D36" s="184" t="str">
        <f>výsledky!D277</f>
        <v>Jakub</v>
      </c>
      <c r="E36" s="190" t="str">
        <f>výsledky!E277</f>
        <v>Bajza</v>
      </c>
      <c r="F36" s="189" t="str">
        <f>výsledky!F277</f>
        <v>Kroměříž</v>
      </c>
      <c r="G36" s="327" t="str">
        <f>výsledky!G277</f>
        <v>11:34,0</v>
      </c>
      <c r="H36" s="184" t="str">
        <f>výsledky!H277</f>
        <v>Jaroslav</v>
      </c>
      <c r="I36" s="190" t="str">
        <f>výsledky!I277</f>
        <v>Jarina</v>
      </c>
      <c r="J36" s="189" t="str">
        <f>výsledky!J277</f>
        <v>Rájec</v>
      </c>
      <c r="K36" s="327" t="str">
        <f>výsledky!K277</f>
        <v>12:29,0</v>
      </c>
      <c r="L36" s="184" t="str">
        <f>výsledky!L277</f>
        <v>Jiří</v>
      </c>
      <c r="M36" s="190" t="str">
        <f>výsledky!M277</f>
        <v>Uherek</v>
      </c>
      <c r="N36" s="189" t="str">
        <f>výsledky!N277</f>
        <v>Frýdek-Místek</v>
      </c>
      <c r="O36" s="327" t="str">
        <f>výsledky!O277</f>
        <v>12:43,0</v>
      </c>
      <c r="P36" s="185"/>
      <c r="Q36" s="186"/>
    </row>
    <row r="37" spans="1:17" ht="15" customHeight="1">
      <c r="A37" s="529"/>
      <c r="B37" s="1038"/>
      <c r="C37" s="194">
        <v>2007</v>
      </c>
      <c r="D37" s="217" t="str">
        <f>výsledky!D303</f>
        <v>Jan</v>
      </c>
      <c r="E37" s="218" t="str">
        <f>výsledky!E303</f>
        <v>Zemaník</v>
      </c>
      <c r="F37" s="216" t="str">
        <f>výsledky!F303</f>
        <v>Frýdek-Místek</v>
      </c>
      <c r="G37" s="329" t="str">
        <f>výsledky!G303</f>
        <v>12:22,0</v>
      </c>
      <c r="H37" s="184" t="str">
        <f>výsledky!H303</f>
        <v>Jakub</v>
      </c>
      <c r="I37" s="190" t="str">
        <f>výsledky!I303</f>
        <v>Vacovský</v>
      </c>
      <c r="J37" s="189" t="str">
        <f>výsledky!J303</f>
        <v>Jablunkov</v>
      </c>
      <c r="K37" s="327" t="str">
        <f>výsledky!K303</f>
        <v>12:33,0</v>
      </c>
      <c r="L37" s="184" t="str">
        <f>výsledky!L303</f>
        <v>Filip</v>
      </c>
      <c r="M37" s="190" t="str">
        <f>výsledky!M303</f>
        <v>Šilar</v>
      </c>
      <c r="N37" s="189" t="str">
        <f>výsledky!N303</f>
        <v>Frýdek-Místek</v>
      </c>
      <c r="O37" s="327" t="str">
        <f>výsledky!O303</f>
        <v>13:15,0</v>
      </c>
      <c r="P37" s="432"/>
      <c r="Q37" s="186"/>
    </row>
    <row r="38" spans="1:17" ht="15" customHeight="1" thickBot="1">
      <c r="A38" s="531"/>
      <c r="B38" s="1038"/>
      <c r="C38" s="194">
        <v>2008</v>
      </c>
      <c r="D38" s="217" t="str">
        <f>výsledky!D331</f>
        <v>Jakub</v>
      </c>
      <c r="E38" s="218" t="str">
        <f>výsledky!E331</f>
        <v>Vacovský</v>
      </c>
      <c r="F38" s="216" t="str">
        <f>výsledky!F331</f>
        <v>Jablunkov</v>
      </c>
      <c r="G38" s="329" t="str">
        <f>výsledky!G331</f>
        <v>11:56,0</v>
      </c>
      <c r="H38" s="184" t="str">
        <f>výsledky!H331</f>
        <v>Tomáš</v>
      </c>
      <c r="I38" s="190" t="str">
        <f>výsledky!I331</f>
        <v>Kaczmarzyk</v>
      </c>
      <c r="J38" s="189" t="str">
        <f>výsledky!J331</f>
        <v>Istebna</v>
      </c>
      <c r="K38" s="327" t="str">
        <f>výsledky!K331</f>
        <v>12:24,0</v>
      </c>
      <c r="L38" s="184" t="str">
        <f>výsledky!L331</f>
        <v>Adam</v>
      </c>
      <c r="M38" s="190" t="str">
        <f>výsledky!M331</f>
        <v>Klus</v>
      </c>
      <c r="N38" s="189" t="str">
        <f>výsledky!N331</f>
        <v>Jablunkov</v>
      </c>
      <c r="O38" s="327" t="str">
        <f>výsledky!O331</f>
        <v>12:44,0</v>
      </c>
      <c r="P38" s="185"/>
      <c r="Q38" s="186"/>
    </row>
    <row r="39" spans="1:17" ht="15" customHeight="1">
      <c r="A39" s="529"/>
      <c r="B39" s="1038"/>
      <c r="C39" s="194">
        <v>2009</v>
      </c>
      <c r="D39" s="217" t="str">
        <f>výsledky!D359</f>
        <v>Petr</v>
      </c>
      <c r="E39" s="218" t="str">
        <f>výsledky!E359</f>
        <v>Kaminski</v>
      </c>
      <c r="F39" s="216" t="str">
        <f>výsledky!F359</f>
        <v>Havířov</v>
      </c>
      <c r="G39" s="329" t="str">
        <f>výsledky!G359</f>
        <v>11:39,0</v>
      </c>
      <c r="H39" s="184" t="str">
        <f>výsledky!H359</f>
        <v>Tomáš</v>
      </c>
      <c r="I39" s="190" t="str">
        <f>výsledky!I359</f>
        <v>Filipec</v>
      </c>
      <c r="J39" s="189" t="str">
        <f>výsledky!J359</f>
        <v>Frýdek-Místek</v>
      </c>
      <c r="K39" s="327" t="str">
        <f>výsledky!K359</f>
        <v>12:11,0</v>
      </c>
      <c r="L39" s="184" t="str">
        <f>výsledky!L359</f>
        <v>Patrycjusz</v>
      </c>
      <c r="M39" s="190" t="str">
        <f>výsledky!M359</f>
        <v>Polok</v>
      </c>
      <c r="N39" s="189" t="str">
        <f>výsledky!N359</f>
        <v>Istebna</v>
      </c>
      <c r="O39" s="327" t="str">
        <f>výsledky!O359</f>
        <v>12:41,0</v>
      </c>
      <c r="P39" s="185"/>
      <c r="Q39" s="186"/>
    </row>
    <row r="40" spans="1:17" ht="15" customHeight="1">
      <c r="A40" s="529"/>
      <c r="B40" s="1038"/>
      <c r="C40" s="194">
        <v>2010</v>
      </c>
      <c r="D40" s="217" t="str">
        <f>výsledky!D387</f>
        <v>Tomáš</v>
      </c>
      <c r="E40" s="218" t="str">
        <f>výsledky!E387</f>
        <v>Filipec</v>
      </c>
      <c r="F40" s="216" t="str">
        <f>výsledky!F387</f>
        <v>Frýdek-Místek</v>
      </c>
      <c r="G40" s="329" t="str">
        <f>výsledky!G387</f>
        <v>11:43,0</v>
      </c>
      <c r="H40" s="184" t="str">
        <f>výsledky!H387</f>
        <v>Radek</v>
      </c>
      <c r="I40" s="190" t="str">
        <f>výsledky!I387</f>
        <v>Dokoupil</v>
      </c>
      <c r="J40" s="189" t="str">
        <f>výsledky!J387</f>
        <v>Karviná</v>
      </c>
      <c r="K40" s="327" t="str">
        <f>výsledky!K387</f>
        <v>13:56,0</v>
      </c>
      <c r="L40" s="184" t="str">
        <f>výsledky!L387</f>
        <v>Ladislav</v>
      </c>
      <c r="M40" s="190" t="str">
        <f>výsledky!M387</f>
        <v>Šútora</v>
      </c>
      <c r="N40" s="189" t="str">
        <f>výsledky!N387</f>
        <v>Frýdek-Místek</v>
      </c>
      <c r="O40" s="327" t="str">
        <f>výsledky!O387</f>
        <v>14:11,0</v>
      </c>
      <c r="P40" s="185"/>
      <c r="Q40" s="186"/>
    </row>
    <row r="41" spans="1:17" ht="15" customHeight="1">
      <c r="A41" s="529"/>
      <c r="B41" s="1038"/>
      <c r="C41" s="612">
        <v>2011</v>
      </c>
      <c r="D41" s="622" t="str">
        <f>výsledky!D415</f>
        <v>Pavel</v>
      </c>
      <c r="E41" s="625" t="str">
        <f>výsledky!E415</f>
        <v>Szymala</v>
      </c>
      <c r="F41" s="604" t="str">
        <f>výsledky!F415</f>
        <v>Frýdek-Místek</v>
      </c>
      <c r="G41" s="605" t="str">
        <f>výsledky!G415</f>
        <v>13:15,0</v>
      </c>
      <c r="H41" s="613" t="str">
        <f>výsledky!H415</f>
        <v>Marek</v>
      </c>
      <c r="I41" s="614" t="str">
        <f>výsledky!I415</f>
        <v>Chrascina</v>
      </c>
      <c r="J41" s="608" t="str">
        <f>výsledky!J415</f>
        <v>Jablunkov</v>
      </c>
      <c r="K41" s="609" t="str">
        <f>výsledky!K415</f>
        <v>13:53,0</v>
      </c>
      <c r="L41" s="613" t="str">
        <f>výsledky!L415</f>
        <v>Jan</v>
      </c>
      <c r="M41" s="614" t="str">
        <f>výsledky!M415</f>
        <v>Lubojacki</v>
      </c>
      <c r="N41" s="608" t="str">
        <f>výsledky!N415</f>
        <v>Jablunkov</v>
      </c>
      <c r="O41" s="609" t="str">
        <f>výsledky!O415</f>
        <v>16:18,0</v>
      </c>
      <c r="P41" s="623"/>
      <c r="Q41" s="230"/>
    </row>
    <row r="42" spans="1:17" ht="15" customHeight="1">
      <c r="A42" s="529"/>
      <c r="B42" s="1038"/>
      <c r="C42" s="430">
        <v>2012</v>
      </c>
      <c r="D42" s="620" t="str">
        <f>výsledky!D443</f>
        <v>Adam</v>
      </c>
      <c r="E42" s="624" t="str">
        <f>výsledky!E443</f>
        <v>Gaura</v>
      </c>
      <c r="F42" s="594" t="str">
        <f>výsledky!F443</f>
        <v>Třinec</v>
      </c>
      <c r="G42" s="595" t="str">
        <f>výsledky!G443</f>
        <v>12:27,0</v>
      </c>
      <c r="H42" s="176" t="str">
        <f>výsledky!H443</f>
        <v>Daniel</v>
      </c>
      <c r="I42" s="610" t="str">
        <f>výsledky!I443</f>
        <v>Raška</v>
      </c>
      <c r="J42" s="598" t="str">
        <f>výsledky!J443</f>
        <v>Frýdek-Místek</v>
      </c>
      <c r="K42" s="312" t="str">
        <f>výsledky!K443</f>
        <v>13:26,0</v>
      </c>
      <c r="L42" s="176" t="str">
        <f>výsledky!L443</f>
        <v>Jakub</v>
      </c>
      <c r="M42" s="610" t="str">
        <f>výsledky!M443</f>
        <v>Masnica</v>
      </c>
      <c r="N42" s="598" t="str">
        <f>výsledky!N443</f>
        <v>Jablunkov</v>
      </c>
      <c r="O42" s="312" t="str">
        <f>výsledky!O443</f>
        <v>13:52,0</v>
      </c>
      <c r="P42" s="621"/>
      <c r="Q42" s="600"/>
    </row>
    <row r="43" spans="1:17" ht="15" customHeight="1" thickBot="1">
      <c r="A43" s="531"/>
      <c r="B43" s="1039"/>
      <c r="C43" s="195">
        <v>2013</v>
      </c>
      <c r="D43" s="539"/>
      <c r="E43" s="541"/>
      <c r="F43" s="542"/>
      <c r="G43" s="543"/>
      <c r="H43" s="179"/>
      <c r="I43" s="180"/>
      <c r="J43" s="168"/>
      <c r="K43" s="315"/>
      <c r="L43" s="179"/>
      <c r="M43" s="180"/>
      <c r="N43" s="168"/>
      <c r="O43" s="315"/>
      <c r="P43" s="159"/>
      <c r="Q43" s="160"/>
    </row>
  </sheetData>
  <mergeCells count="14">
    <mergeCell ref="B1:C2"/>
    <mergeCell ref="D1:O1"/>
    <mergeCell ref="P1:Q1"/>
    <mergeCell ref="D2:G2"/>
    <mergeCell ref="H2:K2"/>
    <mergeCell ref="L2:O2"/>
    <mergeCell ref="B23:C24"/>
    <mergeCell ref="B3:B21"/>
    <mergeCell ref="B25:B43"/>
    <mergeCell ref="P23:Q23"/>
    <mergeCell ref="D23:O23"/>
    <mergeCell ref="D24:G24"/>
    <mergeCell ref="H24:K24"/>
    <mergeCell ref="L24:O24"/>
  </mergeCells>
  <phoneticPr fontId="0" type="noConversion"/>
  <printOptions horizontalCentered="1" verticalCentered="1"/>
  <pageMargins left="0" right="0" top="0" bottom="0" header="0" footer="0"/>
  <pageSetup paperSize="9" orientation="landscape" horizontalDpi="360" verticalDpi="36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41"/>
  <sheetViews>
    <sheetView workbookViewId="0">
      <selection activeCell="A3" sqref="A3:XFD6"/>
    </sheetView>
  </sheetViews>
  <sheetFormatPr defaultRowHeight="12"/>
  <cols>
    <col min="1" max="1" width="1.7109375" style="2" customWidth="1"/>
    <col min="2" max="2" width="3.7109375" style="2" customWidth="1"/>
    <col min="3" max="3" width="9.7109375" style="2" customWidth="1"/>
    <col min="4" max="5" width="13.7109375" style="2" customWidth="1"/>
    <col min="6" max="6" width="7.7109375" style="2" customWidth="1"/>
    <col min="7" max="7" width="9.140625" style="2"/>
    <col min="8" max="8" width="3.7109375" style="2" customWidth="1"/>
    <col min="9" max="9" width="9.7109375" style="2" customWidth="1"/>
    <col min="10" max="11" width="13.7109375" style="2" customWidth="1"/>
    <col min="12" max="12" width="7.7109375" style="2" customWidth="1"/>
    <col min="13" max="13" width="1.7109375" style="2" customWidth="1"/>
    <col min="14" max="16384" width="9.140625" style="2"/>
  </cols>
  <sheetData>
    <row r="1" spans="1:13" ht="35.25" customHeight="1">
      <c r="A1" s="782" t="s">
        <v>834</v>
      </c>
      <c r="B1" s="782"/>
      <c r="C1" s="782"/>
      <c r="D1" s="782"/>
      <c r="E1" s="782"/>
      <c r="F1" s="782"/>
      <c r="G1" s="782"/>
      <c r="H1" s="782"/>
      <c r="I1" s="782"/>
      <c r="J1" s="782"/>
      <c r="K1" s="782"/>
      <c r="L1" s="782"/>
      <c r="M1" s="782"/>
    </row>
    <row r="2" spans="1:13" ht="7.5" customHeight="1">
      <c r="A2" s="209"/>
      <c r="B2" s="209"/>
      <c r="C2" s="209"/>
      <c r="D2" s="209"/>
      <c r="E2" s="209"/>
      <c r="F2" s="209"/>
      <c r="G2" s="209"/>
      <c r="H2" s="209"/>
      <c r="I2" s="209"/>
      <c r="J2" s="209"/>
      <c r="K2" s="209"/>
      <c r="L2" s="209"/>
      <c r="M2" s="209"/>
    </row>
    <row r="3" spans="1:13" ht="12" hidden="1" customHeight="1">
      <c r="A3" s="212"/>
      <c r="B3" s="794"/>
      <c r="C3" s="795"/>
      <c r="D3" s="795"/>
      <c r="E3" s="795"/>
      <c r="F3" s="795"/>
      <c r="G3" s="795"/>
      <c r="H3" s="795"/>
      <c r="I3" s="795"/>
      <c r="J3" s="795"/>
      <c r="K3" s="795"/>
      <c r="L3" s="796"/>
      <c r="M3" s="209"/>
    </row>
    <row r="4" spans="1:13" ht="5.25" customHeight="1" thickBot="1">
      <c r="A4" s="212"/>
      <c r="B4" s="797"/>
      <c r="C4" s="798"/>
      <c r="D4" s="798"/>
      <c r="E4" s="798"/>
      <c r="F4" s="798"/>
      <c r="G4" s="798"/>
      <c r="H4" s="798"/>
      <c r="I4" s="798"/>
      <c r="J4" s="798"/>
      <c r="K4" s="798"/>
      <c r="L4" s="799"/>
      <c r="M4" s="209"/>
    </row>
    <row r="5" spans="1:13" ht="7.5" customHeight="1" thickTop="1">
      <c r="A5" s="36"/>
      <c r="B5" s="37"/>
      <c r="C5" s="37"/>
      <c r="D5" s="37"/>
      <c r="E5" s="37"/>
      <c r="F5" s="37"/>
      <c r="G5" s="37"/>
      <c r="H5" s="37"/>
      <c r="I5" s="37"/>
      <c r="J5" s="37"/>
      <c r="K5" s="37"/>
      <c r="L5" s="37"/>
      <c r="M5" s="35"/>
    </row>
    <row r="6" spans="1:13" ht="21" customHeight="1">
      <c r="A6" s="35"/>
      <c r="B6" s="38"/>
      <c r="C6" s="38"/>
      <c r="D6" s="38"/>
      <c r="E6" s="38"/>
      <c r="F6" s="803">
        <v>35168</v>
      </c>
      <c r="G6" s="803"/>
      <c r="H6" s="38"/>
      <c r="I6" s="38"/>
      <c r="J6" s="38"/>
      <c r="K6" s="38"/>
      <c r="L6" s="38"/>
      <c r="M6" s="35"/>
    </row>
    <row r="7" spans="1:13" ht="15">
      <c r="B7" s="208" t="s">
        <v>635</v>
      </c>
      <c r="C7" s="209"/>
      <c r="D7" s="35"/>
      <c r="E7" s="35"/>
      <c r="F7" s="803"/>
      <c r="G7" s="803"/>
      <c r="H7" s="35"/>
      <c r="I7" s="35"/>
      <c r="J7" s="35"/>
      <c r="K7" s="35"/>
      <c r="L7" s="35"/>
      <c r="M7" s="35"/>
    </row>
    <row r="8" spans="1:13" ht="7.5" customHeight="1">
      <c r="A8" s="209"/>
      <c r="B8" s="209"/>
      <c r="C8" s="209"/>
      <c r="D8" s="35"/>
      <c r="E8" s="35"/>
      <c r="F8" s="35"/>
      <c r="G8" s="35"/>
      <c r="H8" s="35"/>
      <c r="I8" s="35"/>
      <c r="J8" s="35"/>
      <c r="K8" s="35"/>
      <c r="L8" s="35"/>
      <c r="M8" s="35"/>
    </row>
    <row r="9" spans="1:13">
      <c r="A9" s="209"/>
      <c r="B9" s="209"/>
      <c r="C9" s="209"/>
      <c r="D9" s="35"/>
      <c r="E9" s="35"/>
      <c r="F9" s="781">
        <f>statistika!F30</f>
        <v>86</v>
      </c>
      <c r="G9" s="781"/>
      <c r="H9" s="35"/>
      <c r="I9" s="35"/>
      <c r="J9" s="35"/>
      <c r="K9" s="35"/>
      <c r="L9" s="35"/>
      <c r="M9" s="35"/>
    </row>
    <row r="10" spans="1:13" ht="14.25">
      <c r="B10" s="210" t="s">
        <v>636</v>
      </c>
      <c r="C10" s="209"/>
      <c r="D10" s="35"/>
      <c r="E10" s="35"/>
      <c r="F10" s="781"/>
      <c r="G10" s="781"/>
      <c r="H10" s="35"/>
      <c r="I10" s="35"/>
      <c r="J10" s="35"/>
      <c r="K10" s="35"/>
      <c r="L10" s="35"/>
      <c r="M10" s="35"/>
    </row>
    <row r="11" spans="1:13">
      <c r="A11" s="209"/>
      <c r="B11" s="209"/>
      <c r="C11" s="209"/>
      <c r="D11" s="35"/>
      <c r="E11" s="35"/>
      <c r="F11" s="35"/>
      <c r="G11" s="35"/>
      <c r="H11" s="35"/>
      <c r="I11" s="35"/>
      <c r="J11" s="35"/>
      <c r="K11" s="35"/>
      <c r="L11" s="35"/>
      <c r="M11" s="35"/>
    </row>
    <row r="12" spans="1:13" ht="6" customHeight="1">
      <c r="A12" s="209"/>
      <c r="B12" s="209"/>
      <c r="C12" s="209"/>
      <c r="D12" s="35"/>
      <c r="E12" s="35"/>
      <c r="F12" s="35"/>
      <c r="G12" s="35"/>
      <c r="H12" s="35"/>
      <c r="I12" s="35"/>
      <c r="J12" s="35"/>
      <c r="K12" s="35"/>
      <c r="L12" s="35"/>
      <c r="M12" s="35"/>
    </row>
    <row r="13" spans="1:13" ht="15">
      <c r="A13" s="208"/>
      <c r="B13" s="209"/>
      <c r="C13" s="209"/>
      <c r="D13" s="35"/>
      <c r="E13" s="35"/>
      <c r="F13" s="35"/>
      <c r="G13" s="35"/>
      <c r="H13" s="35"/>
      <c r="I13" s="35"/>
      <c r="J13" s="35"/>
      <c r="K13" s="35"/>
      <c r="L13" s="35"/>
      <c r="M13" s="35"/>
    </row>
    <row r="14" spans="1:13" ht="5.25" customHeight="1">
      <c r="A14" s="209"/>
      <c r="B14" s="209"/>
      <c r="C14" s="209"/>
      <c r="D14" s="35"/>
      <c r="E14" s="35"/>
      <c r="F14" s="35"/>
      <c r="G14" s="35"/>
      <c r="H14" s="35"/>
      <c r="I14" s="35"/>
      <c r="J14" s="35"/>
      <c r="K14" s="35"/>
      <c r="L14" s="35"/>
      <c r="M14" s="35"/>
    </row>
    <row r="15" spans="1:13" ht="34.5" customHeight="1" thickBot="1">
      <c r="A15" s="209"/>
      <c r="B15" s="784" t="s">
        <v>785</v>
      </c>
      <c r="C15" s="784"/>
      <c r="D15" s="35"/>
      <c r="E15" s="211" t="s">
        <v>643</v>
      </c>
      <c r="F15" s="781" t="s">
        <v>638</v>
      </c>
      <c r="G15" s="781"/>
      <c r="H15" s="781"/>
      <c r="I15" s="781"/>
      <c r="J15" s="35"/>
      <c r="K15" s="784" t="s">
        <v>643</v>
      </c>
      <c r="L15" s="784"/>
      <c r="M15" s="35"/>
    </row>
    <row r="16" spans="1:13" ht="5.25" customHeight="1" thickTop="1" thickBot="1">
      <c r="A16" s="35"/>
      <c r="B16" s="790" t="s">
        <v>639</v>
      </c>
      <c r="C16" s="791"/>
      <c r="D16" s="43"/>
      <c r="E16" s="44"/>
      <c r="F16" s="44"/>
      <c r="G16" s="35"/>
      <c r="H16" s="785" t="s">
        <v>670</v>
      </c>
      <c r="I16" s="786"/>
      <c r="J16" s="45"/>
      <c r="K16" s="45"/>
      <c r="L16" s="45"/>
      <c r="M16" s="35"/>
    </row>
    <row r="17" spans="1:14" s="3" customFormat="1" ht="16.5" thickTop="1" thickBot="1">
      <c r="A17" s="46"/>
      <c r="B17" s="792"/>
      <c r="C17" s="793"/>
      <c r="D17" s="14"/>
      <c r="E17" s="12" t="s">
        <v>663</v>
      </c>
      <c r="F17" s="13">
        <f>COUNTA(D19:D38)</f>
        <v>2</v>
      </c>
      <c r="G17" s="46"/>
      <c r="H17" s="787"/>
      <c r="I17" s="788"/>
      <c r="J17" s="32"/>
      <c r="K17" s="33" t="s">
        <v>663</v>
      </c>
      <c r="L17" s="34">
        <f>COUNTA(J19:J38)</f>
        <v>5</v>
      </c>
      <c r="M17" s="46"/>
    </row>
    <row r="18" spans="1:14" s="3" customFormat="1">
      <c r="A18" s="46"/>
      <c r="B18" s="15" t="s">
        <v>644</v>
      </c>
      <c r="C18" s="16" t="s">
        <v>640</v>
      </c>
      <c r="D18" s="4" t="s">
        <v>641</v>
      </c>
      <c r="E18" s="4" t="s">
        <v>642</v>
      </c>
      <c r="F18" s="5" t="s">
        <v>662</v>
      </c>
      <c r="G18" s="46"/>
      <c r="H18" s="24" t="s">
        <v>644</v>
      </c>
      <c r="I18" s="23" t="s">
        <v>640</v>
      </c>
      <c r="J18" s="4" t="s">
        <v>641</v>
      </c>
      <c r="K18" s="4" t="s">
        <v>642</v>
      </c>
      <c r="L18" s="25" t="s">
        <v>662</v>
      </c>
      <c r="M18" s="46"/>
    </row>
    <row r="19" spans="1:14" s="3" customFormat="1">
      <c r="A19" s="46"/>
      <c r="B19" s="93" t="s">
        <v>648</v>
      </c>
      <c r="C19" s="94" t="s">
        <v>780</v>
      </c>
      <c r="D19" s="95" t="s">
        <v>822</v>
      </c>
      <c r="E19" s="96" t="s">
        <v>647</v>
      </c>
      <c r="F19" s="301">
        <v>1.1689814814814816E-3</v>
      </c>
      <c r="G19" s="308"/>
      <c r="H19" s="111" t="s">
        <v>648</v>
      </c>
      <c r="I19" s="94" t="s">
        <v>723</v>
      </c>
      <c r="J19" s="95" t="s">
        <v>840</v>
      </c>
      <c r="K19" s="96" t="s">
        <v>679</v>
      </c>
      <c r="L19" s="304">
        <v>1.1805555555555556E-3</v>
      </c>
      <c r="M19" s="46"/>
      <c r="N19" s="309"/>
    </row>
    <row r="20" spans="1:14" s="3" customFormat="1">
      <c r="A20" s="46"/>
      <c r="B20" s="98" t="s">
        <v>649</v>
      </c>
      <c r="C20" s="99" t="s">
        <v>698</v>
      </c>
      <c r="D20" s="100" t="s">
        <v>765</v>
      </c>
      <c r="E20" s="101" t="s">
        <v>647</v>
      </c>
      <c r="F20" s="302">
        <v>1.2152777777777778E-3</v>
      </c>
      <c r="G20" s="308"/>
      <c r="H20" s="113" t="s">
        <v>649</v>
      </c>
      <c r="I20" s="99" t="s">
        <v>835</v>
      </c>
      <c r="J20" s="100" t="s">
        <v>839</v>
      </c>
      <c r="K20" s="101" t="s">
        <v>687</v>
      </c>
      <c r="L20" s="305">
        <v>1.2037037037037038E-3</v>
      </c>
      <c r="M20" s="46"/>
      <c r="N20" s="309"/>
    </row>
    <row r="21" spans="1:14" s="3" customFormat="1">
      <c r="A21" s="46"/>
      <c r="B21" s="103"/>
      <c r="C21" s="104"/>
      <c r="D21" s="105"/>
      <c r="E21" s="106"/>
      <c r="F21" s="107"/>
      <c r="G21" s="46"/>
      <c r="H21" s="115" t="s">
        <v>650</v>
      </c>
      <c r="I21" s="104" t="s">
        <v>836</v>
      </c>
      <c r="J21" s="105" t="s">
        <v>838</v>
      </c>
      <c r="K21" s="106" t="s">
        <v>647</v>
      </c>
      <c r="L21" s="306">
        <v>1.2268518518518518E-3</v>
      </c>
      <c r="M21" s="46"/>
      <c r="N21" s="309"/>
    </row>
    <row r="22" spans="1:14" s="3" customFormat="1" ht="12.75">
      <c r="A22" s="46"/>
      <c r="B22" s="6"/>
      <c r="C22" s="7"/>
      <c r="D22" s="20"/>
      <c r="E22" s="9"/>
      <c r="F22" s="17"/>
      <c r="G22" s="46"/>
      <c r="H22" s="26" t="s">
        <v>651</v>
      </c>
      <c r="I22" s="7" t="s">
        <v>689</v>
      </c>
      <c r="J22" s="8" t="s">
        <v>690</v>
      </c>
      <c r="K22" s="9" t="s">
        <v>675</v>
      </c>
      <c r="L22" s="27">
        <v>107</v>
      </c>
      <c r="M22" s="46"/>
    </row>
    <row r="23" spans="1:14" s="3" customFormat="1" ht="13.5" thickBot="1">
      <c r="A23" s="46"/>
      <c r="B23" s="6"/>
      <c r="C23" s="7"/>
      <c r="D23" s="20"/>
      <c r="E23" s="9"/>
      <c r="F23" s="17"/>
      <c r="G23" s="46"/>
      <c r="H23" s="26" t="s">
        <v>652</v>
      </c>
      <c r="I23" s="7" t="s">
        <v>728</v>
      </c>
      <c r="J23" s="8" t="s">
        <v>837</v>
      </c>
      <c r="K23" s="9" t="s">
        <v>675</v>
      </c>
      <c r="L23" s="27">
        <v>128</v>
      </c>
      <c r="M23" s="46"/>
    </row>
    <row r="24" spans="1:14" s="3" customFormat="1" ht="13.5" hidden="1" thickBot="1">
      <c r="A24" s="46"/>
      <c r="B24" s="6"/>
      <c r="C24" s="7"/>
      <c r="D24" s="20"/>
      <c r="E24" s="9"/>
      <c r="F24" s="17"/>
      <c r="G24" s="46"/>
      <c r="H24" s="26"/>
      <c r="I24" s="7"/>
      <c r="J24" s="8"/>
      <c r="K24" s="9"/>
      <c r="L24" s="27"/>
      <c r="M24" s="46"/>
    </row>
    <row r="25" spans="1:14" s="3" customFormat="1" ht="12.75" hidden="1">
      <c r="A25" s="46"/>
      <c r="B25" s="6" t="s">
        <v>654</v>
      </c>
      <c r="C25" s="7"/>
      <c r="D25" s="20"/>
      <c r="E25" s="9"/>
      <c r="F25" s="17"/>
      <c r="G25" s="46"/>
      <c r="H25" s="26" t="s">
        <v>654</v>
      </c>
      <c r="I25" s="7"/>
      <c r="J25" s="8"/>
      <c r="K25" s="9"/>
      <c r="L25" s="27"/>
      <c r="M25" s="46"/>
    </row>
    <row r="26" spans="1:14" s="3" customFormat="1" ht="12.75" hidden="1">
      <c r="A26" s="46"/>
      <c r="B26" s="6" t="s">
        <v>655</v>
      </c>
      <c r="C26" s="7"/>
      <c r="D26" s="20"/>
      <c r="E26" s="9"/>
      <c r="F26" s="17"/>
      <c r="G26" s="46"/>
      <c r="H26" s="26" t="s">
        <v>655</v>
      </c>
      <c r="I26" s="7"/>
      <c r="J26" s="8"/>
      <c r="K26" s="9"/>
      <c r="L26" s="27"/>
      <c r="M26" s="46"/>
    </row>
    <row r="27" spans="1:14" s="3" customFormat="1" ht="12.75" hidden="1">
      <c r="A27" s="46"/>
      <c r="B27" s="6" t="s">
        <v>656</v>
      </c>
      <c r="C27" s="7"/>
      <c r="D27" s="20"/>
      <c r="E27" s="9"/>
      <c r="F27" s="17"/>
      <c r="G27" s="46"/>
      <c r="H27" s="26" t="s">
        <v>656</v>
      </c>
      <c r="I27" s="7"/>
      <c r="J27" s="8"/>
      <c r="K27" s="9"/>
      <c r="L27" s="27"/>
      <c r="M27" s="46"/>
    </row>
    <row r="28" spans="1:14" s="3" customFormat="1" ht="12.75" hidden="1">
      <c r="A28" s="46"/>
      <c r="B28" s="6" t="s">
        <v>657</v>
      </c>
      <c r="C28" s="7"/>
      <c r="D28" s="20"/>
      <c r="E28" s="9"/>
      <c r="F28" s="17"/>
      <c r="G28" s="46"/>
      <c r="H28" s="26" t="s">
        <v>657</v>
      </c>
      <c r="I28" s="7"/>
      <c r="J28" s="8"/>
      <c r="K28" s="9"/>
      <c r="L28" s="27"/>
      <c r="M28" s="46"/>
    </row>
    <row r="29" spans="1:14" s="3" customFormat="1" ht="12.75" hidden="1">
      <c r="A29" s="46"/>
      <c r="B29" s="6" t="s">
        <v>658</v>
      </c>
      <c r="C29" s="7"/>
      <c r="D29" s="20"/>
      <c r="E29" s="9"/>
      <c r="F29" s="17"/>
      <c r="G29" s="46"/>
      <c r="H29" s="26" t="s">
        <v>658</v>
      </c>
      <c r="I29" s="7"/>
      <c r="J29" s="8"/>
      <c r="K29" s="9"/>
      <c r="L29" s="27"/>
      <c r="M29" s="46"/>
    </row>
    <row r="30" spans="1:14" s="3" customFormat="1" ht="12.75" hidden="1">
      <c r="A30" s="46"/>
      <c r="B30" s="6" t="s">
        <v>659</v>
      </c>
      <c r="C30" s="7"/>
      <c r="D30" s="20"/>
      <c r="E30" s="9"/>
      <c r="F30" s="17"/>
      <c r="G30" s="46"/>
      <c r="H30" s="26" t="s">
        <v>659</v>
      </c>
      <c r="I30" s="7"/>
      <c r="J30" s="8"/>
      <c r="K30" s="9"/>
      <c r="L30" s="27"/>
      <c r="M30" s="46"/>
    </row>
    <row r="31" spans="1:14" s="3" customFormat="1" ht="12.75" hidden="1">
      <c r="A31" s="46"/>
      <c r="B31" s="6" t="s">
        <v>660</v>
      </c>
      <c r="C31" s="7"/>
      <c r="D31" s="20"/>
      <c r="E31" s="9"/>
      <c r="F31" s="17"/>
      <c r="G31" s="46"/>
      <c r="H31" s="26" t="s">
        <v>660</v>
      </c>
      <c r="I31" s="7"/>
      <c r="J31" s="8"/>
      <c r="K31" s="9"/>
      <c r="L31" s="27"/>
      <c r="M31" s="46"/>
    </row>
    <row r="32" spans="1:14" s="3" customFormat="1" ht="12.75" hidden="1">
      <c r="A32" s="46"/>
      <c r="B32" s="6" t="s">
        <v>661</v>
      </c>
      <c r="C32" s="7"/>
      <c r="D32" s="20"/>
      <c r="E32" s="9"/>
      <c r="F32" s="17"/>
      <c r="G32" s="46"/>
      <c r="H32" s="26" t="s">
        <v>661</v>
      </c>
      <c r="I32" s="7"/>
      <c r="J32" s="8"/>
      <c r="K32" s="9"/>
      <c r="L32" s="27"/>
      <c r="M32" s="46"/>
    </row>
    <row r="33" spans="1:14" s="3" customFormat="1" ht="12.75" hidden="1">
      <c r="A33" s="46"/>
      <c r="B33" s="6" t="s">
        <v>664</v>
      </c>
      <c r="C33" s="7"/>
      <c r="D33" s="21"/>
      <c r="E33" s="9"/>
      <c r="F33" s="17"/>
      <c r="G33" s="46"/>
      <c r="H33" s="26" t="s">
        <v>664</v>
      </c>
      <c r="I33" s="7"/>
      <c r="J33" s="7"/>
      <c r="K33" s="9"/>
      <c r="L33" s="27"/>
      <c r="M33" s="46"/>
    </row>
    <row r="34" spans="1:14" s="3" customFormat="1" ht="12.75" hidden="1">
      <c r="A34" s="46"/>
      <c r="B34" s="6" t="s">
        <v>665</v>
      </c>
      <c r="C34" s="7"/>
      <c r="D34" s="21"/>
      <c r="E34" s="9"/>
      <c r="F34" s="17"/>
      <c r="G34" s="46"/>
      <c r="H34" s="26" t="s">
        <v>665</v>
      </c>
      <c r="I34" s="7"/>
      <c r="J34" s="7"/>
      <c r="K34" s="9"/>
      <c r="L34" s="27"/>
      <c r="M34" s="46"/>
    </row>
    <row r="35" spans="1:14" s="3" customFormat="1" ht="12.75" hidden="1">
      <c r="A35" s="46"/>
      <c r="B35" s="6" t="s">
        <v>666</v>
      </c>
      <c r="C35" s="7"/>
      <c r="D35" s="21"/>
      <c r="E35" s="9"/>
      <c r="F35" s="17"/>
      <c r="G35" s="46"/>
      <c r="H35" s="26" t="s">
        <v>666</v>
      </c>
      <c r="I35" s="7"/>
      <c r="J35" s="7"/>
      <c r="K35" s="9"/>
      <c r="L35" s="27"/>
      <c r="M35" s="46"/>
    </row>
    <row r="36" spans="1:14" s="3" customFormat="1" ht="12.75" hidden="1">
      <c r="A36" s="46"/>
      <c r="B36" s="6" t="s">
        <v>667</v>
      </c>
      <c r="C36" s="7"/>
      <c r="D36" s="21"/>
      <c r="E36" s="9"/>
      <c r="F36" s="17"/>
      <c r="G36" s="46"/>
      <c r="H36" s="26" t="s">
        <v>667</v>
      </c>
      <c r="I36" s="7"/>
      <c r="J36" s="7"/>
      <c r="K36" s="9"/>
      <c r="L36" s="27"/>
      <c r="M36" s="46"/>
    </row>
    <row r="37" spans="1:14" s="3" customFormat="1" ht="12.75" hidden="1">
      <c r="A37" s="46"/>
      <c r="B37" s="6" t="s">
        <v>668</v>
      </c>
      <c r="C37" s="7"/>
      <c r="D37" s="21"/>
      <c r="E37" s="9"/>
      <c r="F37" s="17"/>
      <c r="G37" s="46"/>
      <c r="H37" s="26" t="s">
        <v>668</v>
      </c>
      <c r="I37" s="7"/>
      <c r="J37" s="7"/>
      <c r="K37" s="9"/>
      <c r="L37" s="27"/>
      <c r="M37" s="46"/>
    </row>
    <row r="38" spans="1:14" s="3" customFormat="1" ht="13.5" hidden="1" thickBot="1">
      <c r="A38" s="46"/>
      <c r="B38" s="19" t="s">
        <v>669</v>
      </c>
      <c r="C38" s="10"/>
      <c r="D38" s="22"/>
      <c r="E38" s="11"/>
      <c r="F38" s="18"/>
      <c r="G38" s="46"/>
      <c r="H38" s="28" t="s">
        <v>669</v>
      </c>
      <c r="I38" s="29"/>
      <c r="J38" s="29"/>
      <c r="K38" s="30"/>
      <c r="L38" s="31"/>
      <c r="M38" s="46"/>
    </row>
    <row r="39" spans="1:14" s="3" customFormat="1" ht="12.75" thickTop="1">
      <c r="A39" s="46"/>
      <c r="B39" s="47"/>
      <c r="C39" s="47"/>
      <c r="D39" s="47"/>
      <c r="E39" s="47"/>
      <c r="F39" s="47"/>
      <c r="G39" s="46"/>
      <c r="H39" s="48"/>
      <c r="I39" s="48"/>
      <c r="J39" s="48"/>
      <c r="K39" s="48"/>
      <c r="L39" s="48"/>
      <c r="M39" s="46"/>
    </row>
    <row r="40" spans="1:14" ht="34.5" customHeight="1" thickBot="1">
      <c r="A40" s="35"/>
      <c r="B40" s="784" t="s">
        <v>786</v>
      </c>
      <c r="C40" s="784"/>
      <c r="D40" s="35"/>
      <c r="E40" s="211" t="s">
        <v>643</v>
      </c>
      <c r="F40" s="781" t="s">
        <v>692</v>
      </c>
      <c r="G40" s="781"/>
      <c r="H40" s="781"/>
      <c r="I40" s="781"/>
      <c r="J40" s="35"/>
      <c r="K40" s="784" t="s">
        <v>730</v>
      </c>
      <c r="L40" s="784"/>
      <c r="M40" s="35"/>
    </row>
    <row r="41" spans="1:14" ht="5.25" customHeight="1" thickTop="1" thickBot="1">
      <c r="A41" s="35"/>
      <c r="B41" s="790" t="s">
        <v>639</v>
      </c>
      <c r="C41" s="791"/>
      <c r="D41" s="43"/>
      <c r="E41" s="44"/>
      <c r="F41" s="44"/>
      <c r="G41" s="35"/>
      <c r="H41" s="785" t="s">
        <v>670</v>
      </c>
      <c r="I41" s="786"/>
      <c r="J41" s="45"/>
      <c r="K41" s="45"/>
      <c r="L41" s="45"/>
      <c r="M41" s="35"/>
    </row>
    <row r="42" spans="1:14" s="3" customFormat="1" ht="16.5" thickTop="1" thickBot="1">
      <c r="A42" s="46"/>
      <c r="B42" s="792"/>
      <c r="C42" s="793"/>
      <c r="D42" s="14"/>
      <c r="E42" s="12" t="s">
        <v>663</v>
      </c>
      <c r="F42" s="13">
        <f>COUNTA(D44:D63)</f>
        <v>3</v>
      </c>
      <c r="G42" s="46"/>
      <c r="H42" s="787"/>
      <c r="I42" s="788"/>
      <c r="J42" s="32"/>
      <c r="K42" s="33" t="s">
        <v>663</v>
      </c>
      <c r="L42" s="34">
        <f>COUNTA(J44:J63)</f>
        <v>5</v>
      </c>
      <c r="M42" s="46"/>
    </row>
    <row r="43" spans="1:14" s="3" customFormat="1">
      <c r="A43" s="46"/>
      <c r="B43" s="15" t="s">
        <v>644</v>
      </c>
      <c r="C43" s="16" t="s">
        <v>640</v>
      </c>
      <c r="D43" s="4" t="s">
        <v>641</v>
      </c>
      <c r="E43" s="4" t="s">
        <v>642</v>
      </c>
      <c r="F43" s="5" t="s">
        <v>662</v>
      </c>
      <c r="G43" s="46"/>
      <c r="H43" s="24" t="s">
        <v>644</v>
      </c>
      <c r="I43" s="23" t="s">
        <v>640</v>
      </c>
      <c r="J43" s="4" t="s">
        <v>641</v>
      </c>
      <c r="K43" s="4" t="s">
        <v>642</v>
      </c>
      <c r="L43" s="25" t="s">
        <v>662</v>
      </c>
      <c r="M43" s="46"/>
    </row>
    <row r="44" spans="1:14" s="3" customFormat="1">
      <c r="A44" s="46"/>
      <c r="B44" s="93" t="s">
        <v>648</v>
      </c>
      <c r="C44" s="94" t="s">
        <v>696</v>
      </c>
      <c r="D44" s="95" t="s">
        <v>697</v>
      </c>
      <c r="E44" s="96" t="s">
        <v>647</v>
      </c>
      <c r="F44" s="301">
        <v>1.0069444444444444E-3</v>
      </c>
      <c r="G44" s="308"/>
      <c r="H44" s="111" t="s">
        <v>648</v>
      </c>
      <c r="I44" s="94" t="s">
        <v>843</v>
      </c>
      <c r="J44" s="95" t="s">
        <v>839</v>
      </c>
      <c r="K44" s="96" t="s">
        <v>687</v>
      </c>
      <c r="L44" s="304">
        <v>1.8124999999999999E-3</v>
      </c>
      <c r="M44" s="46"/>
      <c r="N44" s="309"/>
    </row>
    <row r="45" spans="1:14" s="3" customFormat="1">
      <c r="A45" s="46"/>
      <c r="B45" s="98" t="s">
        <v>649</v>
      </c>
      <c r="C45" s="99" t="s">
        <v>645</v>
      </c>
      <c r="D45" s="100" t="s">
        <v>841</v>
      </c>
      <c r="E45" s="101" t="s">
        <v>675</v>
      </c>
      <c r="F45" s="302">
        <v>1.0763888888888889E-3</v>
      </c>
      <c r="G45" s="308"/>
      <c r="H45" s="113" t="s">
        <v>649</v>
      </c>
      <c r="I45" s="99" t="s">
        <v>723</v>
      </c>
      <c r="J45" s="100" t="s">
        <v>724</v>
      </c>
      <c r="K45" s="101" t="s">
        <v>647</v>
      </c>
      <c r="L45" s="305">
        <v>1.8634259259259261E-3</v>
      </c>
      <c r="M45" s="46"/>
      <c r="N45" s="309"/>
    </row>
    <row r="46" spans="1:14" s="3" customFormat="1">
      <c r="A46" s="46"/>
      <c r="B46" s="103" t="s">
        <v>650</v>
      </c>
      <c r="C46" s="104" t="s">
        <v>772</v>
      </c>
      <c r="D46" s="105" t="s">
        <v>842</v>
      </c>
      <c r="E46" s="106" t="s">
        <v>647</v>
      </c>
      <c r="F46" s="303">
        <v>1.1458333333333333E-3</v>
      </c>
      <c r="G46" s="308"/>
      <c r="H46" s="115" t="s">
        <v>650</v>
      </c>
      <c r="I46" s="104" t="s">
        <v>682</v>
      </c>
      <c r="J46" s="105" t="s">
        <v>722</v>
      </c>
      <c r="K46" s="106" t="s">
        <v>647</v>
      </c>
      <c r="L46" s="306">
        <v>1.8749999999999999E-3</v>
      </c>
      <c r="M46" s="46"/>
      <c r="N46" s="309"/>
    </row>
    <row r="47" spans="1:14" s="3" customFormat="1" ht="12.75">
      <c r="A47" s="46"/>
      <c r="B47" s="6"/>
      <c r="C47" s="7"/>
      <c r="D47" s="20"/>
      <c r="E47" s="9"/>
      <c r="F47" s="17"/>
      <c r="G47" s="46"/>
      <c r="H47" s="26" t="s">
        <v>651</v>
      </c>
      <c r="I47" s="7" t="s">
        <v>759</v>
      </c>
      <c r="J47" s="8" t="s">
        <v>844</v>
      </c>
      <c r="K47" s="9" t="s">
        <v>647</v>
      </c>
      <c r="L47" s="27">
        <v>165</v>
      </c>
      <c r="M47" s="46"/>
    </row>
    <row r="48" spans="1:14" s="3" customFormat="1" ht="13.5" thickBot="1">
      <c r="A48" s="46"/>
      <c r="B48" s="6"/>
      <c r="C48" s="7"/>
      <c r="D48" s="20"/>
      <c r="E48" s="9"/>
      <c r="F48" s="17"/>
      <c r="G48" s="46"/>
      <c r="H48" s="26" t="s">
        <v>652</v>
      </c>
      <c r="I48" s="7" t="s">
        <v>845</v>
      </c>
      <c r="J48" s="8" t="s">
        <v>812</v>
      </c>
      <c r="K48" s="9" t="s">
        <v>647</v>
      </c>
      <c r="L48" s="27">
        <v>168</v>
      </c>
      <c r="M48" s="46"/>
    </row>
    <row r="49" spans="1:13" s="3" customFormat="1" ht="12.75" hidden="1">
      <c r="A49" s="46"/>
      <c r="B49" s="6"/>
      <c r="C49" s="7"/>
      <c r="D49" s="20"/>
      <c r="E49" s="9"/>
      <c r="F49" s="17"/>
      <c r="G49" s="46"/>
      <c r="H49" s="26"/>
      <c r="I49" s="7"/>
      <c r="J49" s="8"/>
      <c r="K49" s="9"/>
      <c r="L49" s="27"/>
      <c r="M49" s="46"/>
    </row>
    <row r="50" spans="1:13" s="3" customFormat="1" ht="12.75" hidden="1">
      <c r="A50" s="46"/>
      <c r="B50" s="6"/>
      <c r="C50" s="7"/>
      <c r="D50" s="20"/>
      <c r="E50" s="9"/>
      <c r="F50" s="17"/>
      <c r="G50" s="46"/>
      <c r="H50" s="26"/>
      <c r="I50" s="7"/>
      <c r="J50" s="8"/>
      <c r="K50" s="9"/>
      <c r="L50" s="27"/>
      <c r="M50" s="46"/>
    </row>
    <row r="51" spans="1:13" s="3" customFormat="1" ht="12.75" hidden="1">
      <c r="A51" s="46"/>
      <c r="B51" s="6"/>
      <c r="C51" s="7"/>
      <c r="D51" s="20"/>
      <c r="E51" s="9"/>
      <c r="F51" s="17"/>
      <c r="G51" s="46"/>
      <c r="H51" s="26"/>
      <c r="I51" s="7"/>
      <c r="J51" s="8"/>
      <c r="K51" s="9"/>
      <c r="L51" s="27"/>
      <c r="M51" s="46"/>
    </row>
    <row r="52" spans="1:13" s="3" customFormat="1" ht="12.75" hidden="1">
      <c r="A52" s="46"/>
      <c r="B52" s="6"/>
      <c r="C52" s="7"/>
      <c r="D52" s="20"/>
      <c r="E52" s="9"/>
      <c r="F52" s="17"/>
      <c r="G52" s="46"/>
      <c r="H52" s="26"/>
      <c r="I52" s="7"/>
      <c r="J52" s="8"/>
      <c r="K52" s="9"/>
      <c r="L52" s="27"/>
      <c r="M52" s="46"/>
    </row>
    <row r="53" spans="1:13" s="3" customFormat="1" ht="12.75" hidden="1">
      <c r="A53" s="46"/>
      <c r="B53" s="6"/>
      <c r="C53" s="7"/>
      <c r="D53" s="20"/>
      <c r="E53" s="9"/>
      <c r="F53" s="17"/>
      <c r="G53" s="46"/>
      <c r="H53" s="26"/>
      <c r="I53" s="7"/>
      <c r="J53" s="8"/>
      <c r="K53" s="9"/>
      <c r="L53" s="27"/>
      <c r="M53" s="46"/>
    </row>
    <row r="54" spans="1:13" s="3" customFormat="1" ht="12.75" hidden="1">
      <c r="A54" s="46"/>
      <c r="B54" s="6"/>
      <c r="C54" s="7"/>
      <c r="D54" s="20"/>
      <c r="E54" s="9"/>
      <c r="F54" s="17"/>
      <c r="G54" s="46"/>
      <c r="H54" s="26"/>
      <c r="I54" s="7"/>
      <c r="J54" s="8"/>
      <c r="K54" s="9"/>
      <c r="L54" s="27"/>
      <c r="M54" s="46"/>
    </row>
    <row r="55" spans="1:13" s="3" customFormat="1" ht="12.75" hidden="1">
      <c r="A55" s="46"/>
      <c r="B55" s="6"/>
      <c r="C55" s="7"/>
      <c r="D55" s="20"/>
      <c r="E55" s="9"/>
      <c r="F55" s="17"/>
      <c r="G55" s="46"/>
      <c r="H55" s="26"/>
      <c r="I55" s="7"/>
      <c r="J55" s="8"/>
      <c r="K55" s="9"/>
      <c r="L55" s="27"/>
      <c r="M55" s="46"/>
    </row>
    <row r="56" spans="1:13" s="3" customFormat="1" ht="13.5" hidden="1" thickBot="1">
      <c r="A56" s="46"/>
      <c r="B56" s="6"/>
      <c r="C56" s="7"/>
      <c r="D56" s="20"/>
      <c r="E56" s="9"/>
      <c r="F56" s="17"/>
      <c r="G56" s="46"/>
      <c r="H56" s="26"/>
      <c r="I56" s="7"/>
      <c r="J56" s="8"/>
      <c r="K56" s="9"/>
      <c r="L56" s="27"/>
      <c r="M56" s="46"/>
    </row>
    <row r="57" spans="1:13" s="3" customFormat="1" ht="12.75" hidden="1">
      <c r="A57" s="46"/>
      <c r="B57" s="6" t="s">
        <v>661</v>
      </c>
      <c r="C57" s="7"/>
      <c r="D57" s="20"/>
      <c r="E57" s="9"/>
      <c r="F57" s="17"/>
      <c r="G57" s="46"/>
      <c r="H57" s="26" t="s">
        <v>661</v>
      </c>
      <c r="I57" s="7"/>
      <c r="J57" s="8"/>
      <c r="K57" s="9"/>
      <c r="L57" s="27"/>
      <c r="M57" s="46"/>
    </row>
    <row r="58" spans="1:13" s="3" customFormat="1" ht="12.75" hidden="1">
      <c r="A58" s="46"/>
      <c r="B58" s="6" t="s">
        <v>664</v>
      </c>
      <c r="C58" s="7"/>
      <c r="D58" s="21"/>
      <c r="E58" s="9"/>
      <c r="F58" s="17"/>
      <c r="G58" s="46"/>
      <c r="H58" s="26" t="s">
        <v>664</v>
      </c>
      <c r="I58" s="7"/>
      <c r="J58" s="7"/>
      <c r="K58" s="9"/>
      <c r="L58" s="27"/>
      <c r="M58" s="46"/>
    </row>
    <row r="59" spans="1:13" s="3" customFormat="1" ht="12.75" hidden="1">
      <c r="A59" s="46"/>
      <c r="B59" s="6" t="s">
        <v>665</v>
      </c>
      <c r="C59" s="7"/>
      <c r="D59" s="21"/>
      <c r="E59" s="9"/>
      <c r="F59" s="17"/>
      <c r="G59" s="46"/>
      <c r="H59" s="26" t="s">
        <v>665</v>
      </c>
      <c r="I59" s="7"/>
      <c r="J59" s="7"/>
      <c r="K59" s="9"/>
      <c r="L59" s="27"/>
      <c r="M59" s="46"/>
    </row>
    <row r="60" spans="1:13" s="3" customFormat="1" ht="12.75" hidden="1">
      <c r="A60" s="46"/>
      <c r="B60" s="6" t="s">
        <v>666</v>
      </c>
      <c r="C60" s="7"/>
      <c r="D60" s="21"/>
      <c r="E60" s="9"/>
      <c r="F60" s="17"/>
      <c r="G60" s="46"/>
      <c r="H60" s="26" t="s">
        <v>666</v>
      </c>
      <c r="I60" s="7"/>
      <c r="J60" s="7"/>
      <c r="K60" s="9"/>
      <c r="L60" s="27"/>
      <c r="M60" s="46"/>
    </row>
    <row r="61" spans="1:13" s="3" customFormat="1" ht="12.75" hidden="1">
      <c r="A61" s="46"/>
      <c r="B61" s="6" t="s">
        <v>667</v>
      </c>
      <c r="C61" s="7"/>
      <c r="D61" s="21"/>
      <c r="E61" s="9"/>
      <c r="F61" s="17"/>
      <c r="G61" s="46"/>
      <c r="H61" s="26" t="s">
        <v>667</v>
      </c>
      <c r="I61" s="7"/>
      <c r="J61" s="7"/>
      <c r="K61" s="9"/>
      <c r="L61" s="27"/>
      <c r="M61" s="46"/>
    </row>
    <row r="62" spans="1:13" s="3" customFormat="1" ht="12.75" hidden="1">
      <c r="A62" s="46"/>
      <c r="B62" s="6" t="s">
        <v>668</v>
      </c>
      <c r="C62" s="7"/>
      <c r="D62" s="21"/>
      <c r="E62" s="9"/>
      <c r="F62" s="17"/>
      <c r="G62" s="46"/>
      <c r="H62" s="26" t="s">
        <v>668</v>
      </c>
      <c r="I62" s="7"/>
      <c r="J62" s="7"/>
      <c r="K62" s="9"/>
      <c r="L62" s="27"/>
      <c r="M62" s="46"/>
    </row>
    <row r="63" spans="1:13" s="3" customFormat="1" ht="13.5" hidden="1" thickBot="1">
      <c r="A63" s="46"/>
      <c r="B63" s="19" t="s">
        <v>669</v>
      </c>
      <c r="C63" s="10"/>
      <c r="D63" s="22"/>
      <c r="E63" s="11"/>
      <c r="F63" s="18"/>
      <c r="G63" s="46"/>
      <c r="H63" s="28" t="s">
        <v>669</v>
      </c>
      <c r="I63" s="29"/>
      <c r="J63" s="29"/>
      <c r="K63" s="30"/>
      <c r="L63" s="31"/>
      <c r="M63" s="46"/>
    </row>
    <row r="64" spans="1:13" s="3" customFormat="1" ht="12.75" thickTop="1">
      <c r="A64" s="46"/>
      <c r="B64" s="47"/>
      <c r="C64" s="47"/>
      <c r="D64" s="47"/>
      <c r="E64" s="47"/>
      <c r="F64" s="47"/>
      <c r="G64" s="46"/>
      <c r="H64" s="48"/>
      <c r="I64" s="48"/>
      <c r="J64" s="48"/>
      <c r="K64" s="48"/>
      <c r="L64" s="48"/>
      <c r="M64" s="46"/>
    </row>
    <row r="65" spans="1:14" ht="34.5" customHeight="1" thickBot="1">
      <c r="A65" s="35"/>
      <c r="B65" s="802" t="s">
        <v>787</v>
      </c>
      <c r="C65" s="802"/>
      <c r="D65" s="35"/>
      <c r="E65" s="211" t="s">
        <v>730</v>
      </c>
      <c r="F65" s="781" t="s">
        <v>731</v>
      </c>
      <c r="G65" s="781"/>
      <c r="H65" s="781"/>
      <c r="I65" s="781"/>
      <c r="J65" s="35"/>
      <c r="K65" s="784" t="s">
        <v>732</v>
      </c>
      <c r="L65" s="784"/>
      <c r="M65" s="35"/>
    </row>
    <row r="66" spans="1:14" ht="5.25" customHeight="1" thickTop="1" thickBot="1">
      <c r="A66" s="35"/>
      <c r="B66" s="790" t="s">
        <v>639</v>
      </c>
      <c r="C66" s="791"/>
      <c r="D66" s="43"/>
      <c r="E66" s="44"/>
      <c r="F66" s="44"/>
      <c r="G66" s="35"/>
      <c r="H66" s="785" t="s">
        <v>670</v>
      </c>
      <c r="I66" s="786"/>
      <c r="J66" s="45"/>
      <c r="K66" s="45"/>
      <c r="L66" s="45"/>
      <c r="M66" s="35"/>
    </row>
    <row r="67" spans="1:14" s="3" customFormat="1" ht="16.5" thickTop="1" thickBot="1">
      <c r="A67" s="46"/>
      <c r="B67" s="792"/>
      <c r="C67" s="793"/>
      <c r="D67" s="14"/>
      <c r="E67" s="12" t="s">
        <v>663</v>
      </c>
      <c r="F67" s="13">
        <f>COUNTA(D69:D88)</f>
        <v>7</v>
      </c>
      <c r="G67" s="46"/>
      <c r="H67" s="787"/>
      <c r="I67" s="788"/>
      <c r="J67" s="32"/>
      <c r="K67" s="33" t="s">
        <v>663</v>
      </c>
      <c r="L67" s="34">
        <f>COUNTA(J69:J88)</f>
        <v>19</v>
      </c>
      <c r="M67" s="46"/>
    </row>
    <row r="68" spans="1:14" s="3" customFormat="1">
      <c r="A68" s="46"/>
      <c r="B68" s="15" t="s">
        <v>644</v>
      </c>
      <c r="C68" s="16" t="s">
        <v>640</v>
      </c>
      <c r="D68" s="4" t="s">
        <v>641</v>
      </c>
      <c r="E68" s="4" t="s">
        <v>642</v>
      </c>
      <c r="F68" s="5" t="s">
        <v>662</v>
      </c>
      <c r="G68" s="46"/>
      <c r="H68" s="24" t="s">
        <v>644</v>
      </c>
      <c r="I68" s="23" t="s">
        <v>640</v>
      </c>
      <c r="J68" s="4" t="s">
        <v>641</v>
      </c>
      <c r="K68" s="4" t="s">
        <v>642</v>
      </c>
      <c r="L68" s="25" t="s">
        <v>662</v>
      </c>
      <c r="M68" s="46"/>
    </row>
    <row r="69" spans="1:14" s="3" customFormat="1">
      <c r="A69" s="46"/>
      <c r="B69" s="93" t="s">
        <v>648</v>
      </c>
      <c r="C69" s="94" t="s">
        <v>772</v>
      </c>
      <c r="D69" s="95" t="s">
        <v>773</v>
      </c>
      <c r="E69" s="96" t="s">
        <v>647</v>
      </c>
      <c r="F69" s="301">
        <v>1.712962962962963E-3</v>
      </c>
      <c r="G69" s="308"/>
      <c r="H69" s="111" t="s">
        <v>648</v>
      </c>
      <c r="I69" s="94" t="s">
        <v>685</v>
      </c>
      <c r="J69" s="95" t="s">
        <v>811</v>
      </c>
      <c r="K69" s="96" t="s">
        <v>647</v>
      </c>
      <c r="L69" s="304">
        <v>2.3611111111111111E-3</v>
      </c>
      <c r="M69" s="46"/>
      <c r="N69" s="309"/>
    </row>
    <row r="70" spans="1:14" s="3" customFormat="1">
      <c r="A70" s="46"/>
      <c r="B70" s="98" t="s">
        <v>649</v>
      </c>
      <c r="C70" s="99" t="s">
        <v>870</v>
      </c>
      <c r="D70" s="100" t="s">
        <v>871</v>
      </c>
      <c r="E70" s="101" t="s">
        <v>851</v>
      </c>
      <c r="F70" s="302">
        <v>1.8055555555555557E-3</v>
      </c>
      <c r="G70" s="308"/>
      <c r="H70" s="113" t="s">
        <v>649</v>
      </c>
      <c r="I70" s="99" t="s">
        <v>852</v>
      </c>
      <c r="J70" s="100" t="s">
        <v>853</v>
      </c>
      <c r="K70" s="101" t="s">
        <v>687</v>
      </c>
      <c r="L70" s="305">
        <v>2.3958333333333336E-3</v>
      </c>
      <c r="M70" s="46"/>
      <c r="N70" s="309"/>
    </row>
    <row r="71" spans="1:14" s="3" customFormat="1">
      <c r="A71" s="46"/>
      <c r="B71" s="103" t="s">
        <v>650</v>
      </c>
      <c r="C71" s="104" t="s">
        <v>780</v>
      </c>
      <c r="D71" s="105" t="s">
        <v>872</v>
      </c>
      <c r="E71" s="106" t="s">
        <v>687</v>
      </c>
      <c r="F71" s="303">
        <v>1.8402777777777777E-3</v>
      </c>
      <c r="G71" s="308"/>
      <c r="H71" s="115" t="s">
        <v>650</v>
      </c>
      <c r="I71" s="104" t="s">
        <v>759</v>
      </c>
      <c r="J71" s="105" t="s">
        <v>763</v>
      </c>
      <c r="K71" s="106" t="s">
        <v>687</v>
      </c>
      <c r="L71" s="306">
        <v>2.4074074074074076E-3</v>
      </c>
      <c r="M71" s="46"/>
      <c r="N71" s="309"/>
    </row>
    <row r="72" spans="1:14" s="3" customFormat="1" ht="12.75">
      <c r="A72" s="46"/>
      <c r="B72" s="6" t="s">
        <v>651</v>
      </c>
      <c r="C72" s="7" t="s">
        <v>645</v>
      </c>
      <c r="D72" s="20" t="s">
        <v>713</v>
      </c>
      <c r="E72" s="9" t="s">
        <v>687</v>
      </c>
      <c r="F72" s="17">
        <v>168</v>
      </c>
      <c r="G72" s="46"/>
      <c r="H72" s="26" t="s">
        <v>651</v>
      </c>
      <c r="I72" s="7" t="s">
        <v>854</v>
      </c>
      <c r="J72" s="8" t="s">
        <v>855</v>
      </c>
      <c r="K72" s="9" t="s">
        <v>675</v>
      </c>
      <c r="L72" s="27">
        <v>211</v>
      </c>
      <c r="M72" s="46"/>
    </row>
    <row r="73" spans="1:14" s="3" customFormat="1" ht="12.75">
      <c r="A73" s="46"/>
      <c r="B73" s="6" t="s">
        <v>652</v>
      </c>
      <c r="C73" s="7" t="s">
        <v>780</v>
      </c>
      <c r="D73" s="20" t="s">
        <v>873</v>
      </c>
      <c r="E73" s="9" t="s">
        <v>851</v>
      </c>
      <c r="F73" s="17">
        <v>191</v>
      </c>
      <c r="G73" s="46"/>
      <c r="H73" s="26" t="s">
        <v>652</v>
      </c>
      <c r="I73" s="7" t="s">
        <v>689</v>
      </c>
      <c r="J73" s="8" t="s">
        <v>716</v>
      </c>
      <c r="K73" s="9" t="s">
        <v>687</v>
      </c>
      <c r="L73" s="27">
        <v>216</v>
      </c>
      <c r="M73" s="46"/>
    </row>
    <row r="74" spans="1:14" s="3" customFormat="1" ht="12.75">
      <c r="A74" s="46"/>
      <c r="B74" s="6" t="s">
        <v>653</v>
      </c>
      <c r="C74" s="7" t="s">
        <v>874</v>
      </c>
      <c r="D74" s="20" t="s">
        <v>875</v>
      </c>
      <c r="E74" s="9" t="s">
        <v>647</v>
      </c>
      <c r="F74" s="17">
        <v>194</v>
      </c>
      <c r="G74" s="46"/>
      <c r="H74" s="26" t="s">
        <v>653</v>
      </c>
      <c r="I74" s="7" t="s">
        <v>856</v>
      </c>
      <c r="J74" s="8" t="s">
        <v>857</v>
      </c>
      <c r="K74" s="9" t="s">
        <v>851</v>
      </c>
      <c r="L74" s="27">
        <v>219</v>
      </c>
      <c r="M74" s="46"/>
    </row>
    <row r="75" spans="1:14" s="3" customFormat="1" ht="12.75">
      <c r="A75" s="46"/>
      <c r="B75" s="6" t="s">
        <v>654</v>
      </c>
      <c r="C75" s="7" t="s">
        <v>708</v>
      </c>
      <c r="D75" s="20" t="s">
        <v>709</v>
      </c>
      <c r="E75" s="9" t="s">
        <v>675</v>
      </c>
      <c r="F75" s="17">
        <v>201</v>
      </c>
      <c r="G75" s="46"/>
      <c r="H75" s="26" t="s">
        <v>654</v>
      </c>
      <c r="I75" s="7" t="s">
        <v>810</v>
      </c>
      <c r="J75" s="8" t="s">
        <v>858</v>
      </c>
      <c r="K75" s="9" t="s">
        <v>675</v>
      </c>
      <c r="L75" s="27">
        <v>220</v>
      </c>
      <c r="M75" s="46"/>
    </row>
    <row r="76" spans="1:14" s="3" customFormat="1" ht="12.75">
      <c r="A76" s="46"/>
      <c r="B76" s="6"/>
      <c r="C76" s="7"/>
      <c r="D76" s="20"/>
      <c r="E76" s="9"/>
      <c r="F76" s="17"/>
      <c r="G76" s="46"/>
      <c r="H76" s="26" t="s">
        <v>655</v>
      </c>
      <c r="I76" s="7" t="s">
        <v>759</v>
      </c>
      <c r="J76" s="8" t="s">
        <v>812</v>
      </c>
      <c r="K76" s="9" t="s">
        <v>687</v>
      </c>
      <c r="L76" s="27">
        <v>223</v>
      </c>
      <c r="M76" s="46"/>
    </row>
    <row r="77" spans="1:14" s="3" customFormat="1" ht="12.75">
      <c r="A77" s="46"/>
      <c r="B77" s="6"/>
      <c r="C77" s="7"/>
      <c r="D77" s="20"/>
      <c r="E77" s="9"/>
      <c r="F77" s="17"/>
      <c r="G77" s="46"/>
      <c r="H77" s="26" t="s">
        <v>656</v>
      </c>
      <c r="I77" s="7" t="s">
        <v>859</v>
      </c>
      <c r="J77" s="8" t="s">
        <v>860</v>
      </c>
      <c r="K77" s="9" t="s">
        <v>851</v>
      </c>
      <c r="L77" s="27">
        <v>226</v>
      </c>
      <c r="M77" s="46"/>
    </row>
    <row r="78" spans="1:14" s="3" customFormat="1" ht="12.75">
      <c r="A78" s="46"/>
      <c r="B78" s="6"/>
      <c r="C78" s="7"/>
      <c r="D78" s="20"/>
      <c r="E78" s="9"/>
      <c r="F78" s="17"/>
      <c r="G78" s="46"/>
      <c r="H78" s="26" t="s">
        <v>657</v>
      </c>
      <c r="I78" s="7" t="s">
        <v>861</v>
      </c>
      <c r="J78" s="8" t="s">
        <v>862</v>
      </c>
      <c r="K78" s="9" t="s">
        <v>687</v>
      </c>
      <c r="L78" s="27">
        <v>233</v>
      </c>
      <c r="M78" s="46"/>
    </row>
    <row r="79" spans="1:14" s="3" customFormat="1" ht="12.75">
      <c r="A79" s="46"/>
      <c r="B79" s="6"/>
      <c r="C79" s="7"/>
      <c r="D79" s="20"/>
      <c r="E79" s="9"/>
      <c r="F79" s="17"/>
      <c r="G79" s="46"/>
      <c r="H79" s="26" t="s">
        <v>658</v>
      </c>
      <c r="I79" s="7" t="s">
        <v>717</v>
      </c>
      <c r="J79" s="8" t="s">
        <v>863</v>
      </c>
      <c r="K79" s="9" t="s">
        <v>647</v>
      </c>
      <c r="L79" s="27">
        <v>234</v>
      </c>
      <c r="M79" s="46"/>
    </row>
    <row r="80" spans="1:14" s="3" customFormat="1" ht="12.75">
      <c r="A80" s="46"/>
      <c r="B80" s="6"/>
      <c r="C80" s="7"/>
      <c r="D80" s="20"/>
      <c r="E80" s="9"/>
      <c r="F80" s="17"/>
      <c r="G80" s="46"/>
      <c r="H80" s="26" t="s">
        <v>659</v>
      </c>
      <c r="I80" s="7" t="s">
        <v>761</v>
      </c>
      <c r="J80" s="8" t="s">
        <v>864</v>
      </c>
      <c r="K80" s="9" t="s">
        <v>687</v>
      </c>
      <c r="L80" s="27">
        <v>235</v>
      </c>
      <c r="M80" s="46"/>
    </row>
    <row r="81" spans="1:14" s="3" customFormat="1" ht="12.75">
      <c r="A81" s="46"/>
      <c r="B81" s="6"/>
      <c r="C81" s="7"/>
      <c r="D81" s="20"/>
      <c r="E81" s="9"/>
      <c r="F81" s="17"/>
      <c r="G81" s="46"/>
      <c r="H81" s="26" t="s">
        <v>660</v>
      </c>
      <c r="I81" s="7" t="s">
        <v>728</v>
      </c>
      <c r="J81" s="8" t="s">
        <v>839</v>
      </c>
      <c r="K81" s="9" t="s">
        <v>687</v>
      </c>
      <c r="L81" s="27">
        <v>238</v>
      </c>
      <c r="M81" s="46"/>
    </row>
    <row r="82" spans="1:14" s="3" customFormat="1" ht="12.75">
      <c r="A82" s="46"/>
      <c r="B82" s="6"/>
      <c r="C82" s="7"/>
      <c r="D82" s="20"/>
      <c r="E82" s="9"/>
      <c r="F82" s="17"/>
      <c r="G82" s="46"/>
      <c r="H82" s="26" t="s">
        <v>661</v>
      </c>
      <c r="I82" s="7" t="s">
        <v>727</v>
      </c>
      <c r="J82" s="8" t="s">
        <v>865</v>
      </c>
      <c r="K82" s="9" t="s">
        <v>679</v>
      </c>
      <c r="L82" s="27">
        <v>242</v>
      </c>
      <c r="M82" s="46"/>
    </row>
    <row r="83" spans="1:14" s="3" customFormat="1" ht="12.75">
      <c r="A83" s="46"/>
      <c r="B83" s="6"/>
      <c r="C83" s="7"/>
      <c r="D83" s="21"/>
      <c r="E83" s="9"/>
      <c r="F83" s="17"/>
      <c r="G83" s="46"/>
      <c r="H83" s="26" t="s">
        <v>664</v>
      </c>
      <c r="I83" s="7" t="s">
        <v>866</v>
      </c>
      <c r="J83" s="8" t="s">
        <v>844</v>
      </c>
      <c r="K83" s="9" t="s">
        <v>675</v>
      </c>
      <c r="L83" s="27">
        <v>247</v>
      </c>
      <c r="M83" s="46"/>
    </row>
    <row r="84" spans="1:14" s="3" customFormat="1" ht="12.75">
      <c r="A84" s="46"/>
      <c r="B84" s="6"/>
      <c r="C84" s="7"/>
      <c r="D84" s="21"/>
      <c r="E84" s="9"/>
      <c r="F84" s="17"/>
      <c r="G84" s="46"/>
      <c r="H84" s="26" t="s">
        <v>665</v>
      </c>
      <c r="I84" s="7" t="s">
        <v>835</v>
      </c>
      <c r="J84" s="8" t="s">
        <v>831</v>
      </c>
      <c r="K84" s="9" t="s">
        <v>687</v>
      </c>
      <c r="L84" s="27">
        <v>248</v>
      </c>
      <c r="M84" s="46"/>
    </row>
    <row r="85" spans="1:14" s="3" customFormat="1" ht="12.75">
      <c r="A85" s="46"/>
      <c r="B85" s="6"/>
      <c r="C85" s="7"/>
      <c r="D85" s="21"/>
      <c r="E85" s="9"/>
      <c r="F85" s="17"/>
      <c r="G85" s="46"/>
      <c r="H85" s="26" t="s">
        <v>666</v>
      </c>
      <c r="I85" s="7" t="s">
        <v>759</v>
      </c>
      <c r="J85" s="8" t="s">
        <v>867</v>
      </c>
      <c r="K85" s="9" t="s">
        <v>687</v>
      </c>
      <c r="L85" s="27">
        <v>253</v>
      </c>
      <c r="M85" s="46"/>
    </row>
    <row r="86" spans="1:14" s="3" customFormat="1" ht="12.75">
      <c r="A86" s="46"/>
      <c r="B86" s="6"/>
      <c r="C86" s="7"/>
      <c r="D86" s="21"/>
      <c r="E86" s="9"/>
      <c r="F86" s="17"/>
      <c r="G86" s="46"/>
      <c r="H86" s="26" t="s">
        <v>667</v>
      </c>
      <c r="I86" s="7" t="s">
        <v>727</v>
      </c>
      <c r="J86" s="8" t="s">
        <v>868</v>
      </c>
      <c r="K86" s="9" t="s">
        <v>647</v>
      </c>
      <c r="L86" s="27">
        <v>254</v>
      </c>
      <c r="M86" s="46"/>
    </row>
    <row r="87" spans="1:14" s="3" customFormat="1" ht="13.5" thickBot="1">
      <c r="A87" s="46"/>
      <c r="B87" s="6"/>
      <c r="C87" s="7"/>
      <c r="D87" s="21"/>
      <c r="E87" s="9"/>
      <c r="F87" s="17"/>
      <c r="G87" s="46"/>
      <c r="H87" s="26" t="s">
        <v>668</v>
      </c>
      <c r="I87" s="7" t="s">
        <v>685</v>
      </c>
      <c r="J87" s="8" t="s">
        <v>869</v>
      </c>
      <c r="K87" s="9" t="s">
        <v>687</v>
      </c>
      <c r="L87" s="27">
        <v>263</v>
      </c>
      <c r="M87" s="46"/>
    </row>
    <row r="88" spans="1:14" s="3" customFormat="1" ht="13.5" hidden="1" thickBot="1">
      <c r="A88" s="46"/>
      <c r="B88" s="19"/>
      <c r="C88" s="10"/>
      <c r="D88" s="22"/>
      <c r="E88" s="11"/>
      <c r="F88" s="18"/>
      <c r="G88" s="46"/>
      <c r="H88" s="28"/>
      <c r="I88" s="29"/>
      <c r="J88" s="29"/>
      <c r="K88" s="30"/>
      <c r="L88" s="31"/>
      <c r="M88" s="46"/>
    </row>
    <row r="89" spans="1:14" s="3" customFormat="1" ht="12.75" thickTop="1">
      <c r="A89" s="46"/>
      <c r="B89" s="47"/>
      <c r="C89" s="47"/>
      <c r="D89" s="47"/>
      <c r="E89" s="47"/>
      <c r="F89" s="47"/>
      <c r="G89" s="46"/>
      <c r="H89" s="48"/>
      <c r="I89" s="48"/>
      <c r="J89" s="48"/>
      <c r="K89" s="48"/>
      <c r="L89" s="48"/>
      <c r="M89" s="46"/>
    </row>
    <row r="90" spans="1:14" ht="34.5" customHeight="1" thickBot="1">
      <c r="A90" s="35"/>
      <c r="B90" s="784" t="s">
        <v>788</v>
      </c>
      <c r="C90" s="784"/>
      <c r="D90" s="35"/>
      <c r="E90" s="211" t="s">
        <v>732</v>
      </c>
      <c r="F90" s="781" t="s">
        <v>733</v>
      </c>
      <c r="G90" s="781"/>
      <c r="H90" s="781"/>
      <c r="I90" s="781"/>
      <c r="J90" s="35"/>
      <c r="K90" s="784" t="s">
        <v>917</v>
      </c>
      <c r="L90" s="784"/>
      <c r="M90" s="35"/>
    </row>
    <row r="91" spans="1:14" ht="5.25" customHeight="1" thickTop="1" thickBot="1">
      <c r="A91" s="35"/>
      <c r="B91" s="790" t="s">
        <v>639</v>
      </c>
      <c r="C91" s="791"/>
      <c r="D91" s="43"/>
      <c r="E91" s="44"/>
      <c r="F91" s="44"/>
      <c r="G91" s="35"/>
      <c r="H91" s="785" t="s">
        <v>670</v>
      </c>
      <c r="I91" s="786"/>
      <c r="J91" s="45"/>
      <c r="K91" s="45"/>
      <c r="L91" s="45"/>
      <c r="M91" s="35"/>
    </row>
    <row r="92" spans="1:14" s="3" customFormat="1" ht="16.5" thickTop="1" thickBot="1">
      <c r="A92" s="46"/>
      <c r="B92" s="792"/>
      <c r="C92" s="793"/>
      <c r="D92" s="14"/>
      <c r="E92" s="12" t="s">
        <v>663</v>
      </c>
      <c r="F92" s="13">
        <f>COUNTA(D94:D113)</f>
        <v>5</v>
      </c>
      <c r="G92" s="46"/>
      <c r="H92" s="787"/>
      <c r="I92" s="788"/>
      <c r="J92" s="32"/>
      <c r="K92" s="33" t="s">
        <v>663</v>
      </c>
      <c r="L92" s="34">
        <f>COUNTA(J94:J113)</f>
        <v>12</v>
      </c>
      <c r="M92" s="46"/>
    </row>
    <row r="93" spans="1:14" s="3" customFormat="1">
      <c r="A93" s="46"/>
      <c r="B93" s="15" t="s">
        <v>644</v>
      </c>
      <c r="C93" s="16" t="s">
        <v>640</v>
      </c>
      <c r="D93" s="4" t="s">
        <v>641</v>
      </c>
      <c r="E93" s="4" t="s">
        <v>642</v>
      </c>
      <c r="F93" s="5" t="s">
        <v>662</v>
      </c>
      <c r="G93" s="46"/>
      <c r="H93" s="24" t="s">
        <v>644</v>
      </c>
      <c r="I93" s="23" t="s">
        <v>640</v>
      </c>
      <c r="J93" s="4" t="s">
        <v>641</v>
      </c>
      <c r="K93" s="4" t="s">
        <v>642</v>
      </c>
      <c r="L93" s="25" t="s">
        <v>662</v>
      </c>
      <c r="M93" s="46"/>
    </row>
    <row r="94" spans="1:14" s="3" customFormat="1">
      <c r="A94" s="46"/>
      <c r="B94" s="93" t="s">
        <v>648</v>
      </c>
      <c r="C94" s="94" t="s">
        <v>698</v>
      </c>
      <c r="D94" s="95" t="s">
        <v>846</v>
      </c>
      <c r="E94" s="96" t="s">
        <v>851</v>
      </c>
      <c r="F94" s="301">
        <v>2.6041666666666665E-3</v>
      </c>
      <c r="G94" s="308"/>
      <c r="H94" s="111" t="s">
        <v>648</v>
      </c>
      <c r="I94" s="94" t="s">
        <v>876</v>
      </c>
      <c r="J94" s="95" t="s">
        <v>877</v>
      </c>
      <c r="K94" s="96" t="s">
        <v>948</v>
      </c>
      <c r="L94" s="304">
        <v>3.7615740740740739E-3</v>
      </c>
      <c r="M94" s="46"/>
      <c r="N94" s="309"/>
    </row>
    <row r="95" spans="1:14" s="3" customFormat="1">
      <c r="A95" s="46"/>
      <c r="B95" s="98" t="s">
        <v>649</v>
      </c>
      <c r="C95" s="99" t="s">
        <v>714</v>
      </c>
      <c r="D95" s="100" t="s">
        <v>702</v>
      </c>
      <c r="E95" s="101" t="s">
        <v>679</v>
      </c>
      <c r="F95" s="302">
        <v>2.8124999999999999E-3</v>
      </c>
      <c r="G95" s="308"/>
      <c r="H95" s="113" t="s">
        <v>649</v>
      </c>
      <c r="I95" s="99" t="s">
        <v>748</v>
      </c>
      <c r="J95" s="100" t="s">
        <v>839</v>
      </c>
      <c r="K95" s="101" t="s">
        <v>687</v>
      </c>
      <c r="L95" s="305">
        <v>3.8657407407407408E-3</v>
      </c>
      <c r="M95" s="46"/>
      <c r="N95" s="309"/>
    </row>
    <row r="96" spans="1:14" s="3" customFormat="1">
      <c r="A96" s="46"/>
      <c r="B96" s="103" t="s">
        <v>650</v>
      </c>
      <c r="C96" s="104" t="s">
        <v>847</v>
      </c>
      <c r="D96" s="105" t="s">
        <v>848</v>
      </c>
      <c r="E96" s="106" t="s">
        <v>851</v>
      </c>
      <c r="F96" s="303">
        <v>2.9629629629629628E-3</v>
      </c>
      <c r="G96" s="308"/>
      <c r="H96" s="115" t="s">
        <v>650</v>
      </c>
      <c r="I96" s="104" t="s">
        <v>685</v>
      </c>
      <c r="J96" s="105" t="s">
        <v>722</v>
      </c>
      <c r="K96" s="106" t="s">
        <v>647</v>
      </c>
      <c r="L96" s="306">
        <v>3.9120370370370368E-3</v>
      </c>
      <c r="M96" s="46"/>
      <c r="N96" s="309"/>
    </row>
    <row r="97" spans="1:13" s="3" customFormat="1" ht="12.75">
      <c r="A97" s="46"/>
      <c r="B97" s="6" t="s">
        <v>651</v>
      </c>
      <c r="C97" s="7" t="s">
        <v>698</v>
      </c>
      <c r="D97" s="20" t="s">
        <v>849</v>
      </c>
      <c r="E97" s="9" t="s">
        <v>851</v>
      </c>
      <c r="F97" s="17">
        <v>264</v>
      </c>
      <c r="G97" s="46"/>
      <c r="H97" s="26" t="s">
        <v>651</v>
      </c>
      <c r="I97" s="7" t="s">
        <v>878</v>
      </c>
      <c r="J97" s="8" t="s">
        <v>879</v>
      </c>
      <c r="K97" s="9" t="s">
        <v>851</v>
      </c>
      <c r="L97" s="27">
        <v>344</v>
      </c>
      <c r="M97" s="46"/>
    </row>
    <row r="98" spans="1:13" s="3" customFormat="1" ht="12.75">
      <c r="A98" s="46"/>
      <c r="B98" s="6" t="s">
        <v>652</v>
      </c>
      <c r="C98" s="7" t="s">
        <v>850</v>
      </c>
      <c r="D98" s="20" t="s">
        <v>702</v>
      </c>
      <c r="E98" s="9" t="s">
        <v>679</v>
      </c>
      <c r="F98" s="17">
        <v>327</v>
      </c>
      <c r="G98" s="46"/>
      <c r="H98" s="26" t="s">
        <v>652</v>
      </c>
      <c r="I98" s="7" t="s">
        <v>759</v>
      </c>
      <c r="J98" s="8" t="s">
        <v>812</v>
      </c>
      <c r="K98" s="9" t="s">
        <v>647</v>
      </c>
      <c r="L98" s="27">
        <v>344.1</v>
      </c>
      <c r="M98" s="46"/>
    </row>
    <row r="99" spans="1:13" s="3" customFormat="1" ht="12.75">
      <c r="A99" s="46"/>
      <c r="B99" s="6"/>
      <c r="C99" s="7"/>
      <c r="D99" s="20"/>
      <c r="E99" s="9"/>
      <c r="F99" s="17"/>
      <c r="G99" s="46"/>
      <c r="H99" s="26" t="s">
        <v>653</v>
      </c>
      <c r="I99" s="7" t="s">
        <v>817</v>
      </c>
      <c r="J99" s="8" t="s">
        <v>880</v>
      </c>
      <c r="K99" s="9" t="s">
        <v>851</v>
      </c>
      <c r="L99" s="27">
        <v>360</v>
      </c>
      <c r="M99" s="46"/>
    </row>
    <row r="100" spans="1:13" s="3" customFormat="1" ht="12.75">
      <c r="A100" s="46"/>
      <c r="B100" s="6"/>
      <c r="C100" s="7"/>
      <c r="D100" s="20"/>
      <c r="E100" s="9"/>
      <c r="F100" s="17"/>
      <c r="G100" s="46"/>
      <c r="H100" s="26" t="s">
        <v>654</v>
      </c>
      <c r="I100" s="7" t="s">
        <v>881</v>
      </c>
      <c r="J100" s="8" t="s">
        <v>882</v>
      </c>
      <c r="K100" s="9" t="s">
        <v>851</v>
      </c>
      <c r="L100" s="27">
        <v>362</v>
      </c>
      <c r="M100" s="46"/>
    </row>
    <row r="101" spans="1:13" s="3" customFormat="1" ht="12.75">
      <c r="A101" s="46"/>
      <c r="B101" s="6"/>
      <c r="C101" s="7"/>
      <c r="D101" s="20"/>
      <c r="E101" s="9"/>
      <c r="F101" s="17"/>
      <c r="G101" s="46"/>
      <c r="H101" s="26" t="s">
        <v>655</v>
      </c>
      <c r="I101" s="7" t="s">
        <v>810</v>
      </c>
      <c r="J101" s="8" t="s">
        <v>811</v>
      </c>
      <c r="K101" s="9" t="s">
        <v>647</v>
      </c>
      <c r="L101" s="27">
        <v>365</v>
      </c>
      <c r="M101" s="46"/>
    </row>
    <row r="102" spans="1:13" s="3" customFormat="1" ht="12.75">
      <c r="A102" s="46"/>
      <c r="B102" s="6"/>
      <c r="C102" s="7"/>
      <c r="D102" s="20"/>
      <c r="E102" s="9"/>
      <c r="F102" s="17"/>
      <c r="G102" s="46"/>
      <c r="H102" s="26" t="s">
        <v>656</v>
      </c>
      <c r="I102" s="7" t="s">
        <v>685</v>
      </c>
      <c r="J102" s="8" t="s">
        <v>860</v>
      </c>
      <c r="K102" s="9" t="s">
        <v>851</v>
      </c>
      <c r="L102" s="27">
        <v>378</v>
      </c>
      <c r="M102" s="46"/>
    </row>
    <row r="103" spans="1:13" s="3" customFormat="1" ht="12.75">
      <c r="A103" s="46"/>
      <c r="B103" s="6"/>
      <c r="C103" s="7"/>
      <c r="D103" s="20"/>
      <c r="E103" s="9"/>
      <c r="F103" s="17"/>
      <c r="G103" s="46"/>
      <c r="H103" s="26" t="s">
        <v>657</v>
      </c>
      <c r="I103" s="7" t="s">
        <v>883</v>
      </c>
      <c r="J103" s="8" t="s">
        <v>814</v>
      </c>
      <c r="K103" s="9" t="s">
        <v>647</v>
      </c>
      <c r="L103" s="27">
        <v>405</v>
      </c>
      <c r="M103" s="46"/>
    </row>
    <row r="104" spans="1:13" s="3" customFormat="1" ht="12.75">
      <c r="A104" s="46"/>
      <c r="B104" s="6"/>
      <c r="C104" s="7"/>
      <c r="D104" s="20"/>
      <c r="E104" s="9"/>
      <c r="F104" s="17"/>
      <c r="G104" s="46"/>
      <c r="H104" s="26" t="s">
        <v>658</v>
      </c>
      <c r="I104" s="7" t="s">
        <v>728</v>
      </c>
      <c r="J104" s="8" t="s">
        <v>884</v>
      </c>
      <c r="K104" s="9" t="s">
        <v>687</v>
      </c>
      <c r="L104" s="27">
        <v>408</v>
      </c>
      <c r="M104" s="46"/>
    </row>
    <row r="105" spans="1:13" s="3" customFormat="1" ht="12" customHeight="1" thickBot="1">
      <c r="A105" s="46"/>
      <c r="B105" s="6"/>
      <c r="C105" s="7"/>
      <c r="D105" s="20"/>
      <c r="E105" s="9"/>
      <c r="F105" s="17"/>
      <c r="G105" s="46"/>
      <c r="H105" s="26" t="s">
        <v>659</v>
      </c>
      <c r="I105" s="7" t="s">
        <v>748</v>
      </c>
      <c r="J105" s="8" t="s">
        <v>885</v>
      </c>
      <c r="K105" s="9" t="s">
        <v>851</v>
      </c>
      <c r="L105" s="27">
        <v>548</v>
      </c>
      <c r="M105" s="46"/>
    </row>
    <row r="106" spans="1:13" s="3" customFormat="1" ht="12.75" hidden="1">
      <c r="A106" s="46"/>
      <c r="B106" s="6"/>
      <c r="C106" s="7"/>
      <c r="D106" s="20"/>
      <c r="E106" s="9"/>
      <c r="F106" s="17"/>
      <c r="G106" s="46"/>
      <c r="H106" s="26"/>
      <c r="I106" s="7"/>
      <c r="J106" s="8"/>
      <c r="K106" s="9"/>
      <c r="L106" s="27"/>
      <c r="M106" s="46"/>
    </row>
    <row r="107" spans="1:13" s="3" customFormat="1" ht="13.5" hidden="1" thickBot="1">
      <c r="A107" s="46"/>
      <c r="B107" s="6"/>
      <c r="C107" s="7"/>
      <c r="D107" s="20"/>
      <c r="E107" s="9"/>
      <c r="F107" s="17"/>
      <c r="G107" s="46"/>
      <c r="H107" s="26"/>
      <c r="I107" s="7"/>
      <c r="J107" s="8"/>
      <c r="K107" s="9"/>
      <c r="L107" s="27"/>
      <c r="M107" s="46"/>
    </row>
    <row r="108" spans="1:13" s="3" customFormat="1" ht="12.75" hidden="1">
      <c r="A108" s="46"/>
      <c r="B108" s="6"/>
      <c r="C108" s="7"/>
      <c r="D108" s="21"/>
      <c r="E108" s="9"/>
      <c r="F108" s="17"/>
      <c r="G108" s="46"/>
      <c r="H108" s="26"/>
      <c r="I108" s="7"/>
      <c r="J108" s="7"/>
      <c r="K108" s="9"/>
      <c r="L108" s="27"/>
      <c r="M108" s="46"/>
    </row>
    <row r="109" spans="1:13" s="3" customFormat="1" ht="12.75" hidden="1">
      <c r="A109" s="46"/>
      <c r="B109" s="6"/>
      <c r="C109" s="7"/>
      <c r="D109" s="21"/>
      <c r="E109" s="9"/>
      <c r="F109" s="17"/>
      <c r="G109" s="46"/>
      <c r="H109" s="26"/>
      <c r="I109" s="7"/>
      <c r="J109" s="7"/>
      <c r="K109" s="9"/>
      <c r="L109" s="27"/>
      <c r="M109" s="46"/>
    </row>
    <row r="110" spans="1:13" s="3" customFormat="1" ht="12.75" hidden="1">
      <c r="A110" s="46"/>
      <c r="B110" s="6"/>
      <c r="C110" s="7"/>
      <c r="D110" s="21"/>
      <c r="E110" s="9"/>
      <c r="F110" s="17"/>
      <c r="G110" s="46"/>
      <c r="H110" s="26"/>
      <c r="I110" s="7"/>
      <c r="J110" s="7"/>
      <c r="K110" s="9"/>
      <c r="L110" s="27"/>
      <c r="M110" s="46"/>
    </row>
    <row r="111" spans="1:13" s="3" customFormat="1" ht="12.75" hidden="1">
      <c r="A111" s="46"/>
      <c r="B111" s="6"/>
      <c r="C111" s="7"/>
      <c r="D111" s="21"/>
      <c r="E111" s="9"/>
      <c r="F111" s="17"/>
      <c r="G111" s="46"/>
      <c r="H111" s="26"/>
      <c r="I111" s="7"/>
      <c r="J111" s="7"/>
      <c r="K111" s="9"/>
      <c r="L111" s="27"/>
      <c r="M111" s="46"/>
    </row>
    <row r="112" spans="1:13" s="3" customFormat="1" ht="12.75" hidden="1">
      <c r="A112" s="46"/>
      <c r="B112" s="6"/>
      <c r="C112" s="7"/>
      <c r="D112" s="21"/>
      <c r="E112" s="9"/>
      <c r="F112" s="17"/>
      <c r="G112" s="46"/>
      <c r="H112" s="26"/>
      <c r="I112" s="7"/>
      <c r="J112" s="7"/>
      <c r="K112" s="9"/>
      <c r="L112" s="27"/>
      <c r="M112" s="46"/>
    </row>
    <row r="113" spans="1:14" s="3" customFormat="1" ht="13.5" hidden="1" thickBot="1">
      <c r="A113" s="46"/>
      <c r="B113" s="19"/>
      <c r="C113" s="10"/>
      <c r="D113" s="22"/>
      <c r="E113" s="11"/>
      <c r="F113" s="18"/>
      <c r="G113" s="46"/>
      <c r="H113" s="28"/>
      <c r="I113" s="29"/>
      <c r="J113" s="29"/>
      <c r="K113" s="30"/>
      <c r="L113" s="31"/>
      <c r="M113" s="46"/>
    </row>
    <row r="114" spans="1:14" s="3" customFormat="1" ht="12.75" thickTop="1">
      <c r="A114" s="46"/>
      <c r="B114" s="47"/>
      <c r="C114" s="47"/>
      <c r="D114" s="47"/>
      <c r="E114" s="47"/>
      <c r="F114" s="47"/>
      <c r="G114" s="46"/>
      <c r="H114" s="48"/>
      <c r="I114" s="48"/>
      <c r="J114" s="48"/>
      <c r="K114" s="48"/>
      <c r="L114" s="48"/>
      <c r="M114" s="46"/>
    </row>
    <row r="115" spans="1:14" s="3" customFormat="1" ht="34.5" customHeight="1" thickBot="1">
      <c r="A115" s="35"/>
      <c r="B115" s="784" t="s">
        <v>789</v>
      </c>
      <c r="C115" s="784"/>
      <c r="D115" s="35"/>
      <c r="E115" s="211" t="s">
        <v>744</v>
      </c>
      <c r="F115" s="781" t="s">
        <v>734</v>
      </c>
      <c r="G115" s="781"/>
      <c r="H115" s="781"/>
      <c r="I115" s="781"/>
      <c r="J115" s="35"/>
      <c r="K115" s="784" t="s">
        <v>744</v>
      </c>
      <c r="L115" s="784"/>
    </row>
    <row r="116" spans="1:14" s="3" customFormat="1" ht="13.5" thickTop="1" thickBot="1">
      <c r="A116" s="35"/>
      <c r="B116" s="790" t="s">
        <v>735</v>
      </c>
      <c r="C116" s="791"/>
      <c r="D116" s="43"/>
      <c r="E116" s="44"/>
      <c r="F116" s="44"/>
      <c r="G116" s="35"/>
      <c r="H116" s="785" t="s">
        <v>736</v>
      </c>
      <c r="I116" s="786"/>
      <c r="J116" s="45"/>
      <c r="K116" s="45"/>
      <c r="L116" s="45"/>
    </row>
    <row r="117" spans="1:14" s="3" customFormat="1" ht="16.5" thickTop="1" thickBot="1">
      <c r="A117" s="46"/>
      <c r="B117" s="792"/>
      <c r="C117" s="793"/>
      <c r="D117" s="14"/>
      <c r="E117" s="12" t="s">
        <v>663</v>
      </c>
      <c r="F117" s="13">
        <f>COUNTA(D119:D138)</f>
        <v>1</v>
      </c>
      <c r="G117" s="46"/>
      <c r="H117" s="787"/>
      <c r="I117" s="788"/>
      <c r="J117" s="32"/>
      <c r="K117" s="33" t="s">
        <v>663</v>
      </c>
      <c r="L117" s="34">
        <f>COUNTA(J119:J138)</f>
        <v>10</v>
      </c>
    </row>
    <row r="118" spans="1:14" s="3" customFormat="1">
      <c r="A118" s="46"/>
      <c r="B118" s="15" t="s">
        <v>644</v>
      </c>
      <c r="C118" s="16" t="s">
        <v>640</v>
      </c>
      <c r="D118" s="4" t="s">
        <v>641</v>
      </c>
      <c r="E118" s="4" t="s">
        <v>642</v>
      </c>
      <c r="F118" s="5" t="s">
        <v>662</v>
      </c>
      <c r="G118" s="46"/>
      <c r="H118" s="24" t="s">
        <v>644</v>
      </c>
      <c r="I118" s="23" t="s">
        <v>640</v>
      </c>
      <c r="J118" s="4" t="s">
        <v>641</v>
      </c>
      <c r="K118" s="4" t="s">
        <v>642</v>
      </c>
      <c r="L118" s="25" t="s">
        <v>662</v>
      </c>
    </row>
    <row r="119" spans="1:14" s="3" customFormat="1">
      <c r="A119" s="46"/>
      <c r="B119" s="93" t="s">
        <v>648</v>
      </c>
      <c r="C119" s="94" t="s">
        <v>645</v>
      </c>
      <c r="D119" s="95" t="s">
        <v>899</v>
      </c>
      <c r="E119" s="96" t="s">
        <v>769</v>
      </c>
      <c r="F119" s="301">
        <v>1.0960648148148148E-2</v>
      </c>
      <c r="G119" s="308"/>
      <c r="H119" s="111" t="s">
        <v>648</v>
      </c>
      <c r="I119" s="94" t="s">
        <v>886</v>
      </c>
      <c r="J119" s="95" t="s">
        <v>828</v>
      </c>
      <c r="K119" s="96" t="s">
        <v>948</v>
      </c>
      <c r="L119" s="304">
        <v>8.1481481481481474E-3</v>
      </c>
      <c r="N119" s="309"/>
    </row>
    <row r="120" spans="1:14" s="3" customFormat="1">
      <c r="A120" s="46"/>
      <c r="B120" s="98"/>
      <c r="C120" s="99"/>
      <c r="D120" s="100"/>
      <c r="E120" s="101"/>
      <c r="F120" s="102"/>
      <c r="G120" s="46"/>
      <c r="H120" s="113" t="s">
        <v>649</v>
      </c>
      <c r="I120" s="99" t="s">
        <v>887</v>
      </c>
      <c r="J120" s="100" t="s">
        <v>888</v>
      </c>
      <c r="K120" s="101" t="s">
        <v>948</v>
      </c>
      <c r="L120" s="305">
        <v>8.3217592592592596E-3</v>
      </c>
      <c r="N120" s="309"/>
    </row>
    <row r="121" spans="1:14" s="3" customFormat="1">
      <c r="A121" s="46"/>
      <c r="B121" s="103"/>
      <c r="C121" s="104"/>
      <c r="D121" s="105"/>
      <c r="E121" s="106"/>
      <c r="F121" s="107"/>
      <c r="G121" s="46"/>
      <c r="H121" s="115" t="s">
        <v>650</v>
      </c>
      <c r="I121" s="104" t="s">
        <v>723</v>
      </c>
      <c r="J121" s="105" t="s">
        <v>889</v>
      </c>
      <c r="K121" s="106" t="s">
        <v>948</v>
      </c>
      <c r="L121" s="306">
        <v>8.518518518518519E-3</v>
      </c>
      <c r="N121" s="309"/>
    </row>
    <row r="122" spans="1:14" s="3" customFormat="1" ht="12.75">
      <c r="A122" s="46"/>
      <c r="B122" s="6"/>
      <c r="C122" s="7"/>
      <c r="D122" s="20"/>
      <c r="E122" s="9"/>
      <c r="F122" s="17"/>
      <c r="G122" s="46"/>
      <c r="H122" s="26" t="s">
        <v>651</v>
      </c>
      <c r="I122" s="7" t="s">
        <v>890</v>
      </c>
      <c r="J122" s="8" t="s">
        <v>891</v>
      </c>
      <c r="K122" s="9" t="s">
        <v>948</v>
      </c>
      <c r="L122" s="27">
        <v>753</v>
      </c>
    </row>
    <row r="123" spans="1:14" s="3" customFormat="1" ht="12.75">
      <c r="A123" s="46"/>
      <c r="B123" s="6"/>
      <c r="C123" s="7"/>
      <c r="D123" s="20"/>
      <c r="E123" s="9"/>
      <c r="F123" s="17"/>
      <c r="G123" s="46"/>
      <c r="H123" s="26" t="s">
        <v>652</v>
      </c>
      <c r="I123" s="7" t="s">
        <v>892</v>
      </c>
      <c r="J123" s="8" t="s">
        <v>891</v>
      </c>
      <c r="K123" s="9" t="s">
        <v>948</v>
      </c>
      <c r="L123" s="27">
        <v>784</v>
      </c>
    </row>
    <row r="124" spans="1:14" s="3" customFormat="1" ht="12.75">
      <c r="A124" s="46"/>
      <c r="B124" s="6"/>
      <c r="C124" s="7"/>
      <c r="D124" s="20"/>
      <c r="E124" s="9"/>
      <c r="F124" s="17"/>
      <c r="G124" s="46"/>
      <c r="H124" s="26" t="s">
        <v>653</v>
      </c>
      <c r="I124" s="7" t="s">
        <v>893</v>
      </c>
      <c r="J124" s="8" t="s">
        <v>894</v>
      </c>
      <c r="K124" s="9" t="s">
        <v>948</v>
      </c>
      <c r="L124" s="27">
        <v>786</v>
      </c>
    </row>
    <row r="125" spans="1:14" s="3" customFormat="1" ht="12.75">
      <c r="A125" s="46"/>
      <c r="B125" s="6"/>
      <c r="C125" s="7"/>
      <c r="D125" s="20"/>
      <c r="E125" s="9"/>
      <c r="F125" s="17"/>
      <c r="G125" s="46"/>
      <c r="H125" s="26" t="s">
        <v>654</v>
      </c>
      <c r="I125" s="7" t="s">
        <v>748</v>
      </c>
      <c r="J125" s="8" t="s">
        <v>895</v>
      </c>
      <c r="K125" s="9" t="s">
        <v>769</v>
      </c>
      <c r="L125" s="27">
        <v>873</v>
      </c>
    </row>
    <row r="126" spans="1:14" s="3" customFormat="1" ht="12.75">
      <c r="A126" s="46"/>
      <c r="B126" s="6"/>
      <c r="C126" s="7"/>
      <c r="D126" s="20"/>
      <c r="E126" s="9"/>
      <c r="F126" s="17"/>
      <c r="G126" s="46"/>
      <c r="H126" s="26" t="s">
        <v>655</v>
      </c>
      <c r="I126" s="7" t="s">
        <v>896</v>
      </c>
      <c r="J126" s="8" t="s">
        <v>897</v>
      </c>
      <c r="K126" s="9" t="s">
        <v>769</v>
      </c>
      <c r="L126" s="27">
        <v>877</v>
      </c>
    </row>
    <row r="127" spans="1:14" s="3" customFormat="1" ht="12.75">
      <c r="A127" s="46"/>
      <c r="B127" s="6"/>
      <c r="C127" s="7"/>
      <c r="D127" s="20"/>
      <c r="E127" s="9"/>
      <c r="F127" s="17"/>
      <c r="G127" s="46"/>
      <c r="H127" s="26" t="s">
        <v>656</v>
      </c>
      <c r="I127" s="7" t="s">
        <v>725</v>
      </c>
      <c r="J127" s="8" t="s">
        <v>745</v>
      </c>
      <c r="K127" s="9" t="s">
        <v>679</v>
      </c>
      <c r="L127" s="27">
        <v>887</v>
      </c>
    </row>
    <row r="128" spans="1:14" s="3" customFormat="1" ht="13.5" thickBot="1">
      <c r="A128" s="46"/>
      <c r="B128" s="6"/>
      <c r="C128" s="7"/>
      <c r="D128" s="20"/>
      <c r="E128" s="9"/>
      <c r="F128" s="17"/>
      <c r="G128" s="46"/>
      <c r="H128" s="26" t="s">
        <v>657</v>
      </c>
      <c r="I128" s="7" t="s">
        <v>898</v>
      </c>
      <c r="J128" s="8" t="s">
        <v>897</v>
      </c>
      <c r="K128" s="9" t="s">
        <v>769</v>
      </c>
      <c r="L128" s="27">
        <v>947</v>
      </c>
    </row>
    <row r="129" spans="1:14" s="3" customFormat="1" ht="13.5" hidden="1" customHeight="1">
      <c r="A129" s="46"/>
      <c r="B129" s="6"/>
      <c r="C129" s="7"/>
      <c r="D129" s="20"/>
      <c r="E129" s="9"/>
      <c r="F129" s="17"/>
      <c r="G129" s="46"/>
      <c r="H129" s="26"/>
      <c r="I129" s="7"/>
      <c r="J129" s="8"/>
      <c r="K129" s="9"/>
      <c r="L129" s="27"/>
    </row>
    <row r="130" spans="1:14" s="3" customFormat="1" ht="13.5" hidden="1" customHeight="1">
      <c r="A130" s="46"/>
      <c r="B130" s="6"/>
      <c r="C130" s="7"/>
      <c r="D130" s="20"/>
      <c r="E130" s="9"/>
      <c r="F130" s="17"/>
      <c r="G130" s="46"/>
      <c r="H130" s="26"/>
      <c r="I130" s="7"/>
      <c r="J130" s="8"/>
      <c r="K130" s="9"/>
      <c r="L130" s="27"/>
    </row>
    <row r="131" spans="1:14" s="3" customFormat="1" ht="13.5" hidden="1" customHeight="1">
      <c r="A131" s="46"/>
      <c r="B131" s="6"/>
      <c r="C131" s="7"/>
      <c r="D131" s="20"/>
      <c r="E131" s="9"/>
      <c r="F131" s="17"/>
      <c r="G131" s="46"/>
      <c r="H131" s="26"/>
      <c r="I131" s="7"/>
      <c r="J131" s="8"/>
      <c r="K131" s="9"/>
      <c r="L131" s="27"/>
    </row>
    <row r="132" spans="1:14" s="3" customFormat="1" ht="13.5" hidden="1" customHeight="1">
      <c r="A132" s="46"/>
      <c r="B132" s="6"/>
      <c r="C132" s="7"/>
      <c r="D132" s="20"/>
      <c r="E132" s="9"/>
      <c r="F132" s="17"/>
      <c r="G132" s="46"/>
      <c r="H132" s="26"/>
      <c r="I132" s="7"/>
      <c r="J132" s="8"/>
      <c r="K132" s="9"/>
      <c r="L132" s="27"/>
    </row>
    <row r="133" spans="1:14" s="3" customFormat="1" ht="13.5" hidden="1" customHeight="1">
      <c r="A133" s="46"/>
      <c r="B133" s="6"/>
      <c r="C133" s="7"/>
      <c r="D133" s="21"/>
      <c r="E133" s="9"/>
      <c r="F133" s="17"/>
      <c r="G133" s="46"/>
      <c r="H133" s="26"/>
      <c r="I133" s="7"/>
      <c r="J133" s="7"/>
      <c r="K133" s="9"/>
      <c r="L133" s="27"/>
    </row>
    <row r="134" spans="1:14" s="3" customFormat="1" ht="13.5" hidden="1" customHeight="1">
      <c r="A134" s="46"/>
      <c r="B134" s="6"/>
      <c r="C134" s="7"/>
      <c r="D134" s="21"/>
      <c r="E134" s="9"/>
      <c r="F134" s="17"/>
      <c r="G134" s="46"/>
      <c r="H134" s="26"/>
      <c r="I134" s="7"/>
      <c r="J134" s="7"/>
      <c r="K134" s="9"/>
      <c r="L134" s="27"/>
    </row>
    <row r="135" spans="1:14" s="3" customFormat="1" ht="13.5" hidden="1" customHeight="1">
      <c r="A135" s="46"/>
      <c r="B135" s="6"/>
      <c r="C135" s="7"/>
      <c r="D135" s="21"/>
      <c r="E135" s="9"/>
      <c r="F135" s="17"/>
      <c r="G135" s="46"/>
      <c r="H135" s="26"/>
      <c r="I135" s="7"/>
      <c r="J135" s="7"/>
      <c r="K135" s="9"/>
      <c r="L135" s="27"/>
    </row>
    <row r="136" spans="1:14" s="3" customFormat="1" ht="13.5" hidden="1" customHeight="1">
      <c r="A136" s="46"/>
      <c r="B136" s="6"/>
      <c r="C136" s="7"/>
      <c r="D136" s="21"/>
      <c r="E136" s="9"/>
      <c r="F136" s="17"/>
      <c r="G136" s="46"/>
      <c r="H136" s="26"/>
      <c r="I136" s="7"/>
      <c r="J136" s="7"/>
      <c r="K136" s="9"/>
      <c r="L136" s="27"/>
    </row>
    <row r="137" spans="1:14" s="3" customFormat="1" ht="13.5" hidden="1" customHeight="1">
      <c r="A137" s="46"/>
      <c r="B137" s="6"/>
      <c r="C137" s="7"/>
      <c r="D137" s="21"/>
      <c r="E137" s="9"/>
      <c r="F137" s="17"/>
      <c r="G137" s="46"/>
      <c r="H137" s="26"/>
      <c r="I137" s="7"/>
      <c r="J137" s="7"/>
      <c r="K137" s="9"/>
      <c r="L137" s="27"/>
    </row>
    <row r="138" spans="1:14" s="3" customFormat="1" ht="13.5" hidden="1" thickBot="1">
      <c r="A138" s="46"/>
      <c r="B138" s="19"/>
      <c r="C138" s="10"/>
      <c r="D138" s="22"/>
      <c r="E138" s="11"/>
      <c r="F138" s="18"/>
      <c r="G138" s="46"/>
      <c r="H138" s="28"/>
      <c r="I138" s="29"/>
      <c r="J138" s="29"/>
      <c r="K138" s="30"/>
      <c r="L138" s="31"/>
    </row>
    <row r="139" spans="1:14" s="3" customFormat="1" ht="12.75" thickTop="1">
      <c r="A139" s="46"/>
      <c r="B139" s="47"/>
      <c r="C139" s="47"/>
      <c r="D139" s="47"/>
      <c r="E139" s="47"/>
      <c r="F139" s="47"/>
      <c r="G139" s="46"/>
      <c r="H139" s="48"/>
      <c r="I139" s="48"/>
      <c r="J139" s="48"/>
      <c r="K139" s="48"/>
      <c r="L139" s="48"/>
    </row>
    <row r="140" spans="1:14" s="3" customFormat="1" ht="21" thickBot="1">
      <c r="A140" s="35"/>
      <c r="B140" s="784" t="s">
        <v>790</v>
      </c>
      <c r="C140" s="784"/>
      <c r="D140" s="35"/>
      <c r="E140" s="211" t="s">
        <v>743</v>
      </c>
      <c r="F140" s="781" t="s">
        <v>793</v>
      </c>
      <c r="G140" s="781"/>
      <c r="H140" s="781"/>
      <c r="I140" s="781"/>
      <c r="J140" s="35"/>
      <c r="K140" s="784" t="s">
        <v>741</v>
      </c>
      <c r="L140" s="784"/>
    </row>
    <row r="141" spans="1:14" s="3" customFormat="1" ht="13.5" thickTop="1" thickBot="1">
      <c r="A141" s="35"/>
      <c r="B141" s="790" t="s">
        <v>737</v>
      </c>
      <c r="C141" s="791"/>
      <c r="D141" s="43"/>
      <c r="E141" s="44"/>
      <c r="F141" s="44"/>
      <c r="G141" s="35"/>
      <c r="H141" s="785" t="s">
        <v>738</v>
      </c>
      <c r="I141" s="786"/>
      <c r="J141" s="45"/>
      <c r="K141" s="45"/>
      <c r="L141" s="45"/>
    </row>
    <row r="142" spans="1:14" s="3" customFormat="1" ht="16.5" thickTop="1" thickBot="1">
      <c r="A142" s="46"/>
      <c r="B142" s="792"/>
      <c r="C142" s="793"/>
      <c r="D142" s="14"/>
      <c r="E142" s="12" t="s">
        <v>663</v>
      </c>
      <c r="F142" s="13">
        <f>COUNTA(D144:D163)</f>
        <v>2</v>
      </c>
      <c r="G142" s="46"/>
      <c r="H142" s="787"/>
      <c r="I142" s="788"/>
      <c r="J142" s="32"/>
      <c r="K142" s="33" t="s">
        <v>663</v>
      </c>
      <c r="L142" s="34">
        <f>COUNTA(J144:J163)</f>
        <v>7</v>
      </c>
    </row>
    <row r="143" spans="1:14" s="3" customFormat="1">
      <c r="A143" s="46"/>
      <c r="B143" s="15" t="s">
        <v>644</v>
      </c>
      <c r="C143" s="16" t="s">
        <v>640</v>
      </c>
      <c r="D143" s="4" t="s">
        <v>641</v>
      </c>
      <c r="E143" s="4" t="s">
        <v>642</v>
      </c>
      <c r="F143" s="5" t="s">
        <v>662</v>
      </c>
      <c r="G143" s="46"/>
      <c r="H143" s="24" t="s">
        <v>644</v>
      </c>
      <c r="I143" s="23" t="s">
        <v>640</v>
      </c>
      <c r="J143" s="4" t="s">
        <v>641</v>
      </c>
      <c r="K143" s="4" t="s">
        <v>642</v>
      </c>
      <c r="L143" s="25" t="s">
        <v>662</v>
      </c>
    </row>
    <row r="144" spans="1:14" s="3" customFormat="1">
      <c r="A144" s="46"/>
      <c r="B144" s="93" t="s">
        <v>648</v>
      </c>
      <c r="C144" s="94" t="s">
        <v>764</v>
      </c>
      <c r="D144" s="95" t="s">
        <v>765</v>
      </c>
      <c r="E144" s="96" t="s">
        <v>900</v>
      </c>
      <c r="F144" s="301">
        <v>1.0138888888888888E-2</v>
      </c>
      <c r="G144" s="308"/>
      <c r="H144" s="111" t="s">
        <v>648</v>
      </c>
      <c r="I144" s="94" t="s">
        <v>759</v>
      </c>
      <c r="J144" s="95" t="s">
        <v>756</v>
      </c>
      <c r="K144" s="96" t="s">
        <v>679</v>
      </c>
      <c r="L144" s="304">
        <v>1.9317129629629629E-2</v>
      </c>
      <c r="N144" s="309"/>
    </row>
    <row r="145" spans="1:14" s="3" customFormat="1">
      <c r="A145" s="46"/>
      <c r="B145" s="98" t="s">
        <v>649</v>
      </c>
      <c r="C145" s="99" t="s">
        <v>708</v>
      </c>
      <c r="D145" s="100" t="s">
        <v>901</v>
      </c>
      <c r="E145" s="101" t="s">
        <v>902</v>
      </c>
      <c r="F145" s="302">
        <v>1.1030092592592591E-2</v>
      </c>
      <c r="G145" s="308"/>
      <c r="H145" s="113" t="s">
        <v>649</v>
      </c>
      <c r="I145" s="99" t="s">
        <v>717</v>
      </c>
      <c r="J145" s="100" t="s">
        <v>716</v>
      </c>
      <c r="K145" s="101" t="s">
        <v>687</v>
      </c>
      <c r="L145" s="305">
        <v>1.9322916666666665E-2</v>
      </c>
      <c r="N145" s="309"/>
    </row>
    <row r="146" spans="1:14" s="3" customFormat="1">
      <c r="A146" s="46"/>
      <c r="B146" s="103"/>
      <c r="C146" s="104"/>
      <c r="D146" s="105"/>
      <c r="E146" s="106"/>
      <c r="F146" s="107"/>
      <c r="G146" s="46"/>
      <c r="H146" s="115" t="s">
        <v>650</v>
      </c>
      <c r="I146" s="104" t="s">
        <v>757</v>
      </c>
      <c r="J146" s="105" t="s">
        <v>745</v>
      </c>
      <c r="K146" s="106" t="s">
        <v>647</v>
      </c>
      <c r="L146" s="306">
        <v>1.9722222222222221E-2</v>
      </c>
      <c r="N146" s="309"/>
    </row>
    <row r="147" spans="1:14" s="3" customFormat="1" ht="12.75">
      <c r="A147" s="46"/>
      <c r="B147" s="6"/>
      <c r="C147" s="7"/>
      <c r="D147" s="20"/>
      <c r="E147" s="9"/>
      <c r="F147" s="17"/>
      <c r="G147" s="46"/>
      <c r="H147" s="26" t="s">
        <v>651</v>
      </c>
      <c r="I147" s="7" t="s">
        <v>903</v>
      </c>
      <c r="J147" s="8" t="s">
        <v>904</v>
      </c>
      <c r="K147" s="9" t="s">
        <v>747</v>
      </c>
      <c r="L147" s="27">
        <v>1768</v>
      </c>
    </row>
    <row r="148" spans="1:14" s="3" customFormat="1" ht="12.75">
      <c r="A148" s="46"/>
      <c r="B148" s="6"/>
      <c r="C148" s="7"/>
      <c r="D148" s="20"/>
      <c r="E148" s="9"/>
      <c r="F148" s="17"/>
      <c r="G148" s="46"/>
      <c r="H148" s="26" t="s">
        <v>652</v>
      </c>
      <c r="I148" s="7" t="s">
        <v>761</v>
      </c>
      <c r="J148" s="8" t="s">
        <v>762</v>
      </c>
      <c r="K148" s="9" t="s">
        <v>770</v>
      </c>
      <c r="L148" s="27">
        <v>1798</v>
      </c>
    </row>
    <row r="149" spans="1:14" s="3" customFormat="1" ht="12.75">
      <c r="A149" s="46"/>
      <c r="B149" s="6"/>
      <c r="C149" s="7"/>
      <c r="D149" s="20"/>
      <c r="E149" s="9"/>
      <c r="F149" s="17"/>
      <c r="G149" s="46"/>
      <c r="H149" s="26" t="s">
        <v>653</v>
      </c>
      <c r="I149" s="7" t="s">
        <v>761</v>
      </c>
      <c r="J149" s="8" t="s">
        <v>905</v>
      </c>
      <c r="K149" s="9" t="s">
        <v>770</v>
      </c>
      <c r="L149" s="27">
        <v>1832</v>
      </c>
    </row>
    <row r="150" spans="1:14" s="3" customFormat="1" ht="13.5" thickBot="1">
      <c r="A150" s="46"/>
      <c r="B150" s="6"/>
      <c r="C150" s="7"/>
      <c r="D150" s="20"/>
      <c r="E150" s="9"/>
      <c r="F150" s="17"/>
      <c r="G150" s="46"/>
      <c r="H150" s="26" t="s">
        <v>654</v>
      </c>
      <c r="I150" s="7" t="s">
        <v>896</v>
      </c>
      <c r="J150" s="8" t="s">
        <v>897</v>
      </c>
      <c r="K150" s="9" t="s">
        <v>769</v>
      </c>
      <c r="L150" s="27">
        <v>1852</v>
      </c>
    </row>
    <row r="151" spans="1:14" s="3" customFormat="1" ht="13.5" hidden="1" thickBot="1">
      <c r="A151" s="46"/>
      <c r="B151" s="6"/>
      <c r="C151" s="7"/>
      <c r="D151" s="20"/>
      <c r="E151" s="9"/>
      <c r="F151" s="17"/>
      <c r="G151" s="46"/>
      <c r="H151" s="26"/>
      <c r="I151" s="7"/>
      <c r="J151" s="8"/>
      <c r="K151" s="9"/>
      <c r="L151" s="27"/>
    </row>
    <row r="152" spans="1:14" s="3" customFormat="1" ht="12.75" hidden="1">
      <c r="A152" s="46"/>
      <c r="B152" s="6"/>
      <c r="C152" s="7"/>
      <c r="D152" s="20"/>
      <c r="E152" s="9"/>
      <c r="F152" s="17"/>
      <c r="G152" s="46"/>
      <c r="H152" s="26"/>
      <c r="I152" s="7"/>
      <c r="J152" s="8"/>
      <c r="K152" s="9"/>
      <c r="L152" s="27"/>
    </row>
    <row r="153" spans="1:14" s="3" customFormat="1" ht="12.75" hidden="1">
      <c r="A153" s="46"/>
      <c r="B153" s="6"/>
      <c r="C153" s="7"/>
      <c r="D153" s="20"/>
      <c r="E153" s="9"/>
      <c r="F153" s="17"/>
      <c r="G153" s="46"/>
      <c r="H153" s="26"/>
      <c r="I153" s="7"/>
      <c r="J153" s="8"/>
      <c r="K153" s="9"/>
      <c r="L153" s="27"/>
    </row>
    <row r="154" spans="1:14" s="3" customFormat="1" ht="12.75" hidden="1">
      <c r="A154" s="46"/>
      <c r="B154" s="6"/>
      <c r="C154" s="7"/>
      <c r="D154" s="20"/>
      <c r="E154" s="9"/>
      <c r="F154" s="17"/>
      <c r="G154" s="46"/>
      <c r="H154" s="26"/>
      <c r="I154" s="7"/>
      <c r="J154" s="8"/>
      <c r="K154" s="9"/>
      <c r="L154" s="27"/>
    </row>
    <row r="155" spans="1:14" s="3" customFormat="1" ht="12.75" hidden="1">
      <c r="A155" s="46"/>
      <c r="B155" s="6"/>
      <c r="C155" s="7"/>
      <c r="D155" s="20"/>
      <c r="E155" s="9"/>
      <c r="F155" s="17"/>
      <c r="G155" s="46"/>
      <c r="H155" s="26"/>
      <c r="I155" s="7"/>
      <c r="J155" s="8"/>
      <c r="K155" s="9"/>
      <c r="L155" s="27"/>
    </row>
    <row r="156" spans="1:14" s="3" customFormat="1" ht="12.75" hidden="1">
      <c r="A156" s="46"/>
      <c r="B156" s="6"/>
      <c r="C156" s="7"/>
      <c r="D156" s="20"/>
      <c r="E156" s="9"/>
      <c r="F156" s="17"/>
      <c r="G156" s="46"/>
      <c r="H156" s="26"/>
      <c r="I156" s="7"/>
      <c r="J156" s="8"/>
      <c r="K156" s="9"/>
      <c r="L156" s="27"/>
    </row>
    <row r="157" spans="1:14" s="3" customFormat="1" ht="12.75" hidden="1">
      <c r="A157" s="46"/>
      <c r="B157" s="6"/>
      <c r="C157" s="7"/>
      <c r="D157" s="20"/>
      <c r="E157" s="9"/>
      <c r="F157" s="17"/>
      <c r="G157" s="46"/>
      <c r="H157" s="26"/>
      <c r="I157" s="7"/>
      <c r="J157" s="8"/>
      <c r="K157" s="9"/>
      <c r="L157" s="27"/>
    </row>
    <row r="158" spans="1:14" s="3" customFormat="1" ht="12.75" hidden="1">
      <c r="A158" s="46"/>
      <c r="B158" s="6"/>
      <c r="C158" s="7"/>
      <c r="D158" s="21"/>
      <c r="E158" s="9"/>
      <c r="F158" s="17"/>
      <c r="G158" s="46"/>
      <c r="H158" s="26"/>
      <c r="I158" s="7"/>
      <c r="J158" s="7"/>
      <c r="K158" s="9"/>
      <c r="L158" s="27"/>
    </row>
    <row r="159" spans="1:14" s="3" customFormat="1" ht="12.75" hidden="1">
      <c r="A159" s="46"/>
      <c r="B159" s="6"/>
      <c r="C159" s="7"/>
      <c r="D159" s="21"/>
      <c r="E159" s="9"/>
      <c r="F159" s="17"/>
      <c r="G159" s="46"/>
      <c r="H159" s="26"/>
      <c r="I159" s="7"/>
      <c r="J159" s="7"/>
      <c r="K159" s="9"/>
      <c r="L159" s="27"/>
    </row>
    <row r="160" spans="1:14" s="3" customFormat="1" ht="12.75" hidden="1">
      <c r="A160" s="46"/>
      <c r="B160" s="6"/>
      <c r="C160" s="7"/>
      <c r="D160" s="21"/>
      <c r="E160" s="9"/>
      <c r="F160" s="17"/>
      <c r="G160" s="46"/>
      <c r="H160" s="26"/>
      <c r="I160" s="7"/>
      <c r="J160" s="7"/>
      <c r="K160" s="9"/>
      <c r="L160" s="27"/>
    </row>
    <row r="161" spans="1:14" s="3" customFormat="1" ht="12.75" hidden="1">
      <c r="A161" s="46"/>
      <c r="B161" s="6"/>
      <c r="C161" s="7"/>
      <c r="D161" s="21"/>
      <c r="E161" s="9"/>
      <c r="F161" s="17"/>
      <c r="G161" s="46"/>
      <c r="H161" s="26"/>
      <c r="I161" s="7"/>
      <c r="J161" s="7"/>
      <c r="K161" s="9"/>
      <c r="L161" s="27"/>
    </row>
    <row r="162" spans="1:14" s="3" customFormat="1" ht="12.75" hidden="1">
      <c r="A162" s="46"/>
      <c r="B162" s="6"/>
      <c r="C162" s="7"/>
      <c r="D162" s="21"/>
      <c r="E162" s="9"/>
      <c r="F162" s="17"/>
      <c r="G162" s="46"/>
      <c r="H162" s="26"/>
      <c r="I162" s="7"/>
      <c r="J162" s="7"/>
      <c r="K162" s="9"/>
      <c r="L162" s="27"/>
    </row>
    <row r="163" spans="1:14" s="3" customFormat="1" ht="13.5" hidden="1" thickBot="1">
      <c r="A163" s="46"/>
      <c r="B163" s="19"/>
      <c r="C163" s="10"/>
      <c r="D163" s="22"/>
      <c r="E163" s="11"/>
      <c r="F163" s="18"/>
      <c r="G163" s="46"/>
      <c r="H163" s="28"/>
      <c r="I163" s="29"/>
      <c r="J163" s="29"/>
      <c r="K163" s="30"/>
      <c r="L163" s="31"/>
    </row>
    <row r="164" spans="1:14" s="3" customFormat="1" ht="12.75" thickTop="1">
      <c r="A164" s="46"/>
      <c r="B164" s="47"/>
      <c r="C164" s="47"/>
      <c r="D164" s="47"/>
      <c r="E164" s="47"/>
      <c r="F164" s="47"/>
      <c r="G164" s="46"/>
      <c r="H164" s="48"/>
      <c r="I164" s="48"/>
      <c r="J164" s="48"/>
      <c r="K164" s="48"/>
      <c r="L164" s="48"/>
    </row>
    <row r="165" spans="1:14" s="3" customFormat="1" ht="21" thickBot="1">
      <c r="A165" s="35"/>
      <c r="B165" s="784" t="s">
        <v>791</v>
      </c>
      <c r="C165" s="784"/>
      <c r="D165" s="211" t="s">
        <v>741</v>
      </c>
      <c r="E165" s="781" t="s">
        <v>740</v>
      </c>
      <c r="F165" s="781"/>
      <c r="G165" s="42"/>
      <c r="H165" s="784" t="s">
        <v>792</v>
      </c>
      <c r="I165" s="784" t="s">
        <v>792</v>
      </c>
      <c r="J165" s="211" t="s">
        <v>741</v>
      </c>
      <c r="K165" s="781" t="s">
        <v>742</v>
      </c>
      <c r="L165" s="781"/>
    </row>
    <row r="166" spans="1:14" s="3" customFormat="1" ht="13.5" customHeight="1" thickTop="1" thickBot="1">
      <c r="A166" s="35"/>
      <c r="B166" s="785" t="s">
        <v>739</v>
      </c>
      <c r="C166" s="786"/>
      <c r="D166" s="45"/>
      <c r="E166" s="45"/>
      <c r="F166" s="45"/>
      <c r="G166" s="35"/>
      <c r="H166" s="785" t="s">
        <v>739</v>
      </c>
      <c r="I166" s="786"/>
      <c r="J166" s="45"/>
      <c r="K166" s="45"/>
      <c r="L166" s="45"/>
    </row>
    <row r="167" spans="1:14" s="3" customFormat="1" ht="16.5" thickTop="1" thickBot="1">
      <c r="A167" s="46"/>
      <c r="B167" s="787"/>
      <c r="C167" s="788"/>
      <c r="D167" s="32"/>
      <c r="E167" s="33" t="s">
        <v>663</v>
      </c>
      <c r="F167" s="34">
        <f>COUNTA(D169:D188)</f>
        <v>4</v>
      </c>
      <c r="G167" s="46"/>
      <c r="H167" s="787"/>
      <c r="I167" s="788"/>
      <c r="J167" s="32"/>
      <c r="K167" s="33" t="s">
        <v>663</v>
      </c>
      <c r="L167" s="34">
        <f>COUNTA(J169:J188)</f>
        <v>4</v>
      </c>
    </row>
    <row r="168" spans="1:14" s="3" customFormat="1">
      <c r="A168" s="46"/>
      <c r="B168" s="24" t="s">
        <v>644</v>
      </c>
      <c r="C168" s="23" t="s">
        <v>640</v>
      </c>
      <c r="D168" s="4" t="s">
        <v>641</v>
      </c>
      <c r="E168" s="4" t="s">
        <v>642</v>
      </c>
      <c r="F168" s="25" t="s">
        <v>662</v>
      </c>
      <c r="G168" s="46"/>
      <c r="H168" s="24" t="s">
        <v>644</v>
      </c>
      <c r="I168" s="23" t="s">
        <v>640</v>
      </c>
      <c r="J168" s="4" t="s">
        <v>641</v>
      </c>
      <c r="K168" s="4" t="s">
        <v>642</v>
      </c>
      <c r="L168" s="25" t="s">
        <v>662</v>
      </c>
    </row>
    <row r="169" spans="1:14" s="3" customFormat="1">
      <c r="A169" s="46"/>
      <c r="B169" s="111" t="s">
        <v>648</v>
      </c>
      <c r="C169" s="94" t="s">
        <v>748</v>
      </c>
      <c r="D169" s="95" t="s">
        <v>912</v>
      </c>
      <c r="E169" s="96" t="s">
        <v>679</v>
      </c>
      <c r="F169" s="304">
        <v>2.0254629629629629E-2</v>
      </c>
      <c r="G169" s="308"/>
      <c r="H169" s="111" t="s">
        <v>648</v>
      </c>
      <c r="I169" s="94" t="s">
        <v>685</v>
      </c>
      <c r="J169" s="95" t="s">
        <v>750</v>
      </c>
      <c r="K169" s="96" t="s">
        <v>675</v>
      </c>
      <c r="L169" s="304">
        <v>2.0578703703703703E-2</v>
      </c>
      <c r="N169" s="309"/>
    </row>
    <row r="170" spans="1:14" s="3" customFormat="1">
      <c r="A170" s="46"/>
      <c r="B170" s="113" t="s">
        <v>649</v>
      </c>
      <c r="C170" s="99" t="s">
        <v>883</v>
      </c>
      <c r="D170" s="100" t="s">
        <v>913</v>
      </c>
      <c r="E170" s="101" t="s">
        <v>770</v>
      </c>
      <c r="F170" s="305">
        <v>2.0439814814814817E-2</v>
      </c>
      <c r="G170" s="308"/>
      <c r="H170" s="113" t="s">
        <v>649</v>
      </c>
      <c r="I170" s="99" t="s">
        <v>906</v>
      </c>
      <c r="J170" s="100" t="s">
        <v>907</v>
      </c>
      <c r="K170" s="101" t="s">
        <v>770</v>
      </c>
      <c r="L170" s="305">
        <v>2.0925925925925928E-2</v>
      </c>
      <c r="N170" s="309"/>
    </row>
    <row r="171" spans="1:14" s="3" customFormat="1">
      <c r="A171" s="46"/>
      <c r="B171" s="115" t="s">
        <v>650</v>
      </c>
      <c r="C171" s="104" t="s">
        <v>685</v>
      </c>
      <c r="D171" s="105" t="s">
        <v>745</v>
      </c>
      <c r="E171" s="106" t="s">
        <v>679</v>
      </c>
      <c r="F171" s="306">
        <v>2.4641203703703703E-2</v>
      </c>
      <c r="G171" s="308"/>
      <c r="H171" s="115" t="s">
        <v>650</v>
      </c>
      <c r="I171" s="104" t="s">
        <v>908</v>
      </c>
      <c r="J171" s="105" t="s">
        <v>909</v>
      </c>
      <c r="K171" s="106" t="s">
        <v>679</v>
      </c>
      <c r="L171" s="306">
        <v>2.1851851851851848E-2</v>
      </c>
      <c r="N171" s="309"/>
    </row>
    <row r="172" spans="1:14" s="3" customFormat="1" ht="12.75" thickBot="1">
      <c r="A172" s="46"/>
      <c r="B172" s="26" t="s">
        <v>651</v>
      </c>
      <c r="C172" s="7" t="s">
        <v>914</v>
      </c>
      <c r="D172" s="8" t="s">
        <v>915</v>
      </c>
      <c r="E172" s="9" t="s">
        <v>851</v>
      </c>
      <c r="F172" s="27">
        <v>2306</v>
      </c>
      <c r="G172" s="46"/>
      <c r="H172" s="26" t="s">
        <v>651</v>
      </c>
      <c r="I172" s="7" t="s">
        <v>685</v>
      </c>
      <c r="J172" s="8" t="s">
        <v>910</v>
      </c>
      <c r="K172" s="9" t="s">
        <v>911</v>
      </c>
      <c r="L172" s="27">
        <v>2010</v>
      </c>
    </row>
    <row r="173" spans="1:14" s="3" customFormat="1" hidden="1">
      <c r="A173" s="46"/>
      <c r="B173" s="26"/>
      <c r="C173" s="7"/>
      <c r="D173" s="8"/>
      <c r="E173" s="9"/>
      <c r="F173" s="27"/>
      <c r="G173" s="46"/>
      <c r="H173" s="26"/>
      <c r="I173" s="7"/>
      <c r="J173" s="8"/>
      <c r="K173" s="9"/>
      <c r="L173" s="27"/>
    </row>
    <row r="174" spans="1:14" s="3" customFormat="1" hidden="1">
      <c r="A174" s="46"/>
      <c r="B174" s="26"/>
      <c r="C174" s="7"/>
      <c r="D174" s="8"/>
      <c r="E174" s="9"/>
      <c r="F174" s="27"/>
      <c r="G174" s="46"/>
      <c r="H174" s="26"/>
      <c r="I174" s="7"/>
      <c r="J174" s="8"/>
      <c r="K174" s="9"/>
      <c r="L174" s="27"/>
    </row>
    <row r="175" spans="1:14" s="3" customFormat="1" hidden="1">
      <c r="A175" s="46"/>
      <c r="B175" s="26"/>
      <c r="C175" s="7"/>
      <c r="D175" s="8"/>
      <c r="E175" s="9"/>
      <c r="F175" s="27"/>
      <c r="G175" s="46"/>
      <c r="H175" s="26"/>
      <c r="I175" s="7"/>
      <c r="J175" s="8"/>
      <c r="K175" s="9"/>
      <c r="L175" s="27"/>
    </row>
    <row r="176" spans="1:14" s="3" customFormat="1" hidden="1">
      <c r="A176" s="46"/>
      <c r="B176" s="26"/>
      <c r="C176" s="7"/>
      <c r="D176" s="8"/>
      <c r="E176" s="9"/>
      <c r="F176" s="27"/>
      <c r="G176" s="46"/>
      <c r="H176" s="26"/>
      <c r="I176" s="7"/>
      <c r="J176" s="8"/>
      <c r="K176" s="9"/>
      <c r="L176" s="27"/>
    </row>
    <row r="177" spans="1:12" s="3" customFormat="1" hidden="1">
      <c r="A177" s="46"/>
      <c r="B177" s="26"/>
      <c r="C177" s="7"/>
      <c r="D177" s="8"/>
      <c r="E177" s="9"/>
      <c r="F177" s="27"/>
      <c r="G177" s="46"/>
      <c r="H177" s="26"/>
      <c r="I177" s="7"/>
      <c r="J177" s="8"/>
      <c r="K177" s="9"/>
      <c r="L177" s="27"/>
    </row>
    <row r="178" spans="1:12" s="3" customFormat="1" hidden="1">
      <c r="A178" s="46"/>
      <c r="B178" s="26"/>
      <c r="C178" s="7"/>
      <c r="D178" s="8"/>
      <c r="E178" s="9"/>
      <c r="F178" s="27"/>
      <c r="G178" s="46"/>
      <c r="H178" s="26"/>
      <c r="I178" s="7"/>
      <c r="J178" s="8"/>
      <c r="K178" s="9"/>
      <c r="L178" s="27"/>
    </row>
    <row r="179" spans="1:12" s="3" customFormat="1" hidden="1">
      <c r="A179" s="46"/>
      <c r="B179" s="26"/>
      <c r="C179" s="7"/>
      <c r="D179" s="8"/>
      <c r="E179" s="9"/>
      <c r="F179" s="27"/>
      <c r="G179" s="46"/>
      <c r="H179" s="26"/>
      <c r="I179" s="7"/>
      <c r="J179" s="8"/>
      <c r="K179" s="9"/>
      <c r="L179" s="27"/>
    </row>
    <row r="180" spans="1:12" s="3" customFormat="1" hidden="1">
      <c r="A180" s="46"/>
      <c r="B180" s="26"/>
      <c r="C180" s="7"/>
      <c r="D180" s="8"/>
      <c r="E180" s="9"/>
      <c r="F180" s="27"/>
      <c r="G180" s="46"/>
      <c r="H180" s="26"/>
      <c r="I180" s="7"/>
      <c r="J180" s="8"/>
      <c r="K180" s="9"/>
      <c r="L180" s="27"/>
    </row>
    <row r="181" spans="1:12" s="3" customFormat="1" hidden="1">
      <c r="A181" s="46"/>
      <c r="B181" s="26"/>
      <c r="C181" s="7"/>
      <c r="D181" s="8"/>
      <c r="E181" s="9"/>
      <c r="F181" s="27"/>
      <c r="G181" s="46"/>
      <c r="H181" s="26"/>
      <c r="I181" s="7"/>
      <c r="J181" s="8"/>
      <c r="K181" s="9"/>
      <c r="L181" s="27"/>
    </row>
    <row r="182" spans="1:12" s="3" customFormat="1" hidden="1">
      <c r="A182" s="46"/>
      <c r="B182" s="26"/>
      <c r="C182" s="7"/>
      <c r="D182" s="8"/>
      <c r="E182" s="9"/>
      <c r="F182" s="27"/>
      <c r="G182" s="46"/>
      <c r="H182" s="26"/>
      <c r="I182" s="7"/>
      <c r="J182" s="8"/>
      <c r="K182" s="9"/>
      <c r="L182" s="27"/>
    </row>
    <row r="183" spans="1:12" s="3" customFormat="1" hidden="1">
      <c r="A183" s="46"/>
      <c r="B183" s="26"/>
      <c r="C183" s="7"/>
      <c r="D183" s="7"/>
      <c r="E183" s="9"/>
      <c r="F183" s="27"/>
      <c r="G183" s="46"/>
      <c r="H183" s="26"/>
      <c r="I183" s="7"/>
      <c r="J183" s="7"/>
      <c r="K183" s="9"/>
      <c r="L183" s="27"/>
    </row>
    <row r="184" spans="1:12" s="3" customFormat="1" hidden="1">
      <c r="A184" s="46"/>
      <c r="B184" s="26"/>
      <c r="C184" s="7"/>
      <c r="D184" s="7"/>
      <c r="E184" s="9"/>
      <c r="F184" s="27"/>
      <c r="G184" s="46"/>
      <c r="H184" s="26"/>
      <c r="I184" s="7"/>
      <c r="J184" s="7"/>
      <c r="K184" s="9"/>
      <c r="L184" s="27"/>
    </row>
    <row r="185" spans="1:12" s="3" customFormat="1" hidden="1">
      <c r="A185" s="46"/>
      <c r="B185" s="26"/>
      <c r="C185" s="7"/>
      <c r="D185" s="7"/>
      <c r="E185" s="9"/>
      <c r="F185" s="27"/>
      <c r="G185" s="46"/>
      <c r="H185" s="26"/>
      <c r="I185" s="7"/>
      <c r="J185" s="7"/>
      <c r="K185" s="9"/>
      <c r="L185" s="27"/>
    </row>
    <row r="186" spans="1:12" s="3" customFormat="1" hidden="1">
      <c r="A186" s="46"/>
      <c r="B186" s="26"/>
      <c r="C186" s="7"/>
      <c r="D186" s="7"/>
      <c r="E186" s="9"/>
      <c r="F186" s="27"/>
      <c r="G186" s="46"/>
      <c r="H186" s="26"/>
      <c r="I186" s="7"/>
      <c r="J186" s="7"/>
      <c r="K186" s="9"/>
      <c r="L186" s="27"/>
    </row>
    <row r="187" spans="1:12" s="3" customFormat="1" hidden="1">
      <c r="A187" s="46"/>
      <c r="B187" s="26"/>
      <c r="C187" s="7"/>
      <c r="D187" s="7"/>
      <c r="E187" s="9"/>
      <c r="F187" s="27"/>
      <c r="G187" s="46"/>
      <c r="H187" s="26"/>
      <c r="I187" s="7"/>
      <c r="J187" s="7"/>
      <c r="K187" s="9"/>
      <c r="L187" s="27"/>
    </row>
    <row r="188" spans="1:12" s="3" customFormat="1" ht="12.75" hidden="1" thickBot="1">
      <c r="A188" s="46"/>
      <c r="B188" s="28"/>
      <c r="C188" s="29"/>
      <c r="D188" s="29"/>
      <c r="E188" s="30"/>
      <c r="F188" s="31"/>
      <c r="G188" s="46"/>
      <c r="H188" s="28"/>
      <c r="I188" s="29"/>
      <c r="J188" s="29"/>
      <c r="K188" s="30"/>
      <c r="L188" s="31"/>
    </row>
    <row r="189" spans="1:12" s="3" customFormat="1" ht="12.75" thickTop="1">
      <c r="A189" s="46"/>
      <c r="B189" s="48"/>
      <c r="C189" s="48"/>
      <c r="D189" s="48"/>
      <c r="E189" s="48"/>
      <c r="F189" s="48"/>
      <c r="G189" s="46"/>
      <c r="H189" s="48"/>
      <c r="I189" s="48"/>
      <c r="J189" s="48"/>
      <c r="K189" s="48"/>
      <c r="L189" s="48"/>
    </row>
    <row r="190" spans="1:12" s="3" customFormat="1"/>
    <row r="191" spans="1:12" s="3" customFormat="1"/>
    <row r="192" spans="1:12" s="3" customFormat="1"/>
    <row r="193" s="3" customFormat="1"/>
    <row r="194" s="3" customFormat="1"/>
    <row r="195" s="3" customFormat="1"/>
    <row r="196" s="3" customFormat="1"/>
    <row r="197" s="3" customFormat="1"/>
    <row r="198" s="3" customFormat="1"/>
    <row r="199" s="3" customFormat="1"/>
    <row r="200" s="3" customFormat="1"/>
    <row r="201" s="3" customFormat="1"/>
    <row r="202" s="3" customFormat="1"/>
    <row r="203" s="3" customFormat="1"/>
    <row r="204" s="3" customFormat="1"/>
    <row r="205" s="3" customFormat="1"/>
    <row r="206" s="3" customFormat="1"/>
    <row r="207" s="3" customFormat="1"/>
    <row r="208" s="3" customFormat="1"/>
    <row r="209" s="3" customFormat="1"/>
    <row r="210" s="3" customFormat="1"/>
    <row r="211" s="3" customFormat="1"/>
    <row r="212" s="3" customFormat="1"/>
    <row r="213" s="3" customFormat="1"/>
    <row r="214" s="3" customFormat="1"/>
    <row r="215" s="3" customFormat="1"/>
    <row r="216" s="3" customFormat="1"/>
    <row r="217" s="3" customFormat="1"/>
    <row r="218" s="3" customFormat="1"/>
    <row r="219" s="3" customFormat="1"/>
    <row r="220" s="3" customFormat="1"/>
    <row r="221" s="3" customFormat="1"/>
    <row r="222" s="3" customFormat="1"/>
    <row r="223" s="3" customFormat="1"/>
    <row r="224" s="3" customFormat="1"/>
    <row r="225" s="3" customFormat="1"/>
    <row r="226" s="3" customFormat="1"/>
    <row r="227" s="3" customFormat="1"/>
    <row r="228" s="3" customFormat="1"/>
    <row r="229" s="3" customFormat="1"/>
    <row r="230" s="3" customFormat="1"/>
    <row r="231" s="3" customFormat="1"/>
    <row r="232" s="3" customFormat="1"/>
    <row r="233" s="3" customFormat="1"/>
    <row r="234" s="3" customFormat="1"/>
    <row r="235" s="3" customFormat="1"/>
    <row r="236" s="3" customFormat="1"/>
    <row r="237" s="3" customFormat="1"/>
    <row r="238" s="3" customFormat="1"/>
    <row r="239" s="3" customFormat="1"/>
    <row r="240" s="3" customFormat="1"/>
    <row r="241" s="3" customFormat="1"/>
    <row r="242" s="3" customFormat="1"/>
    <row r="243" s="3" customFormat="1"/>
    <row r="244" s="3" customFormat="1"/>
    <row r="245" s="3" customFormat="1"/>
    <row r="246" s="3" customFormat="1"/>
    <row r="247" s="3" customFormat="1"/>
    <row r="248" s="3" customFormat="1"/>
    <row r="249" s="3" customFormat="1"/>
    <row r="250" s="3" customFormat="1"/>
    <row r="251" s="3" customFormat="1"/>
    <row r="252" s="3" customFormat="1"/>
    <row r="253" s="3" customFormat="1"/>
    <row r="254" s="3" customFormat="1"/>
    <row r="255" s="3" customFormat="1"/>
    <row r="256" s="3" customFormat="1"/>
    <row r="257" s="3" customFormat="1"/>
    <row r="258" s="3" customFormat="1"/>
    <row r="259" s="3" customFormat="1"/>
    <row r="260" s="3" customFormat="1"/>
    <row r="261" s="3" customFormat="1"/>
    <row r="262" s="3" customFormat="1"/>
    <row r="263" s="3" customFormat="1"/>
    <row r="264" s="3" customFormat="1"/>
    <row r="265" s="3" customFormat="1"/>
    <row r="266" s="3" customFormat="1"/>
    <row r="267" s="3" customFormat="1"/>
    <row r="268" s="3" customFormat="1"/>
    <row r="269" s="3" customFormat="1"/>
    <row r="270" s="3" customFormat="1"/>
    <row r="271" s="3" customFormat="1"/>
    <row r="272" s="3" customFormat="1"/>
    <row r="273" s="3" customFormat="1"/>
    <row r="274" s="3" customFormat="1"/>
    <row r="275" s="3" customFormat="1"/>
    <row r="276" s="3" customFormat="1"/>
    <row r="277" s="3" customFormat="1"/>
    <row r="278" s="3" customFormat="1"/>
    <row r="279" s="3" customFormat="1"/>
    <row r="280" s="3" customFormat="1"/>
    <row r="281" s="3" customFormat="1"/>
    <row r="282" s="3" customFormat="1"/>
    <row r="283" s="3" customFormat="1"/>
    <row r="284" s="3" customFormat="1"/>
    <row r="285" s="3" customFormat="1"/>
    <row r="286" s="3" customFormat="1"/>
    <row r="287" s="3" customFormat="1"/>
    <row r="288" s="3" customFormat="1"/>
    <row r="289" s="3" customFormat="1"/>
    <row r="290" s="3" customFormat="1"/>
    <row r="291" s="3" customFormat="1"/>
    <row r="292" s="3" customFormat="1"/>
    <row r="293" s="3" customFormat="1"/>
    <row r="294" s="3" customFormat="1"/>
    <row r="295" s="3" customFormat="1"/>
    <row r="296" s="3" customFormat="1"/>
    <row r="297" s="3" customFormat="1"/>
    <row r="298" s="3" customFormat="1"/>
    <row r="299" s="3" customFormat="1"/>
    <row r="300" s="3" customFormat="1"/>
    <row r="301" s="3" customFormat="1"/>
    <row r="302" s="3" customFormat="1"/>
    <row r="303" s="3" customFormat="1"/>
    <row r="304" s="3" customFormat="1"/>
    <row r="305" s="3" customFormat="1"/>
    <row r="306" s="3" customFormat="1"/>
    <row r="307" s="3" customFormat="1"/>
    <row r="308" s="3" customFormat="1"/>
    <row r="309" s="3" customFormat="1"/>
    <row r="310" s="3" customFormat="1"/>
    <row r="311" s="3" customFormat="1"/>
    <row r="312" s="3" customFormat="1"/>
    <row r="313" s="3" customFormat="1"/>
    <row r="314" s="3" customFormat="1"/>
    <row r="315" s="3" customFormat="1"/>
    <row r="316" s="3" customFormat="1"/>
    <row r="317" s="3" customFormat="1"/>
    <row r="318" s="3" customFormat="1"/>
    <row r="319" s="3" customFormat="1"/>
    <row r="320" s="3" customFormat="1"/>
    <row r="321" s="3" customFormat="1"/>
    <row r="322" s="3" customFormat="1"/>
    <row r="323" s="3" customFormat="1"/>
    <row r="324" s="3" customFormat="1"/>
    <row r="325" s="3" customFormat="1"/>
    <row r="326" s="3" customFormat="1"/>
    <row r="327" s="3" customFormat="1"/>
    <row r="328" s="3" customFormat="1"/>
    <row r="329" s="3" customFormat="1"/>
    <row r="330" s="3" customFormat="1"/>
    <row r="331" s="3" customFormat="1"/>
    <row r="332" s="3" customFormat="1"/>
    <row r="333" s="3" customFormat="1"/>
    <row r="334" s="3" customFormat="1"/>
    <row r="335" s="3" customFormat="1"/>
    <row r="336" s="3" customFormat="1"/>
    <row r="337" s="3" customFormat="1"/>
    <row r="338" s="3" customFormat="1"/>
    <row r="339" s="3" customFormat="1"/>
    <row r="340" s="3" customFormat="1"/>
    <row r="341" s="3" customFormat="1"/>
    <row r="342" s="3" customFormat="1"/>
    <row r="343" s="3" customFormat="1"/>
    <row r="344" s="3" customFormat="1"/>
    <row r="345" s="3" customFormat="1"/>
    <row r="346" s="3" customFormat="1"/>
    <row r="347" s="3" customFormat="1"/>
    <row r="348" s="3" customFormat="1"/>
    <row r="349" s="3" customFormat="1"/>
    <row r="350" s="3" customFormat="1"/>
    <row r="351" s="3" customFormat="1"/>
    <row r="352" s="3" customFormat="1"/>
    <row r="353" s="3" customFormat="1"/>
    <row r="354" s="3" customFormat="1"/>
    <row r="355" s="3" customFormat="1"/>
    <row r="356" s="3" customFormat="1"/>
    <row r="357" s="3" customFormat="1"/>
    <row r="358" s="3" customFormat="1"/>
    <row r="359" s="3" customFormat="1"/>
    <row r="360" s="3" customFormat="1"/>
    <row r="361" s="3" customFormat="1"/>
    <row r="362" s="3" customFormat="1"/>
    <row r="363" s="3" customFormat="1"/>
    <row r="364" s="3" customFormat="1"/>
    <row r="365" s="3" customFormat="1"/>
    <row r="366" s="3" customFormat="1"/>
    <row r="367" s="3" customFormat="1"/>
    <row r="368" s="3" customFormat="1"/>
    <row r="369" s="3" customFormat="1"/>
    <row r="370" s="3" customFormat="1"/>
    <row r="371" s="3" customFormat="1"/>
    <row r="372" s="3" customFormat="1"/>
    <row r="373" s="3" customFormat="1"/>
    <row r="374" s="3" customFormat="1"/>
    <row r="375" s="3" customFormat="1"/>
    <row r="376" s="3" customFormat="1"/>
    <row r="377" s="3" customFormat="1"/>
    <row r="378" s="3" customFormat="1"/>
    <row r="379" s="3" customFormat="1"/>
    <row r="380" s="3" customFormat="1"/>
    <row r="381" s="3" customFormat="1"/>
    <row r="382" s="3" customFormat="1"/>
    <row r="383" s="3" customFormat="1"/>
    <row r="384" s="3" customFormat="1"/>
    <row r="385" s="3" customFormat="1"/>
    <row r="386" s="3" customFormat="1"/>
    <row r="387" s="3" customFormat="1"/>
    <row r="388" s="3" customFormat="1"/>
    <row r="389" s="3" customFormat="1"/>
    <row r="390" s="3" customFormat="1"/>
    <row r="391" s="3" customFormat="1"/>
    <row r="392" s="3" customFormat="1"/>
    <row r="393" s="3" customFormat="1"/>
    <row r="394" s="3" customFormat="1"/>
    <row r="395" s="3" customFormat="1"/>
    <row r="396" s="3" customFormat="1"/>
    <row r="397" s="3" customFormat="1"/>
    <row r="398" s="3" customFormat="1"/>
    <row r="399" s="3" customFormat="1"/>
    <row r="400" s="3" customFormat="1"/>
    <row r="401" s="3" customFormat="1"/>
    <row r="402" s="3" customFormat="1"/>
    <row r="403" s="3" customFormat="1"/>
    <row r="404" s="3" customFormat="1"/>
    <row r="405" s="3" customFormat="1"/>
    <row r="406" s="3" customFormat="1"/>
    <row r="407" s="3" customFormat="1"/>
    <row r="408" s="3" customFormat="1"/>
    <row r="409" s="3" customFormat="1"/>
    <row r="410" s="3" customFormat="1"/>
    <row r="411" s="3" customFormat="1"/>
    <row r="412" s="3" customFormat="1"/>
    <row r="413" s="3" customFormat="1"/>
    <row r="414" s="3" customFormat="1"/>
    <row r="415" s="3" customFormat="1"/>
    <row r="416" s="3" customFormat="1"/>
    <row r="417" s="3" customFormat="1"/>
    <row r="418" s="3" customFormat="1"/>
    <row r="419" s="3" customFormat="1"/>
    <row r="420" s="3" customFormat="1"/>
    <row r="421" s="3" customFormat="1"/>
    <row r="422" s="3" customFormat="1"/>
    <row r="423" s="3" customFormat="1"/>
    <row r="424" s="3" customFormat="1"/>
    <row r="425" s="3" customFormat="1"/>
    <row r="426" s="3" customFormat="1"/>
    <row r="427" s="3" customFormat="1"/>
    <row r="428" s="3" customFormat="1"/>
    <row r="429" s="3" customFormat="1"/>
    <row r="430" s="3" customFormat="1"/>
    <row r="431" s="3" customFormat="1"/>
    <row r="432" s="3" customFormat="1"/>
    <row r="433" s="3" customFormat="1"/>
    <row r="434" s="3" customFormat="1"/>
    <row r="435" s="3" customFormat="1"/>
    <row r="436" s="3" customFormat="1"/>
    <row r="437" s="3" customFormat="1"/>
    <row r="438" s="3" customFormat="1"/>
    <row r="439" s="3" customFormat="1"/>
    <row r="440" s="3" customFormat="1"/>
    <row r="441" s="3" customFormat="1"/>
  </sheetData>
  <mergeCells count="40">
    <mergeCell ref="A1:M1"/>
    <mergeCell ref="E165:F165"/>
    <mergeCell ref="H165:I165"/>
    <mergeCell ref="B166:C167"/>
    <mergeCell ref="H166:I167"/>
    <mergeCell ref="K140:L140"/>
    <mergeCell ref="B141:C142"/>
    <mergeCell ref="H141:I142"/>
    <mergeCell ref="B165:C165"/>
    <mergeCell ref="K165:L165"/>
    <mergeCell ref="B116:C117"/>
    <mergeCell ref="H116:I117"/>
    <mergeCell ref="B140:C140"/>
    <mergeCell ref="F140:I140"/>
    <mergeCell ref="K90:L90"/>
    <mergeCell ref="B91:C92"/>
    <mergeCell ref="B115:C115"/>
    <mergeCell ref="F115:I115"/>
    <mergeCell ref="K115:L115"/>
    <mergeCell ref="H91:I92"/>
    <mergeCell ref="B3:L4"/>
    <mergeCell ref="F6:G7"/>
    <mergeCell ref="F9:G10"/>
    <mergeCell ref="B66:C67"/>
    <mergeCell ref="H66:I67"/>
    <mergeCell ref="K40:L40"/>
    <mergeCell ref="B41:C42"/>
    <mergeCell ref="H41:I42"/>
    <mergeCell ref="K65:L65"/>
    <mergeCell ref="K15:L15"/>
    <mergeCell ref="B15:C15"/>
    <mergeCell ref="F15:I15"/>
    <mergeCell ref="B16:C17"/>
    <mergeCell ref="H16:I17"/>
    <mergeCell ref="B90:C90"/>
    <mergeCell ref="F90:I90"/>
    <mergeCell ref="B40:C40"/>
    <mergeCell ref="F40:I40"/>
    <mergeCell ref="B65:C65"/>
    <mergeCell ref="F65:I65"/>
  </mergeCells>
  <phoneticPr fontId="0" type="noConversion"/>
  <printOptions horizontalCentered="1" verticalCentered="1"/>
  <pageMargins left="0" right="0" top="0" bottom="0" header="0" footer="0"/>
  <pageSetup paperSize="9" orientation="portrait" horizontalDpi="360" verticalDpi="360"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3"/>
  <sheetViews>
    <sheetView topLeftCell="B18" workbookViewId="0">
      <selection activeCell="E42" sqref="E42:O42"/>
    </sheetView>
  </sheetViews>
  <sheetFormatPr defaultRowHeight="12"/>
  <cols>
    <col min="1" max="1" width="0.42578125" style="1" hidden="1" customWidth="1"/>
    <col min="2" max="2" width="5.5703125" style="1" customWidth="1"/>
    <col min="3" max="3" width="7.42578125" style="1" customWidth="1"/>
    <col min="4" max="4" width="8.7109375" style="1" customWidth="1"/>
    <col min="5" max="5" width="14.7109375" style="1" customWidth="1"/>
    <col min="6" max="6" width="11.85546875" style="1" customWidth="1"/>
    <col min="7" max="7" width="6.7109375" style="1" customWidth="1"/>
    <col min="8" max="8" width="8.7109375" style="1" customWidth="1"/>
    <col min="9" max="9" width="14.7109375" style="1" customWidth="1"/>
    <col min="10" max="10" width="11.85546875" style="1" customWidth="1"/>
    <col min="11" max="11" width="6.7109375" style="1" customWidth="1"/>
    <col min="12" max="12" width="8.7109375" style="1" customWidth="1"/>
    <col min="13" max="13" width="14.7109375" style="1" customWidth="1"/>
    <col min="14" max="14" width="11.85546875" style="1" customWidth="1"/>
    <col min="15" max="15" width="6.7109375" style="1" customWidth="1"/>
    <col min="16" max="17" width="7.7109375" style="1" customWidth="1"/>
    <col min="18" max="18" width="4.28515625" style="1" customWidth="1"/>
    <col min="19" max="19" width="7.5703125" style="1" customWidth="1"/>
    <col min="20" max="22" width="9.140625" style="1"/>
    <col min="23" max="23" width="5.7109375" style="1" customWidth="1"/>
    <col min="24" max="16384" width="9.140625" style="1"/>
  </cols>
  <sheetData>
    <row r="1" spans="1:17" ht="15" customHeight="1">
      <c r="A1" s="526"/>
      <c r="B1" s="1024" t="s">
        <v>798</v>
      </c>
      <c r="C1" s="1025"/>
      <c r="D1" s="1010" t="s">
        <v>1474</v>
      </c>
      <c r="E1" s="1011"/>
      <c r="F1" s="1011"/>
      <c r="G1" s="1011"/>
      <c r="H1" s="1011"/>
      <c r="I1" s="1011"/>
      <c r="J1" s="1011"/>
      <c r="K1" s="1011"/>
      <c r="L1" s="1011"/>
      <c r="M1" s="1011"/>
      <c r="N1" s="1011"/>
      <c r="O1" s="1030"/>
      <c r="P1" s="1028" t="s">
        <v>1473</v>
      </c>
      <c r="Q1" s="1029"/>
    </row>
    <row r="2" spans="1:17" ht="15" thickBot="1">
      <c r="A2" s="529"/>
      <c r="B2" s="1026"/>
      <c r="C2" s="1027"/>
      <c r="D2" s="1013" t="s">
        <v>1475</v>
      </c>
      <c r="E2" s="1014"/>
      <c r="F2" s="1014"/>
      <c r="G2" s="1014"/>
      <c r="H2" s="1015" t="s">
        <v>1476</v>
      </c>
      <c r="I2" s="1015"/>
      <c r="J2" s="1015"/>
      <c r="K2" s="1015"/>
      <c r="L2" s="1016" t="s">
        <v>1477</v>
      </c>
      <c r="M2" s="1016"/>
      <c r="N2" s="1016"/>
      <c r="O2" s="1031"/>
      <c r="P2" s="197" t="s">
        <v>1472</v>
      </c>
      <c r="Q2" s="196" t="s">
        <v>1480</v>
      </c>
    </row>
    <row r="3" spans="1:17" ht="15" hidden="1" customHeight="1">
      <c r="A3" s="529"/>
      <c r="B3" s="1047" t="s">
        <v>735</v>
      </c>
      <c r="C3" s="193">
        <v>1995</v>
      </c>
      <c r="D3" s="173">
        <f>výsledky!D14</f>
        <v>0</v>
      </c>
      <c r="E3" s="172">
        <f>výsledky!E14</f>
        <v>0</v>
      </c>
      <c r="F3" s="150">
        <f>výsledky!F14</f>
        <v>0</v>
      </c>
      <c r="G3" s="310">
        <f>výsledky!G14</f>
        <v>0</v>
      </c>
      <c r="H3" s="173">
        <f>výsledky!H14</f>
        <v>0</v>
      </c>
      <c r="I3" s="172">
        <f>výsledky!I14</f>
        <v>0</v>
      </c>
      <c r="J3" s="150">
        <f>výsledky!J14</f>
        <v>0</v>
      </c>
      <c r="K3" s="310">
        <f>výsledky!K14</f>
        <v>0</v>
      </c>
      <c r="L3" s="173">
        <f>výsledky!L14</f>
        <v>0</v>
      </c>
      <c r="M3" s="172">
        <f>výsledky!M14</f>
        <v>0</v>
      </c>
      <c r="N3" s="150">
        <f>výsledky!N14</f>
        <v>0</v>
      </c>
      <c r="O3" s="310">
        <f>výsledky!O14</f>
        <v>0</v>
      </c>
      <c r="P3" s="330"/>
      <c r="Q3" s="153"/>
    </row>
    <row r="4" spans="1:17" ht="15" customHeight="1">
      <c r="A4" s="529"/>
      <c r="B4" s="1048"/>
      <c r="C4" s="194">
        <v>1996</v>
      </c>
      <c r="D4" s="214" t="str">
        <f>výsledky!D34</f>
        <v>Kateřina</v>
      </c>
      <c r="E4" s="220" t="str">
        <f>výsledky!E34</f>
        <v>Koutná</v>
      </c>
      <c r="F4" s="221" t="str">
        <f>výsledky!F34</f>
        <v>Frenštát p. R.</v>
      </c>
      <c r="G4" s="333">
        <f>výsledky!G34</f>
        <v>1.0960648148148148E-2</v>
      </c>
      <c r="H4" s="187">
        <f>výsledky!H34</f>
        <v>0</v>
      </c>
      <c r="I4" s="198">
        <f>výsledky!I34</f>
        <v>0</v>
      </c>
      <c r="J4" s="182">
        <f>výsledky!J34</f>
        <v>0</v>
      </c>
      <c r="K4" s="332">
        <f>výsledky!K34</f>
        <v>0</v>
      </c>
      <c r="L4" s="187">
        <f>výsledky!L34</f>
        <v>0</v>
      </c>
      <c r="M4" s="198">
        <f>výsledky!M34</f>
        <v>0</v>
      </c>
      <c r="N4" s="182">
        <f>výsledky!N34</f>
        <v>0</v>
      </c>
      <c r="O4" s="332">
        <f>výsledky!O34</f>
        <v>0</v>
      </c>
      <c r="P4" s="331"/>
      <c r="Q4" s="186"/>
    </row>
    <row r="5" spans="1:17" ht="15" customHeight="1">
      <c r="A5" s="529"/>
      <c r="B5" s="1048"/>
      <c r="C5" s="194">
        <v>1997</v>
      </c>
      <c r="D5" s="214" t="str">
        <f>výsledky!D54</f>
        <v>Miluše</v>
      </c>
      <c r="E5" s="215" t="str">
        <f>výsledky!E54</f>
        <v>Hebláková</v>
      </c>
      <c r="F5" s="216" t="str">
        <f>výsledky!F54</f>
        <v>Bruntál</v>
      </c>
      <c r="G5" s="333">
        <f>výsledky!G54</f>
        <v>1.0694444444444444E-2</v>
      </c>
      <c r="H5" s="187" t="str">
        <f>výsledky!H54</f>
        <v>Petra</v>
      </c>
      <c r="I5" s="188" t="str">
        <f>výsledky!I54</f>
        <v>Jadrníčková</v>
      </c>
      <c r="J5" s="189" t="str">
        <f>výsledky!J54</f>
        <v>Ostrava</v>
      </c>
      <c r="K5" s="332">
        <f>výsledky!K54</f>
        <v>1.2534722222222223E-2</v>
      </c>
      <c r="L5" s="187">
        <f>výsledky!L54</f>
        <v>0</v>
      </c>
      <c r="M5" s="188">
        <f>výsledky!M54</f>
        <v>0</v>
      </c>
      <c r="N5" s="189">
        <f>výsledky!N54</f>
        <v>0</v>
      </c>
      <c r="O5" s="332">
        <f>výsledky!O54</f>
        <v>0</v>
      </c>
      <c r="P5" s="331"/>
      <c r="Q5" s="186"/>
    </row>
    <row r="6" spans="1:17" ht="15" customHeight="1">
      <c r="A6" s="529"/>
      <c r="B6" s="1048"/>
      <c r="C6" s="194">
        <v>1998</v>
      </c>
      <c r="D6" s="187" t="str">
        <f>výsledky!D74</f>
        <v>Miriam</v>
      </c>
      <c r="E6" s="188" t="str">
        <f>výsledky!E74</f>
        <v>Lukszová</v>
      </c>
      <c r="F6" s="189" t="str">
        <f>výsledky!F74</f>
        <v>Třinec</v>
      </c>
      <c r="G6" s="332">
        <f>výsledky!G74</f>
        <v>1.1554398148148147E-2</v>
      </c>
      <c r="H6" s="187" t="str">
        <f>výsledky!H74</f>
        <v>Jana</v>
      </c>
      <c r="I6" s="188" t="str">
        <f>výsledky!I74</f>
        <v>Hrubcová</v>
      </c>
      <c r="J6" s="189" t="str">
        <f>výsledky!J74</f>
        <v>Třinec</v>
      </c>
      <c r="K6" s="332">
        <f>výsledky!K74</f>
        <v>1.1642361111111112E-2</v>
      </c>
      <c r="L6" s="187">
        <f>výsledky!L74</f>
        <v>0</v>
      </c>
      <c r="M6" s="188">
        <f>výsledky!M74</f>
        <v>0</v>
      </c>
      <c r="N6" s="189">
        <f>výsledky!N74</f>
        <v>0</v>
      </c>
      <c r="O6" s="332">
        <f>výsledky!O74</f>
        <v>0</v>
      </c>
      <c r="P6" s="331"/>
      <c r="Q6" s="186"/>
    </row>
    <row r="7" spans="1:17" ht="15" customHeight="1">
      <c r="A7" s="529"/>
      <c r="B7" s="1048"/>
      <c r="C7" s="194">
        <v>1999</v>
      </c>
      <c r="D7" s="187" t="str">
        <f>výsledky!D94</f>
        <v>Marie</v>
      </c>
      <c r="E7" s="188" t="str">
        <f>výsledky!E94</f>
        <v>Bednarzová</v>
      </c>
      <c r="F7" s="189" t="str">
        <f>výsledky!F94</f>
        <v>Bystřice</v>
      </c>
      <c r="G7" s="332">
        <f>výsledky!G94</f>
        <v>4.5219907407407405E-3</v>
      </c>
      <c r="H7" s="187" t="str">
        <f>výsledky!H94</f>
        <v>Žaneta</v>
      </c>
      <c r="I7" s="188" t="str">
        <f>výsledky!I94</f>
        <v>Suchá</v>
      </c>
      <c r="J7" s="189" t="str">
        <f>výsledky!J94</f>
        <v>Bystřice</v>
      </c>
      <c r="K7" s="332">
        <f>výsledky!K94</f>
        <v>5.2777777777777771E-3</v>
      </c>
      <c r="L7" s="187">
        <f>výsledky!L94</f>
        <v>0</v>
      </c>
      <c r="M7" s="188">
        <f>výsledky!M94</f>
        <v>0</v>
      </c>
      <c r="N7" s="189">
        <f>výsledky!N94</f>
        <v>0</v>
      </c>
      <c r="O7" s="332">
        <f>výsledky!O94</f>
        <v>0</v>
      </c>
      <c r="P7" s="331"/>
      <c r="Q7" s="186"/>
    </row>
    <row r="8" spans="1:17" ht="15" customHeight="1">
      <c r="A8" s="529"/>
      <c r="B8" s="1048"/>
      <c r="C8" s="194">
        <v>2000</v>
      </c>
      <c r="D8" s="214" t="str">
        <f>výsledky!D116</f>
        <v>Ivana</v>
      </c>
      <c r="E8" s="215" t="str">
        <f>výsledky!E116</f>
        <v>Kuřecová</v>
      </c>
      <c r="F8" s="216" t="str">
        <f>výsledky!F116</f>
        <v>Frýdek-Místek</v>
      </c>
      <c r="G8" s="333">
        <f>výsledky!G116</f>
        <v>9.9421296296296289E-3</v>
      </c>
      <c r="H8" s="187" t="str">
        <f>výsledky!H116</f>
        <v>Ivana</v>
      </c>
      <c r="I8" s="188" t="str">
        <f>výsledky!I116</f>
        <v>Bařinová</v>
      </c>
      <c r="J8" s="189" t="str">
        <f>výsledky!J116</f>
        <v>Frýdek-Místek</v>
      </c>
      <c r="K8" s="332">
        <f>výsledky!K116</f>
        <v>1.1498842592592593E-2</v>
      </c>
      <c r="L8" s="187" t="str">
        <f>výsledky!L116</f>
        <v>Anna</v>
      </c>
      <c r="M8" s="188" t="str">
        <f>výsledky!M116</f>
        <v>Adámková</v>
      </c>
      <c r="N8" s="189" t="str">
        <f>výsledky!N116</f>
        <v>Český Těšín</v>
      </c>
      <c r="O8" s="332">
        <f>výsledky!O116</f>
        <v>1.3891203703703704E-2</v>
      </c>
      <c r="P8" s="331"/>
      <c r="Q8" s="186"/>
    </row>
    <row r="9" spans="1:17" ht="15" customHeight="1">
      <c r="A9" s="529"/>
      <c r="B9" s="1048"/>
      <c r="C9" s="194">
        <v>2001</v>
      </c>
      <c r="D9" s="214" t="str">
        <f>výsledky!D138</f>
        <v xml:space="preserve">Monika              </v>
      </c>
      <c r="E9" s="188" t="str">
        <f>výsledky!E138</f>
        <v xml:space="preserve">Janošcová           </v>
      </c>
      <c r="F9" s="189" t="str">
        <f>výsledky!F138</f>
        <v>Frýdek-Místek</v>
      </c>
      <c r="G9" s="341">
        <f>výsledky!G138</f>
        <v>1500.6</v>
      </c>
      <c r="H9" s="187" t="str">
        <f>výsledky!H138</f>
        <v xml:space="preserve">Ivana               </v>
      </c>
      <c r="I9" s="188" t="str">
        <f>výsledky!I138</f>
        <v xml:space="preserve">Vařínová            </v>
      </c>
      <c r="J9" s="189" t="str">
        <f>výsledky!J138</f>
        <v>Frýdek-Místek</v>
      </c>
      <c r="K9" s="341">
        <f>výsledky!K138</f>
        <v>1625</v>
      </c>
      <c r="L9" s="187">
        <f>výsledky!L138</f>
        <v>0</v>
      </c>
      <c r="M9" s="188">
        <f>výsledky!M138</f>
        <v>0</v>
      </c>
      <c r="N9" s="189">
        <f>výsledky!N138</f>
        <v>0</v>
      </c>
      <c r="O9" s="332">
        <f>výsledky!O138</f>
        <v>0</v>
      </c>
      <c r="P9" s="331"/>
      <c r="Q9" s="186"/>
    </row>
    <row r="10" spans="1:17" ht="15" customHeight="1">
      <c r="A10" s="529"/>
      <c r="B10" s="1048"/>
      <c r="C10" s="194">
        <v>2002</v>
      </c>
      <c r="D10" s="214" t="str">
        <f>výsledky!D160</f>
        <v>Monika</v>
      </c>
      <c r="E10" s="188" t="str">
        <f>výsledky!E160</f>
        <v>Janošcová</v>
      </c>
      <c r="F10" s="189" t="str">
        <f>výsledky!F160</f>
        <v>Frýdek-Místek</v>
      </c>
      <c r="G10" s="327" t="str">
        <f>výsledky!G160</f>
        <v>15:46,7</v>
      </c>
      <c r="H10" s="187" t="str">
        <f>výsledky!H160</f>
        <v>Jana</v>
      </c>
      <c r="I10" s="188" t="str">
        <f>výsledky!I160</f>
        <v>Hofierková</v>
      </c>
      <c r="J10" s="189" t="str">
        <f>výsledky!J160</f>
        <v>Hrádek</v>
      </c>
      <c r="K10" s="327" t="str">
        <f>výsledky!K160</f>
        <v>15:58,7</v>
      </c>
      <c r="L10" s="187">
        <f>výsledky!L160</f>
        <v>0</v>
      </c>
      <c r="M10" s="188">
        <f>výsledky!M160</f>
        <v>0</v>
      </c>
      <c r="N10" s="189">
        <f>výsledky!N160</f>
        <v>0</v>
      </c>
      <c r="O10" s="332">
        <f>výsledky!O160</f>
        <v>0</v>
      </c>
      <c r="P10" s="432"/>
      <c r="Q10" s="186"/>
    </row>
    <row r="11" spans="1:17" ht="15" customHeight="1">
      <c r="A11" s="529"/>
      <c r="B11" s="1048"/>
      <c r="C11" s="194">
        <v>2003</v>
      </c>
      <c r="D11" s="520" t="str">
        <f>výsledky!D204</f>
        <v>Andrea</v>
      </c>
      <c r="E11" s="521" t="str">
        <f>výsledky!E204</f>
        <v>Krstevová</v>
      </c>
      <c r="F11" s="518" t="str">
        <f>výsledky!F204</f>
        <v>Kopřivnice</v>
      </c>
      <c r="G11" s="519" t="str">
        <f>výsledky!G204</f>
        <v>13:23,4</v>
      </c>
      <c r="H11" s="187" t="str">
        <f>výsledky!H204</f>
        <v>Jana</v>
      </c>
      <c r="I11" s="188" t="str">
        <f>výsledky!I204</f>
        <v>Hofierková</v>
      </c>
      <c r="J11" s="189" t="str">
        <f>výsledky!J204</f>
        <v>Hrádek</v>
      </c>
      <c r="K11" s="327" t="str">
        <f>výsledky!K204</f>
        <v>14:00,0</v>
      </c>
      <c r="L11" s="187">
        <f>výsledky!L204</f>
        <v>0</v>
      </c>
      <c r="M11" s="188">
        <f>výsledky!M204</f>
        <v>0</v>
      </c>
      <c r="N11" s="189">
        <f>výsledky!N204</f>
        <v>0</v>
      </c>
      <c r="O11" s="332">
        <f>výsledky!O204</f>
        <v>0</v>
      </c>
      <c r="P11" s="432" t="str">
        <f>G11</f>
        <v>13:23,4</v>
      </c>
      <c r="Q11" s="186">
        <v>2003</v>
      </c>
    </row>
    <row r="12" spans="1:17" ht="15" customHeight="1">
      <c r="A12" s="529"/>
      <c r="B12" s="1048"/>
      <c r="C12" s="194">
        <v>2004</v>
      </c>
      <c r="D12" s="214" t="str">
        <f>výsledky!D226</f>
        <v>Jana</v>
      </c>
      <c r="E12" s="215" t="str">
        <f>výsledky!E226</f>
        <v>Hofierková</v>
      </c>
      <c r="F12" s="216" t="str">
        <f>výsledky!F226</f>
        <v>Hrádek</v>
      </c>
      <c r="G12" s="329" t="str">
        <f>výsledky!G226</f>
        <v>14:27,0</v>
      </c>
      <c r="H12" s="187" t="str">
        <f>výsledky!H226</f>
        <v>Tereza</v>
      </c>
      <c r="I12" s="188" t="str">
        <f>výsledky!I226</f>
        <v>Droppová</v>
      </c>
      <c r="J12" s="189" t="str">
        <f>výsledky!J226</f>
        <v>Frýdek-Místek</v>
      </c>
      <c r="K12" s="327" t="str">
        <f>výsledky!K226</f>
        <v>15:08,0</v>
      </c>
      <c r="L12" s="187">
        <f>výsledky!L226</f>
        <v>0</v>
      </c>
      <c r="M12" s="188">
        <f>výsledky!M226</f>
        <v>0</v>
      </c>
      <c r="N12" s="189">
        <f>výsledky!N226</f>
        <v>0</v>
      </c>
      <c r="O12" s="332">
        <f>výsledky!O226</f>
        <v>0</v>
      </c>
      <c r="P12" s="432"/>
      <c r="Q12" s="186"/>
    </row>
    <row r="13" spans="1:17" ht="15" customHeight="1">
      <c r="A13" s="529"/>
      <c r="B13" s="1048"/>
      <c r="C13" s="194">
        <v>2005</v>
      </c>
      <c r="D13" s="214" t="str">
        <f>výsledky!D252</f>
        <v>Michaela</v>
      </c>
      <c r="E13" s="215" t="str">
        <f>výsledky!E252</f>
        <v>Bubíková</v>
      </c>
      <c r="F13" s="216" t="str">
        <f>výsledky!F252</f>
        <v>Frýdek-Místek</v>
      </c>
      <c r="G13" s="329" t="str">
        <f>výsledky!G252</f>
        <v>13:47,2</v>
      </c>
      <c r="H13" s="187" t="str">
        <f>výsledky!H252</f>
        <v>Tereza</v>
      </c>
      <c r="I13" s="188" t="str">
        <f>výsledky!I252</f>
        <v>Droppová</v>
      </c>
      <c r="J13" s="189" t="str">
        <f>výsledky!J252</f>
        <v>Frýdek-Místek</v>
      </c>
      <c r="K13" s="327" t="str">
        <f>výsledky!K252</f>
        <v>14:55,5</v>
      </c>
      <c r="L13" s="187" t="str">
        <f>výsledky!L252</f>
        <v>Petra</v>
      </c>
      <c r="M13" s="188" t="str">
        <f>výsledky!M252</f>
        <v>Píšová</v>
      </c>
      <c r="N13" s="189" t="str">
        <f>výsledky!N252</f>
        <v>Frýdek-Místek</v>
      </c>
      <c r="O13" s="327" t="str">
        <f>výsledky!O252</f>
        <v>15:40,5</v>
      </c>
      <c r="P13" s="432"/>
      <c r="Q13" s="186"/>
    </row>
    <row r="14" spans="1:17" ht="15" customHeight="1">
      <c r="A14" s="529"/>
      <c r="B14" s="1048"/>
      <c r="C14" s="194">
        <v>2006</v>
      </c>
      <c r="D14" s="187" t="str">
        <f>výsledky!D278</f>
        <v>Pavla</v>
      </c>
      <c r="E14" s="188" t="str">
        <f>výsledky!E278</f>
        <v>Slavíková</v>
      </c>
      <c r="F14" s="189" t="str">
        <f>výsledky!F278</f>
        <v>Frýdek-Místek</v>
      </c>
      <c r="G14" s="327" t="str">
        <f>výsledky!G278</f>
        <v>16:10,0</v>
      </c>
      <c r="H14" s="187" t="str">
        <f>výsledky!H278</f>
        <v>Veronika</v>
      </c>
      <c r="I14" s="188" t="str">
        <f>výsledky!I278</f>
        <v>Kohutová</v>
      </c>
      <c r="J14" s="189" t="str">
        <f>výsledky!J278</f>
        <v>Orlová</v>
      </c>
      <c r="K14" s="327" t="str">
        <f>výsledky!K278</f>
        <v>17:33,0</v>
      </c>
      <c r="L14" s="187">
        <f>výsledky!L278</f>
        <v>0</v>
      </c>
      <c r="M14" s="188">
        <f>výsledky!M278</f>
        <v>0</v>
      </c>
      <c r="N14" s="189">
        <f>výsledky!N278</f>
        <v>0</v>
      </c>
      <c r="O14" s="332">
        <f>výsledky!O278</f>
        <v>0</v>
      </c>
      <c r="P14" s="331"/>
      <c r="Q14" s="186"/>
    </row>
    <row r="15" spans="1:17" ht="15" customHeight="1">
      <c r="A15" s="529"/>
      <c r="B15" s="1048"/>
      <c r="C15" s="194">
        <v>2007</v>
      </c>
      <c r="D15" s="214" t="str">
        <f>výsledky!D304</f>
        <v>Erika</v>
      </c>
      <c r="E15" s="215" t="str">
        <f>výsledky!E304</f>
        <v>Mikulenková</v>
      </c>
      <c r="F15" s="216" t="str">
        <f>výsledky!F304</f>
        <v>Frýdek-Místek</v>
      </c>
      <c r="G15" s="329" t="str">
        <f>výsledky!G304</f>
        <v>16:18,0</v>
      </c>
      <c r="H15" s="187" t="str">
        <f>výsledky!H304</f>
        <v>Lada</v>
      </c>
      <c r="I15" s="188" t="str">
        <f>výsledky!I304</f>
        <v>Medvecová</v>
      </c>
      <c r="J15" s="189" t="str">
        <f>výsledky!J304</f>
        <v>Frýdek-Místek</v>
      </c>
      <c r="K15" s="327" t="str">
        <f>výsledky!K304</f>
        <v>19:29,4</v>
      </c>
      <c r="L15" s="187">
        <f>výsledky!L304</f>
        <v>0</v>
      </c>
      <c r="M15" s="188">
        <f>výsledky!M304</f>
        <v>0</v>
      </c>
      <c r="N15" s="189">
        <f>výsledky!N304</f>
        <v>0</v>
      </c>
      <c r="O15" s="327">
        <f>výsledky!O304</f>
        <v>0</v>
      </c>
      <c r="P15" s="432"/>
      <c r="Q15" s="186"/>
    </row>
    <row r="16" spans="1:17" ht="15" customHeight="1" thickBot="1">
      <c r="A16" s="531"/>
      <c r="B16" s="1048"/>
      <c r="C16" s="194">
        <v>2008</v>
      </c>
      <c r="D16" s="214" t="str">
        <f>výsledky!D332</f>
        <v>Tereza</v>
      </c>
      <c r="E16" s="215" t="str">
        <f>výsledky!E332</f>
        <v>Ciencialová</v>
      </c>
      <c r="F16" s="216" t="str">
        <f>výsledky!F332</f>
        <v>Třinec</v>
      </c>
      <c r="G16" s="329" t="str">
        <f>výsledky!G332</f>
        <v>14:36,0</v>
      </c>
      <c r="H16" s="187" t="str">
        <f>výsledky!H332</f>
        <v>Gabriela</v>
      </c>
      <c r="I16" s="188" t="str">
        <f>výsledky!I332</f>
        <v>Szotkowská</v>
      </c>
      <c r="J16" s="189" t="str">
        <f>výsledky!J332</f>
        <v>Mosty u Jabl.</v>
      </c>
      <c r="K16" s="327" t="str">
        <f>výsledky!K332</f>
        <v>15:38,0</v>
      </c>
      <c r="L16" s="187" t="str">
        <f>výsledky!L332</f>
        <v>Petra</v>
      </c>
      <c r="M16" s="188" t="str">
        <f>výsledky!M332</f>
        <v>Čaganová</v>
      </c>
      <c r="N16" s="189" t="str">
        <f>výsledky!N332</f>
        <v>Frýdek-Místek</v>
      </c>
      <c r="O16" s="327" t="str">
        <f>výsledky!O332</f>
        <v>16:15,0</v>
      </c>
      <c r="P16" s="185"/>
      <c r="Q16" s="186"/>
    </row>
    <row r="17" spans="1:17" ht="15" customHeight="1">
      <c r="A17" s="529"/>
      <c r="B17" s="1048"/>
      <c r="C17" s="194">
        <v>2009</v>
      </c>
      <c r="D17" s="214" t="str">
        <f>výsledky!D360</f>
        <v>Dominika</v>
      </c>
      <c r="E17" s="215" t="str">
        <f>výsledky!E360</f>
        <v>Bieleszová</v>
      </c>
      <c r="F17" s="216" t="str">
        <f>výsledky!F360</f>
        <v>Bystřice</v>
      </c>
      <c r="G17" s="329" t="str">
        <f>výsledky!G360</f>
        <v>15:01,0</v>
      </c>
      <c r="H17" s="187">
        <f>výsledky!H360</f>
        <v>0</v>
      </c>
      <c r="I17" s="188">
        <f>výsledky!I360</f>
        <v>0</v>
      </c>
      <c r="J17" s="189">
        <f>výsledky!J360</f>
        <v>0</v>
      </c>
      <c r="K17" s="327">
        <f>výsledky!K360</f>
        <v>0</v>
      </c>
      <c r="L17" s="187">
        <f>výsledky!L360</f>
        <v>0</v>
      </c>
      <c r="M17" s="188">
        <f>výsledky!M360</f>
        <v>0</v>
      </c>
      <c r="N17" s="189">
        <f>výsledky!N360</f>
        <v>0</v>
      </c>
      <c r="O17" s="327">
        <f>výsledky!O360</f>
        <v>0</v>
      </c>
      <c r="P17" s="432"/>
      <c r="Q17" s="186"/>
    </row>
    <row r="18" spans="1:17" ht="15" customHeight="1">
      <c r="A18" s="529"/>
      <c r="B18" s="1048"/>
      <c r="C18" s="194">
        <v>2010</v>
      </c>
      <c r="D18" s="214" t="str">
        <f>výsledky!D388</f>
        <v>Petra</v>
      </c>
      <c r="E18" s="215" t="str">
        <f>výsledky!E388</f>
        <v>Čaganová</v>
      </c>
      <c r="F18" s="216" t="str">
        <f>výsledky!F388</f>
        <v>Frýdek-Místek</v>
      </c>
      <c r="G18" s="329" t="str">
        <f>výsledky!G388</f>
        <v>15:35,0</v>
      </c>
      <c r="H18" s="187" t="str">
        <f>výsledky!H388</f>
        <v>Alice</v>
      </c>
      <c r="I18" s="188" t="str">
        <f>výsledky!I388</f>
        <v>Pišová</v>
      </c>
      <c r="J18" s="189" t="str">
        <f>výsledky!J388</f>
        <v>Frýdek-Místek</v>
      </c>
      <c r="K18" s="327" t="str">
        <f>výsledky!K388</f>
        <v>17:17,0</v>
      </c>
      <c r="L18" s="187" t="str">
        <f>výsledky!L388</f>
        <v>Ivana</v>
      </c>
      <c r="M18" s="188" t="str">
        <f>výsledky!M388</f>
        <v>Matušková</v>
      </c>
      <c r="N18" s="189" t="str">
        <f>výsledky!N388</f>
        <v>Frýdek-Místek</v>
      </c>
      <c r="O18" s="327" t="str">
        <f>výsledky!O388</f>
        <v>18:13,0</v>
      </c>
      <c r="P18" s="432"/>
      <c r="Q18" s="186"/>
    </row>
    <row r="19" spans="1:17" ht="15" customHeight="1">
      <c r="A19" s="529"/>
      <c r="B19" s="1048"/>
      <c r="C19" s="612">
        <v>2011</v>
      </c>
      <c r="D19" s="602" t="str">
        <f>výsledky!D416</f>
        <v>Petra</v>
      </c>
      <c r="E19" s="603" t="str">
        <f>výsledky!E416</f>
        <v>Čaganová</v>
      </c>
      <c r="F19" s="604" t="str">
        <f>výsledky!F416</f>
        <v>Frýdek-Místek</v>
      </c>
      <c r="G19" s="605" t="str">
        <f>výsledky!G416</f>
        <v>14:09,0</v>
      </c>
      <c r="H19" s="606" t="str">
        <f>výsledky!H416</f>
        <v>Veronika</v>
      </c>
      <c r="I19" s="607" t="str">
        <f>výsledky!I416</f>
        <v>Moškořová</v>
      </c>
      <c r="J19" s="608" t="str">
        <f>výsledky!J416</f>
        <v>Frýdek-Místek</v>
      </c>
      <c r="K19" s="609" t="str">
        <f>výsledky!K416</f>
        <v>16:17,0</v>
      </c>
      <c r="L19" s="606" t="str">
        <f>výsledky!L416</f>
        <v>Barbora</v>
      </c>
      <c r="M19" s="607" t="str">
        <f>výsledky!M416</f>
        <v>Kosová</v>
      </c>
      <c r="N19" s="608" t="str">
        <f>výsledky!N416</f>
        <v>Třinec</v>
      </c>
      <c r="O19" s="609" t="str">
        <f>výsledky!O416</f>
        <v>16:55,0</v>
      </c>
      <c r="P19" s="636"/>
      <c r="Q19" s="230"/>
    </row>
    <row r="20" spans="1:17" ht="15" customHeight="1">
      <c r="A20" s="529"/>
      <c r="B20" s="1048"/>
      <c r="C20" s="430">
        <v>2012</v>
      </c>
      <c r="D20" s="592" t="str">
        <f>výsledky!D444</f>
        <v>Petra</v>
      </c>
      <c r="E20" s="593" t="str">
        <f>výsledky!E444</f>
        <v>Čaganová</v>
      </c>
      <c r="F20" s="594" t="str">
        <f>výsledky!F444</f>
        <v>Frýdek-Místek</v>
      </c>
      <c r="G20" s="595" t="str">
        <f>výsledky!G444</f>
        <v>14:48,0</v>
      </c>
      <c r="H20" s="596" t="str">
        <f>výsledky!H444</f>
        <v>Gabriela</v>
      </c>
      <c r="I20" s="597" t="str">
        <f>výsledky!I444</f>
        <v>Szotkovská</v>
      </c>
      <c r="J20" s="598" t="str">
        <f>výsledky!J444</f>
        <v>Mosty u Jabl.</v>
      </c>
      <c r="K20" s="312" t="str">
        <f>výsledky!K444</f>
        <v>16:05,0</v>
      </c>
      <c r="L20" s="596" t="str">
        <f>výsledky!L444</f>
        <v>Eva</v>
      </c>
      <c r="M20" s="597" t="str">
        <f>výsledky!M444</f>
        <v>Haltofová</v>
      </c>
      <c r="N20" s="598" t="str">
        <f>výsledky!N444</f>
        <v>Oldřichovice</v>
      </c>
      <c r="O20" s="312" t="str">
        <f>výsledky!O444</f>
        <v>17:10,0</v>
      </c>
      <c r="P20" s="635"/>
      <c r="Q20" s="600"/>
    </row>
    <row r="21" spans="1:17" ht="15" customHeight="1" thickBot="1">
      <c r="A21" s="531"/>
      <c r="B21" s="1049"/>
      <c r="C21" s="195">
        <v>2013</v>
      </c>
      <c r="D21" s="540"/>
      <c r="E21" s="545"/>
      <c r="F21" s="542"/>
      <c r="G21" s="543"/>
      <c r="H21" s="191"/>
      <c r="I21" s="192"/>
      <c r="J21" s="168"/>
      <c r="K21" s="315"/>
      <c r="L21" s="191"/>
      <c r="M21" s="192"/>
      <c r="N21" s="168"/>
      <c r="O21" s="315"/>
      <c r="P21" s="567"/>
      <c r="Q21" s="160"/>
    </row>
    <row r="22" spans="1:17" ht="12.75" thickBot="1"/>
    <row r="23" spans="1:17" ht="15" customHeight="1">
      <c r="A23" s="526"/>
      <c r="B23" s="1024" t="s">
        <v>798</v>
      </c>
      <c r="C23" s="1025"/>
      <c r="D23" s="1010" t="s">
        <v>1474</v>
      </c>
      <c r="E23" s="1011"/>
      <c r="F23" s="1011"/>
      <c r="G23" s="1011"/>
      <c r="H23" s="1011"/>
      <c r="I23" s="1011"/>
      <c r="J23" s="1011"/>
      <c r="K23" s="1011"/>
      <c r="L23" s="1011"/>
      <c r="M23" s="1011"/>
      <c r="N23" s="1011"/>
      <c r="O23" s="1030"/>
      <c r="P23" s="1028" t="s">
        <v>1473</v>
      </c>
      <c r="Q23" s="1029"/>
    </row>
    <row r="24" spans="1:17" ht="15" customHeight="1" thickBot="1">
      <c r="A24" s="529"/>
      <c r="B24" s="1026"/>
      <c r="C24" s="1027"/>
      <c r="D24" s="1013" t="s">
        <v>1475</v>
      </c>
      <c r="E24" s="1014"/>
      <c r="F24" s="1014"/>
      <c r="G24" s="1014"/>
      <c r="H24" s="1015" t="s">
        <v>1476</v>
      </c>
      <c r="I24" s="1015"/>
      <c r="J24" s="1015"/>
      <c r="K24" s="1015"/>
      <c r="L24" s="1016" t="s">
        <v>1477</v>
      </c>
      <c r="M24" s="1016"/>
      <c r="N24" s="1016"/>
      <c r="O24" s="1031"/>
      <c r="P24" s="197" t="s">
        <v>1472</v>
      </c>
      <c r="Q24" s="196" t="s">
        <v>1480</v>
      </c>
    </row>
    <row r="25" spans="1:17" ht="15" customHeight="1">
      <c r="A25" s="529"/>
      <c r="B25" s="1021" t="s">
        <v>736</v>
      </c>
      <c r="C25" s="193">
        <v>1995</v>
      </c>
      <c r="D25" s="200" t="str">
        <f>výsledky!D15</f>
        <v>Martin</v>
      </c>
      <c r="E25" s="199" t="str">
        <f>výsledky!E15</f>
        <v>Walek</v>
      </c>
      <c r="F25" s="150" t="str">
        <f>výsledky!F15</f>
        <v>Třinec</v>
      </c>
      <c r="G25" s="310">
        <f>výsledky!G15</f>
        <v>9.9953703703703697E-3</v>
      </c>
      <c r="H25" s="200">
        <f>výsledky!H15</f>
        <v>0</v>
      </c>
      <c r="I25" s="199">
        <f>výsledky!I15</f>
        <v>0</v>
      </c>
      <c r="J25" s="150">
        <f>výsledky!J15</f>
        <v>0</v>
      </c>
      <c r="K25" s="310">
        <f>výsledky!K15</f>
        <v>0</v>
      </c>
      <c r="L25" s="200">
        <f>výsledky!L15</f>
        <v>0</v>
      </c>
      <c r="M25" s="199">
        <f>výsledky!M15</f>
        <v>0</v>
      </c>
      <c r="N25" s="150">
        <f>výsledky!N15</f>
        <v>0</v>
      </c>
      <c r="O25" s="310">
        <f>výsledky!O15</f>
        <v>0</v>
      </c>
      <c r="P25" s="330"/>
      <c r="Q25" s="153"/>
    </row>
    <row r="26" spans="1:17" ht="15" customHeight="1">
      <c r="A26" s="529"/>
      <c r="B26" s="1022"/>
      <c r="C26" s="194">
        <v>1996</v>
      </c>
      <c r="D26" s="217" t="str">
        <f>výsledky!D35</f>
        <v>Miroslaw</v>
      </c>
      <c r="E26" s="275" t="str">
        <f>výsledky!E35</f>
        <v>Kawulok</v>
      </c>
      <c r="F26" s="221" t="str">
        <f>výsledky!F35</f>
        <v>Istebna</v>
      </c>
      <c r="G26" s="333">
        <f>výsledky!G35</f>
        <v>8.1481481481481474E-3</v>
      </c>
      <c r="H26" s="184" t="str">
        <f>výsledky!H35</f>
        <v>Ryszard</v>
      </c>
      <c r="I26" s="181" t="str">
        <f>výsledky!I35</f>
        <v>Lacek</v>
      </c>
      <c r="J26" s="182" t="str">
        <f>výsledky!J35</f>
        <v>Istebna</v>
      </c>
      <c r="K26" s="332">
        <f>výsledky!K35</f>
        <v>8.3217592592592596E-3</v>
      </c>
      <c r="L26" s="184" t="str">
        <f>výsledky!L35</f>
        <v>Marek</v>
      </c>
      <c r="M26" s="181" t="str">
        <f>výsledky!M35</f>
        <v>Kaczmarczyk</v>
      </c>
      <c r="N26" s="182" t="str">
        <f>výsledky!N35</f>
        <v>Istebna</v>
      </c>
      <c r="O26" s="332">
        <f>výsledky!O35</f>
        <v>8.518518518518519E-3</v>
      </c>
      <c r="P26" s="331"/>
      <c r="Q26" s="186"/>
    </row>
    <row r="27" spans="1:17" ht="15" customHeight="1">
      <c r="A27" s="529"/>
      <c r="B27" s="1022"/>
      <c r="C27" s="194">
        <v>1997</v>
      </c>
      <c r="D27" s="184" t="str">
        <f>výsledky!D55</f>
        <v>Lukáš</v>
      </c>
      <c r="E27" s="190" t="str">
        <f>výsledky!E55</f>
        <v>Krpec</v>
      </c>
      <c r="F27" s="189" t="str">
        <f>výsledky!F55</f>
        <v>Kozlovice</v>
      </c>
      <c r="G27" s="332">
        <f>výsledky!G55</f>
        <v>9.6643518518518511E-3</v>
      </c>
      <c r="H27" s="184" t="str">
        <f>výsledky!H55</f>
        <v>Martin</v>
      </c>
      <c r="I27" s="190" t="str">
        <f>výsledky!I55</f>
        <v>Rábl</v>
      </c>
      <c r="J27" s="189" t="str">
        <f>výsledky!J55</f>
        <v>Ostrava</v>
      </c>
      <c r="K27" s="332">
        <f>výsledky!K55</f>
        <v>9.7361111111111103E-3</v>
      </c>
      <c r="L27" s="184" t="str">
        <f>výsledky!L55</f>
        <v>Jiří</v>
      </c>
      <c r="M27" s="190" t="str">
        <f>výsledky!M55</f>
        <v>Chasák</v>
      </c>
      <c r="N27" s="189" t="str">
        <f>výsledky!N55</f>
        <v>Ostrava</v>
      </c>
      <c r="O27" s="332">
        <f>výsledky!O55</f>
        <v>9.8101851851851857E-3</v>
      </c>
      <c r="P27" s="331"/>
      <c r="Q27" s="186"/>
    </row>
    <row r="28" spans="1:17" ht="15" customHeight="1">
      <c r="A28" s="529"/>
      <c r="B28" s="1022"/>
      <c r="C28" s="194">
        <v>1998</v>
      </c>
      <c r="D28" s="184" t="str">
        <f>výsledky!D75</f>
        <v>Aleš</v>
      </c>
      <c r="E28" s="190" t="str">
        <f>výsledky!E75</f>
        <v>Turek</v>
      </c>
      <c r="F28" s="189" t="str">
        <f>výsledky!F75</f>
        <v>Mosty u Jabl.</v>
      </c>
      <c r="G28" s="332">
        <f>výsledky!G75</f>
        <v>8.6643518518518519E-3</v>
      </c>
      <c r="H28" s="184" t="str">
        <f>výsledky!H75</f>
        <v>Pavel</v>
      </c>
      <c r="I28" s="190" t="str">
        <f>výsledky!I75</f>
        <v>Marek</v>
      </c>
      <c r="J28" s="189" t="str">
        <f>výsledky!J75</f>
        <v>Frýdek-Místek</v>
      </c>
      <c r="K28" s="332">
        <f>výsledky!K75</f>
        <v>8.6932870370370358E-3</v>
      </c>
      <c r="L28" s="184" t="str">
        <f>výsledky!L75</f>
        <v>Zbigniew</v>
      </c>
      <c r="M28" s="190" t="str">
        <f>výsledky!M75</f>
        <v>Jałowiczor</v>
      </c>
      <c r="N28" s="189" t="str">
        <f>výsledky!N75</f>
        <v>Istebna</v>
      </c>
      <c r="O28" s="332">
        <f>výsledky!O75</f>
        <v>8.8645833333333337E-3</v>
      </c>
      <c r="P28" s="331"/>
      <c r="Q28" s="186"/>
    </row>
    <row r="29" spans="1:17" ht="15" customHeight="1">
      <c r="A29" s="529"/>
      <c r="B29" s="1022"/>
      <c r="C29" s="194">
        <v>1999</v>
      </c>
      <c r="D29" s="184" t="str">
        <f>výsledky!D95</f>
        <v>Arkadiusz</v>
      </c>
      <c r="E29" s="190" t="str">
        <f>výsledky!E95</f>
        <v>Malyjurek</v>
      </c>
      <c r="F29" s="189" t="str">
        <f>výsledky!F95</f>
        <v>Istebna</v>
      </c>
      <c r="G29" s="332">
        <f>výsledky!G95</f>
        <v>9.1435185185185178E-3</v>
      </c>
      <c r="H29" s="184" t="str">
        <f>výsledky!H95</f>
        <v>Daniel</v>
      </c>
      <c r="I29" s="190" t="str">
        <f>výsledky!I95</f>
        <v>Kaleta</v>
      </c>
      <c r="J29" s="189" t="str">
        <f>výsledky!J95</f>
        <v>Hrádek</v>
      </c>
      <c r="K29" s="332">
        <f>výsledky!K95</f>
        <v>9.2708333333333341E-3</v>
      </c>
      <c r="L29" s="184" t="str">
        <f>výsledky!L95</f>
        <v>Radoslav</v>
      </c>
      <c r="M29" s="190" t="str">
        <f>výsledky!M95</f>
        <v>Piš</v>
      </c>
      <c r="N29" s="189" t="str">
        <f>výsledky!N95</f>
        <v>Frýdek-Místek</v>
      </c>
      <c r="O29" s="332">
        <f>výsledky!O95</f>
        <v>9.571759259259259E-3</v>
      </c>
      <c r="P29" s="331"/>
      <c r="Q29" s="186"/>
    </row>
    <row r="30" spans="1:17" ht="15" customHeight="1">
      <c r="A30" s="529"/>
      <c r="B30" s="1022"/>
      <c r="C30" s="194">
        <v>2000</v>
      </c>
      <c r="D30" s="184" t="str">
        <f>výsledky!D117</f>
        <v>Daniel</v>
      </c>
      <c r="E30" s="190" t="str">
        <f>výsledky!E117</f>
        <v>Kaleta</v>
      </c>
      <c r="F30" s="189" t="str">
        <f>výsledky!F117</f>
        <v>Hrádek</v>
      </c>
      <c r="G30" s="332">
        <f>výsledky!G117</f>
        <v>9.0995370370370362E-3</v>
      </c>
      <c r="H30" s="184" t="str">
        <f>výsledky!H117</f>
        <v>Jan</v>
      </c>
      <c r="I30" s="190" t="str">
        <f>výsledky!I117</f>
        <v>Jursa</v>
      </c>
      <c r="J30" s="189" t="str">
        <f>výsledky!J117</f>
        <v>Hrádek</v>
      </c>
      <c r="K30" s="332">
        <f>výsledky!K117</f>
        <v>1.0524305555555556E-2</v>
      </c>
      <c r="L30" s="184" t="str">
        <f>výsledky!L117</f>
        <v>Jakub</v>
      </c>
      <c r="M30" s="190" t="str">
        <f>výsledky!M117</f>
        <v>Adámek</v>
      </c>
      <c r="N30" s="189" t="str">
        <f>výsledky!N117</f>
        <v>Český Těšín</v>
      </c>
      <c r="O30" s="332">
        <f>výsledky!O117</f>
        <v>1.3868055555555555E-2</v>
      </c>
      <c r="P30" s="331"/>
      <c r="Q30" s="186"/>
    </row>
    <row r="31" spans="1:17" ht="15" customHeight="1">
      <c r="A31" s="529"/>
      <c r="B31" s="1022"/>
      <c r="C31" s="194">
        <v>2001</v>
      </c>
      <c r="D31" s="492" t="str">
        <f>výsledky!D139</f>
        <v xml:space="preserve">Petr                </v>
      </c>
      <c r="E31" s="498" t="str">
        <f>výsledky!E139</f>
        <v xml:space="preserve">Mikulenka           </v>
      </c>
      <c r="F31" s="499" t="str">
        <f>výsledky!F139</f>
        <v>Frýdek-Místek</v>
      </c>
      <c r="G31" s="500">
        <f>výsledky!G139</f>
        <v>1122.4000000000001</v>
      </c>
      <c r="H31" s="184" t="str">
        <f>výsledky!H139</f>
        <v xml:space="preserve">Daniel              </v>
      </c>
      <c r="I31" s="190" t="str">
        <f>výsledky!I139</f>
        <v xml:space="preserve">Kaleta              </v>
      </c>
      <c r="J31" s="189" t="str">
        <f>výsledky!J139</f>
        <v>Hrádek</v>
      </c>
      <c r="K31" s="341">
        <f>výsledky!K139</f>
        <v>1309.7</v>
      </c>
      <c r="L31" s="184">
        <f>výsledky!L139</f>
        <v>0</v>
      </c>
      <c r="M31" s="190">
        <f>výsledky!M139</f>
        <v>0</v>
      </c>
      <c r="N31" s="189">
        <f>výsledky!N139</f>
        <v>0</v>
      </c>
      <c r="O31" s="332">
        <f>výsledky!O139</f>
        <v>0</v>
      </c>
      <c r="P31" s="434"/>
      <c r="Q31" s="433"/>
    </row>
    <row r="32" spans="1:17" ht="15" customHeight="1">
      <c r="A32" s="529"/>
      <c r="B32" s="1022"/>
      <c r="C32" s="194">
        <v>2002</v>
      </c>
      <c r="D32" s="217" t="str">
        <f>výsledky!D161</f>
        <v>Tomáš</v>
      </c>
      <c r="E32" s="190" t="str">
        <f>výsledky!E161</f>
        <v>Sklenář</v>
      </c>
      <c r="F32" s="189" t="str">
        <f>výsledky!F161</f>
        <v>Třinec</v>
      </c>
      <c r="G32" s="327" t="str">
        <f>výsledky!G161</f>
        <v>11:48,1</v>
      </c>
      <c r="H32" s="184" t="str">
        <f>výsledky!H161</f>
        <v>Jakub</v>
      </c>
      <c r="I32" s="190" t="str">
        <f>výsledky!I161</f>
        <v>Kowolowski</v>
      </c>
      <c r="J32" s="189" t="str">
        <f>výsledky!J161</f>
        <v>Návsí</v>
      </c>
      <c r="K32" s="327" t="str">
        <f>výsledky!K161</f>
        <v>12:53,4</v>
      </c>
      <c r="L32" s="184" t="str">
        <f>výsledky!L161</f>
        <v>Petr</v>
      </c>
      <c r="M32" s="190" t="str">
        <f>výsledky!M161</f>
        <v>Martinák</v>
      </c>
      <c r="N32" s="189" t="str">
        <f>výsledky!N161</f>
        <v>Frýdek-Místek</v>
      </c>
      <c r="O32" s="327" t="str">
        <f>výsledky!O161</f>
        <v>13:30,3</v>
      </c>
      <c r="P32" s="331"/>
      <c r="Q32" s="186"/>
    </row>
    <row r="33" spans="1:17" ht="15" customHeight="1">
      <c r="A33" s="529"/>
      <c r="B33" s="1022"/>
      <c r="C33" s="194">
        <v>2003</v>
      </c>
      <c r="D33" s="217" t="str">
        <f>výsledky!D205</f>
        <v>Miroslav</v>
      </c>
      <c r="E33" s="190" t="str">
        <f>výsledky!E205</f>
        <v>Dudek</v>
      </c>
      <c r="F33" s="189" t="str">
        <f>výsledky!F205</f>
        <v>Zákopčie</v>
      </c>
      <c r="G33" s="327" t="str">
        <f>výsledky!G205</f>
        <v>13:22,0</v>
      </c>
      <c r="H33" s="184">
        <f>výsledky!H205</f>
        <v>0</v>
      </c>
      <c r="I33" s="190">
        <f>výsledky!I205</f>
        <v>0</v>
      </c>
      <c r="J33" s="189">
        <f>výsledky!J205</f>
        <v>0</v>
      </c>
      <c r="K33" s="327">
        <f>výsledky!K205</f>
        <v>0</v>
      </c>
      <c r="L33" s="184">
        <f>výsledky!L205</f>
        <v>0</v>
      </c>
      <c r="M33" s="190">
        <f>výsledky!M205</f>
        <v>0</v>
      </c>
      <c r="N33" s="189">
        <f>výsledky!N205</f>
        <v>0</v>
      </c>
      <c r="O33" s="327">
        <f>výsledky!O205</f>
        <v>0</v>
      </c>
      <c r="P33" s="331"/>
      <c r="Q33" s="186"/>
    </row>
    <row r="34" spans="1:17" ht="15" customHeight="1">
      <c r="A34" s="529"/>
      <c r="B34" s="1022"/>
      <c r="C34" s="194">
        <v>2004</v>
      </c>
      <c r="D34" s="217" t="str">
        <f>výsledky!D227</f>
        <v>Miroslav</v>
      </c>
      <c r="E34" s="190" t="str">
        <f>výsledky!E227</f>
        <v>Lepíček</v>
      </c>
      <c r="F34" s="189" t="str">
        <f>výsledky!F227</f>
        <v>Frýdek-Místek</v>
      </c>
      <c r="G34" s="327" t="str">
        <f>výsledky!G227</f>
        <v>11:45,0</v>
      </c>
      <c r="H34" s="184" t="str">
        <f>výsledky!H227</f>
        <v>Jan</v>
      </c>
      <c r="I34" s="190" t="str">
        <f>výsledky!I227</f>
        <v>Šrubař</v>
      </c>
      <c r="J34" s="189" t="str">
        <f>výsledky!J227</f>
        <v>Frýdek-Místek</v>
      </c>
      <c r="K34" s="327" t="str">
        <f>výsledky!K227</f>
        <v>12:46,0</v>
      </c>
      <c r="L34" s="184" t="str">
        <f>výsledky!L227</f>
        <v>Ondřej</v>
      </c>
      <c r="M34" s="190" t="str">
        <f>výsledky!M227</f>
        <v>Podešva</v>
      </c>
      <c r="N34" s="189" t="str">
        <f>výsledky!N227</f>
        <v>Třinec</v>
      </c>
      <c r="O34" s="327" t="str">
        <f>výsledky!O227</f>
        <v>13:49,0</v>
      </c>
      <c r="P34" s="331"/>
      <c r="Q34" s="186"/>
    </row>
    <row r="35" spans="1:17" ht="15" customHeight="1">
      <c r="A35" s="529"/>
      <c r="B35" s="1022"/>
      <c r="C35" s="194">
        <v>2005</v>
      </c>
      <c r="D35" s="217" t="str">
        <f>výsledky!D253</f>
        <v>Miroslav</v>
      </c>
      <c r="E35" s="190" t="str">
        <f>výsledky!E253</f>
        <v>Lepíček</v>
      </c>
      <c r="F35" s="189" t="str">
        <f>výsledky!F253</f>
        <v>Frýdek-Místek</v>
      </c>
      <c r="G35" s="327" t="str">
        <f>výsledky!G253</f>
        <v>11:54,6</v>
      </c>
      <c r="H35" s="184" t="str">
        <f>výsledky!H253</f>
        <v>Jan</v>
      </c>
      <c r="I35" s="190" t="str">
        <f>výsledky!I253</f>
        <v>Šrubař</v>
      </c>
      <c r="J35" s="189" t="str">
        <f>výsledky!J253</f>
        <v>Frýdek-Místek</v>
      </c>
      <c r="K35" s="327" t="str">
        <f>výsledky!K253</f>
        <v>12:19,9</v>
      </c>
      <c r="L35" s="184" t="str">
        <f>výsledky!L253</f>
        <v>Petr</v>
      </c>
      <c r="M35" s="190" t="str">
        <f>výsledky!M253</f>
        <v>Vronský</v>
      </c>
      <c r="N35" s="189" t="str">
        <f>výsledky!N253</f>
        <v>Frýdek-Místek</v>
      </c>
      <c r="O35" s="327" t="str">
        <f>výsledky!O253</f>
        <v>13:28,0</v>
      </c>
      <c r="P35" s="331"/>
      <c r="Q35" s="186"/>
    </row>
    <row r="36" spans="1:17" ht="15" customHeight="1">
      <c r="A36" s="529"/>
      <c r="B36" s="1022"/>
      <c r="C36" s="194">
        <v>2006</v>
      </c>
      <c r="D36" s="184" t="str">
        <f>výsledky!D279</f>
        <v>Jakub</v>
      </c>
      <c r="E36" s="190" t="str">
        <f>výsledky!E279</f>
        <v>Ambros</v>
      </c>
      <c r="F36" s="189" t="str">
        <f>výsledky!F279</f>
        <v>Kopřivnice</v>
      </c>
      <c r="G36" s="327" t="str">
        <f>výsledky!G279</f>
        <v>12:07,0</v>
      </c>
      <c r="H36" s="184" t="str">
        <f>výsledky!H279</f>
        <v>Petr</v>
      </c>
      <c r="I36" s="190" t="str">
        <f>výsledky!I279</f>
        <v>Říha</v>
      </c>
      <c r="J36" s="189" t="str">
        <f>výsledky!J279</f>
        <v>Frýdek-Místek</v>
      </c>
      <c r="K36" s="327" t="str">
        <f>výsledky!K279</f>
        <v>12:20,0</v>
      </c>
      <c r="L36" s="184" t="str">
        <f>výsledky!L279</f>
        <v>Jan</v>
      </c>
      <c r="M36" s="190" t="str">
        <f>výsledky!M279</f>
        <v>Petrus</v>
      </c>
      <c r="N36" s="189" t="str">
        <f>výsledky!N279</f>
        <v>Kolín</v>
      </c>
      <c r="O36" s="327" t="str">
        <f>výsledky!O279</f>
        <v>14:35,0</v>
      </c>
      <c r="P36" s="331"/>
      <c r="Q36" s="186"/>
    </row>
    <row r="37" spans="1:17" ht="15" customHeight="1">
      <c r="A37" s="529"/>
      <c r="B37" s="1022"/>
      <c r="C37" s="194">
        <v>2007</v>
      </c>
      <c r="D37" s="217" t="str">
        <f>výsledky!D305</f>
        <v>Michal</v>
      </c>
      <c r="E37" s="190" t="str">
        <f>výsledky!E305</f>
        <v>Madeja</v>
      </c>
      <c r="F37" s="189" t="str">
        <f>výsledky!F305</f>
        <v>Třinec</v>
      </c>
      <c r="G37" s="327" t="str">
        <f>výsledky!G305</f>
        <v>11:49,0</v>
      </c>
      <c r="H37" s="184" t="str">
        <f>výsledky!H305</f>
        <v>Václav</v>
      </c>
      <c r="I37" s="190" t="str">
        <f>výsledky!I305</f>
        <v>Káňa</v>
      </c>
      <c r="J37" s="189" t="str">
        <f>výsledky!J305</f>
        <v>Frýdek-Místek</v>
      </c>
      <c r="K37" s="327" t="str">
        <f>výsledky!K305</f>
        <v>14:17,7</v>
      </c>
      <c r="L37" s="184">
        <f>výsledky!L305</f>
        <v>0</v>
      </c>
      <c r="M37" s="190">
        <f>výsledky!M305</f>
        <v>0</v>
      </c>
      <c r="N37" s="189">
        <f>výsledky!N305</f>
        <v>0</v>
      </c>
      <c r="O37" s="327">
        <f>výsledky!O305</f>
        <v>0</v>
      </c>
      <c r="P37" s="331"/>
      <c r="Q37" s="186"/>
    </row>
    <row r="38" spans="1:17" ht="15" customHeight="1" thickBot="1">
      <c r="A38" s="531"/>
      <c r="B38" s="1022"/>
      <c r="C38" s="194">
        <v>2008</v>
      </c>
      <c r="D38" s="217" t="str">
        <f>výsledky!D333</f>
        <v>Roman</v>
      </c>
      <c r="E38" s="190" t="str">
        <f>výsledky!E333</f>
        <v>Říha</v>
      </c>
      <c r="F38" s="189" t="str">
        <f>výsledky!F333</f>
        <v>Frýdek-Místek</v>
      </c>
      <c r="G38" s="327" t="str">
        <f>výsledky!G333</f>
        <v>12:13,0</v>
      </c>
      <c r="H38" s="184" t="str">
        <f>výsledky!H333</f>
        <v>Václav</v>
      </c>
      <c r="I38" s="190" t="str">
        <f>výsledky!I333</f>
        <v>Kaňa</v>
      </c>
      <c r="J38" s="189" t="str">
        <f>výsledky!J333</f>
        <v>Frýdek-Místek</v>
      </c>
      <c r="K38" s="327" t="str">
        <f>výsledky!K333</f>
        <v>13:27,0</v>
      </c>
      <c r="L38" s="184" t="str">
        <f>výsledky!L333</f>
        <v>Jan</v>
      </c>
      <c r="M38" s="190" t="str">
        <f>výsledky!M333</f>
        <v>Bajer</v>
      </c>
      <c r="N38" s="189" t="str">
        <f>výsledky!N333</f>
        <v>Frýdek-Místek</v>
      </c>
      <c r="O38" s="327" t="str">
        <f>výsledky!O333</f>
        <v>14:11,0</v>
      </c>
      <c r="P38" s="185"/>
      <c r="Q38" s="186"/>
    </row>
    <row r="39" spans="1:17" ht="15" customHeight="1">
      <c r="A39" s="117"/>
      <c r="B39" s="1022"/>
      <c r="C39" s="194">
        <v>2009</v>
      </c>
      <c r="D39" s="217" t="str">
        <f>výsledky!D361</f>
        <v>Jan</v>
      </c>
      <c r="E39" s="190" t="str">
        <f>výsledky!E361</f>
        <v>Zemaník</v>
      </c>
      <c r="F39" s="189" t="str">
        <f>výsledky!F361</f>
        <v>Frýdek-Místek</v>
      </c>
      <c r="G39" s="327" t="str">
        <f>výsledky!G361</f>
        <v>12:03,0</v>
      </c>
      <c r="H39" s="184" t="str">
        <f>výsledky!H361</f>
        <v>Marek</v>
      </c>
      <c r="I39" s="190" t="str">
        <f>výsledky!I361</f>
        <v>Szmek</v>
      </c>
      <c r="J39" s="189" t="str">
        <f>výsledky!J361</f>
        <v>Bystřice</v>
      </c>
      <c r="K39" s="327" t="str">
        <f>výsledky!K361</f>
        <v>12:04,0</v>
      </c>
      <c r="L39" s="184" t="str">
        <f>výsledky!L361</f>
        <v>Roman</v>
      </c>
      <c r="M39" s="190" t="str">
        <f>výsledky!M361</f>
        <v>Říha</v>
      </c>
      <c r="N39" s="189" t="str">
        <f>výsledky!N361</f>
        <v>Frýdek-Místek</v>
      </c>
      <c r="O39" s="327" t="str">
        <f>výsledky!O361</f>
        <v>12:40,0</v>
      </c>
      <c r="P39" s="331"/>
      <c r="Q39" s="186"/>
    </row>
    <row r="40" spans="1:17" ht="15" customHeight="1">
      <c r="A40" s="117"/>
      <c r="B40" s="1022"/>
      <c r="C40" s="194">
        <v>2010</v>
      </c>
      <c r="D40" s="516" t="str">
        <f>výsledky!D389</f>
        <v>Petr</v>
      </c>
      <c r="E40" s="517" t="str">
        <f>výsledky!E389</f>
        <v>Kaminski</v>
      </c>
      <c r="F40" s="518" t="str">
        <f>výsledky!F389</f>
        <v>Havířov</v>
      </c>
      <c r="G40" s="519" t="str">
        <f>výsledky!G389</f>
        <v>11:20,0</v>
      </c>
      <c r="H40" s="184" t="str">
        <f>výsledky!H389</f>
        <v>Petr</v>
      </c>
      <c r="I40" s="190" t="str">
        <f>výsledky!I389</f>
        <v>Lukeš</v>
      </c>
      <c r="J40" s="189" t="str">
        <f>výsledky!J389</f>
        <v>Frýdek-Místek</v>
      </c>
      <c r="K40" s="327" t="str">
        <f>výsledky!K389</f>
        <v>12:05,0</v>
      </c>
      <c r="L40" s="184" t="str">
        <f>výsledky!L389</f>
        <v>Daniel</v>
      </c>
      <c r="M40" s="190" t="str">
        <f>výsledky!M389</f>
        <v>Bezecný</v>
      </c>
      <c r="N40" s="189" t="str">
        <f>výsledky!N389</f>
        <v>Frýdek-Místek</v>
      </c>
      <c r="O40" s="327" t="str">
        <f>výsledky!O389</f>
        <v>15:18,0</v>
      </c>
      <c r="P40" s="331">
        <v>7.8703703703703713E-3</v>
      </c>
      <c r="Q40" s="186">
        <v>2010</v>
      </c>
    </row>
    <row r="41" spans="1:17" ht="15" customHeight="1">
      <c r="A41" s="117"/>
      <c r="B41" s="1022"/>
      <c r="C41" s="612">
        <v>2011</v>
      </c>
      <c r="D41" s="622" t="str">
        <f>výsledky!D417</f>
        <v>Tomáš</v>
      </c>
      <c r="E41" s="614" t="str">
        <f>výsledky!E417</f>
        <v>Filipec</v>
      </c>
      <c r="F41" s="608" t="str">
        <f>výsledky!F417</f>
        <v>Frýdek-Místek</v>
      </c>
      <c r="G41" s="609" t="str">
        <f>výsledky!G417</f>
        <v>12:15,0</v>
      </c>
      <c r="H41" s="613">
        <f>výsledky!H417</f>
        <v>0</v>
      </c>
      <c r="I41" s="614">
        <f>výsledky!I417</f>
        <v>0</v>
      </c>
      <c r="J41" s="608">
        <f>výsledky!J417</f>
        <v>0</v>
      </c>
      <c r="K41" s="609">
        <f>výsledky!K417</f>
        <v>0</v>
      </c>
      <c r="L41" s="613">
        <f>výsledky!L417</f>
        <v>0</v>
      </c>
      <c r="M41" s="614">
        <f>výsledky!M417</f>
        <v>0</v>
      </c>
      <c r="N41" s="608">
        <f>výsledky!N417</f>
        <v>0</v>
      </c>
      <c r="O41" s="609">
        <f>výsledky!O417</f>
        <v>0</v>
      </c>
      <c r="P41" s="615"/>
      <c r="Q41" s="230"/>
    </row>
    <row r="42" spans="1:17" ht="15" customHeight="1">
      <c r="A42" s="117"/>
      <c r="B42" s="1022"/>
      <c r="C42" s="430">
        <v>2012</v>
      </c>
      <c r="D42" s="620">
        <f>výsledky!D445</f>
        <v>0</v>
      </c>
      <c r="E42" s="610">
        <f>výsledky!E445</f>
        <v>0</v>
      </c>
      <c r="F42" s="598">
        <f>výsledky!F445</f>
        <v>0</v>
      </c>
      <c r="G42" s="312">
        <f>výsledky!G445</f>
        <v>0</v>
      </c>
      <c r="H42" s="176">
        <f>výsledky!H445</f>
        <v>0</v>
      </c>
      <c r="I42" s="610">
        <f>výsledky!I445</f>
        <v>0</v>
      </c>
      <c r="J42" s="598">
        <f>výsledky!J445</f>
        <v>0</v>
      </c>
      <c r="K42" s="312">
        <f>výsledky!K445</f>
        <v>0</v>
      </c>
      <c r="L42" s="176">
        <f>výsledky!L445</f>
        <v>0</v>
      </c>
      <c r="M42" s="610">
        <f>výsledky!M445</f>
        <v>0</v>
      </c>
      <c r="N42" s="598">
        <f>výsledky!N445</f>
        <v>0</v>
      </c>
      <c r="O42" s="312">
        <f>výsledky!O445</f>
        <v>0</v>
      </c>
      <c r="P42" s="611"/>
      <c r="Q42" s="600"/>
    </row>
    <row r="43" spans="1:17" ht="15" customHeight="1" thickBot="1">
      <c r="A43" s="117"/>
      <c r="B43" s="1023"/>
      <c r="C43" s="195">
        <v>2013</v>
      </c>
      <c r="D43" s="539"/>
      <c r="E43" s="180"/>
      <c r="F43" s="168"/>
      <c r="G43" s="315"/>
      <c r="H43" s="179"/>
      <c r="I43" s="180"/>
      <c r="J43" s="168"/>
      <c r="K43" s="315"/>
      <c r="L43" s="179"/>
      <c r="M43" s="180"/>
      <c r="N43" s="168"/>
      <c r="O43" s="315"/>
      <c r="P43" s="536"/>
      <c r="Q43" s="160"/>
    </row>
  </sheetData>
  <mergeCells count="14">
    <mergeCell ref="B1:C2"/>
    <mergeCell ref="D1:O1"/>
    <mergeCell ref="P1:Q1"/>
    <mergeCell ref="D2:G2"/>
    <mergeCell ref="H2:K2"/>
    <mergeCell ref="L2:O2"/>
    <mergeCell ref="B23:C24"/>
    <mergeCell ref="B3:B21"/>
    <mergeCell ref="B25:B43"/>
    <mergeCell ref="P23:Q23"/>
    <mergeCell ref="D23:O23"/>
    <mergeCell ref="D24:G24"/>
    <mergeCell ref="H24:K24"/>
    <mergeCell ref="L24:O24"/>
  </mergeCells>
  <phoneticPr fontId="0" type="noConversion"/>
  <printOptions horizontalCentered="1" verticalCentered="1"/>
  <pageMargins left="0" right="0" top="0" bottom="0" header="0" footer="0"/>
  <pageSetup paperSize="9" orientation="landscape" horizontalDpi="360" verticalDpi="360"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3"/>
  <sheetViews>
    <sheetView topLeftCell="B8" workbookViewId="0">
      <selection activeCell="E8" sqref="E8"/>
    </sheetView>
  </sheetViews>
  <sheetFormatPr defaultRowHeight="12"/>
  <cols>
    <col min="1" max="1" width="0.42578125" style="1" hidden="1" customWidth="1"/>
    <col min="2" max="2" width="5.5703125" style="1" customWidth="1"/>
    <col min="3" max="3" width="7.42578125" style="1" customWidth="1"/>
    <col min="4" max="4" width="8.7109375" style="1" customWidth="1"/>
    <col min="5" max="5" width="14.7109375" style="1" customWidth="1"/>
    <col min="6" max="6" width="12.140625" style="1" customWidth="1"/>
    <col min="7" max="7" width="6.7109375" style="1" customWidth="1"/>
    <col min="8" max="8" width="8.7109375" style="1" customWidth="1"/>
    <col min="9" max="9" width="14.7109375" style="1" customWidth="1"/>
    <col min="10" max="10" width="11.85546875" style="1" customWidth="1"/>
    <col min="11" max="11" width="6.7109375" style="1" customWidth="1"/>
    <col min="12" max="12" width="8.7109375" style="1" customWidth="1"/>
    <col min="13" max="13" width="14.7109375" style="1" customWidth="1"/>
    <col min="14" max="14" width="11.85546875" style="1" customWidth="1"/>
    <col min="15" max="15" width="6.7109375" style="1" customWidth="1"/>
    <col min="16" max="17" width="7.7109375" style="1" customWidth="1"/>
    <col min="18" max="18" width="4.28515625" style="1" customWidth="1"/>
    <col min="19" max="19" width="7.5703125" style="1" customWidth="1"/>
    <col min="20" max="22" width="9.140625" style="1"/>
    <col min="23" max="23" width="5.7109375" style="1" customWidth="1"/>
    <col min="24" max="16384" width="9.140625" style="1"/>
  </cols>
  <sheetData>
    <row r="1" spans="1:17" ht="15" customHeight="1">
      <c r="A1" s="526"/>
      <c r="B1" s="1024" t="s">
        <v>799</v>
      </c>
      <c r="C1" s="1025"/>
      <c r="D1" s="1010" t="s">
        <v>1474</v>
      </c>
      <c r="E1" s="1011"/>
      <c r="F1" s="1011"/>
      <c r="G1" s="1011"/>
      <c r="H1" s="1011"/>
      <c r="I1" s="1011"/>
      <c r="J1" s="1011"/>
      <c r="K1" s="1011"/>
      <c r="L1" s="1011"/>
      <c r="M1" s="1011"/>
      <c r="N1" s="1011"/>
      <c r="O1" s="1030"/>
      <c r="P1" s="1028" t="s">
        <v>1473</v>
      </c>
      <c r="Q1" s="1029"/>
    </row>
    <row r="2" spans="1:17" ht="15" thickBot="1">
      <c r="A2" s="529"/>
      <c r="B2" s="1040"/>
      <c r="C2" s="1041"/>
      <c r="D2" s="1042" t="s">
        <v>1475</v>
      </c>
      <c r="E2" s="1043"/>
      <c r="F2" s="1043"/>
      <c r="G2" s="1043"/>
      <c r="H2" s="1044" t="s">
        <v>1476</v>
      </c>
      <c r="I2" s="1044"/>
      <c r="J2" s="1044"/>
      <c r="K2" s="1044"/>
      <c r="L2" s="1045" t="s">
        <v>1477</v>
      </c>
      <c r="M2" s="1045"/>
      <c r="N2" s="1045"/>
      <c r="O2" s="1046"/>
      <c r="P2" s="616" t="s">
        <v>1472</v>
      </c>
      <c r="Q2" s="617" t="s">
        <v>1480</v>
      </c>
    </row>
    <row r="3" spans="1:17" ht="15" customHeight="1">
      <c r="A3" s="526"/>
      <c r="B3" s="1047" t="s">
        <v>737</v>
      </c>
      <c r="C3" s="193">
        <v>1995</v>
      </c>
      <c r="D3" s="173" t="str">
        <f>výsledky!D16</f>
        <v>Pavlína</v>
      </c>
      <c r="E3" s="172" t="str">
        <f>výsledky!E16</f>
        <v>Kantorová</v>
      </c>
      <c r="F3" s="150" t="str">
        <f>výsledky!F16</f>
        <v>Jilemnice</v>
      </c>
      <c r="G3" s="310">
        <f>výsledky!G16</f>
        <v>9.9942129629629634E-3</v>
      </c>
      <c r="H3" s="173" t="str">
        <f>výsledky!H16</f>
        <v>Daniela</v>
      </c>
      <c r="I3" s="172" t="str">
        <f>výsledky!I16</f>
        <v>Španihelová</v>
      </c>
      <c r="J3" s="150" t="str">
        <f>výsledky!J16</f>
        <v>Třinec</v>
      </c>
      <c r="K3" s="310">
        <f>výsledky!K16</f>
        <v>1.1548611111111112E-2</v>
      </c>
      <c r="L3" s="173" t="str">
        <f>výsledky!L16</f>
        <v>Marcela</v>
      </c>
      <c r="M3" s="172" t="str">
        <f>výsledky!M16</f>
        <v>Hawliczková</v>
      </c>
      <c r="N3" s="150" t="str">
        <f>výsledky!N16</f>
        <v>Hrádek</v>
      </c>
      <c r="O3" s="310">
        <f>výsledky!O16</f>
        <v>1.2049768518518517E-2</v>
      </c>
      <c r="P3" s="152"/>
      <c r="Q3" s="153"/>
    </row>
    <row r="4" spans="1:17" ht="15" customHeight="1">
      <c r="A4" s="529"/>
      <c r="B4" s="1048"/>
      <c r="C4" s="194">
        <v>1996</v>
      </c>
      <c r="D4" s="187" t="str">
        <f>výsledky!D36</f>
        <v>Pavlína</v>
      </c>
      <c r="E4" s="198" t="str">
        <f>výsledky!E36</f>
        <v>Kantorová</v>
      </c>
      <c r="F4" s="182" t="str">
        <f>výsledky!F36</f>
        <v>Ostrava</v>
      </c>
      <c r="G4" s="332">
        <f>výsledky!G36</f>
        <v>1.0138888888888888E-2</v>
      </c>
      <c r="H4" s="187" t="str">
        <f>výsledky!H36</f>
        <v>Monika</v>
      </c>
      <c r="I4" s="198" t="str">
        <f>výsledky!I36</f>
        <v>Janoščová</v>
      </c>
      <c r="J4" s="182" t="str">
        <f>výsledky!J36</f>
        <v>Frýdlant</v>
      </c>
      <c r="K4" s="332">
        <f>výsledky!K36</f>
        <v>1.1030092592592591E-2</v>
      </c>
      <c r="L4" s="187">
        <f>výsledky!L36</f>
        <v>0</v>
      </c>
      <c r="M4" s="198">
        <f>výsledky!M36</f>
        <v>0</v>
      </c>
      <c r="N4" s="182">
        <f>výsledky!N36</f>
        <v>0</v>
      </c>
      <c r="O4" s="332">
        <f>výsledky!O36</f>
        <v>0</v>
      </c>
      <c r="P4" s="185"/>
      <c r="Q4" s="186"/>
    </row>
    <row r="5" spans="1:17" ht="15" customHeight="1">
      <c r="A5" s="529"/>
      <c r="B5" s="1048"/>
      <c r="C5" s="194">
        <v>1997</v>
      </c>
      <c r="D5" s="187" t="str">
        <f>výsledky!D56</f>
        <v>Vladislava</v>
      </c>
      <c r="E5" s="188" t="str">
        <f>výsledky!E56</f>
        <v>Jalůvková</v>
      </c>
      <c r="F5" s="189" t="str">
        <f>výsledky!F56</f>
        <v>Ostrava</v>
      </c>
      <c r="G5" s="332">
        <f>výsledky!G56</f>
        <v>1.2815972222222222E-2</v>
      </c>
      <c r="H5" s="187">
        <f>výsledky!H56</f>
        <v>0</v>
      </c>
      <c r="I5" s="188">
        <f>výsledky!I56</f>
        <v>0</v>
      </c>
      <c r="J5" s="189">
        <f>výsledky!J56</f>
        <v>0</v>
      </c>
      <c r="K5" s="332">
        <f>výsledky!K56</f>
        <v>0</v>
      </c>
      <c r="L5" s="187">
        <f>výsledky!L56</f>
        <v>0</v>
      </c>
      <c r="M5" s="188">
        <f>výsledky!M56</f>
        <v>0</v>
      </c>
      <c r="N5" s="189">
        <f>výsledky!N56</f>
        <v>0</v>
      </c>
      <c r="O5" s="332">
        <f>výsledky!O56</f>
        <v>0</v>
      </c>
      <c r="P5" s="185"/>
      <c r="Q5" s="186"/>
    </row>
    <row r="6" spans="1:17" ht="15" customHeight="1">
      <c r="A6" s="529"/>
      <c r="B6" s="1048"/>
      <c r="C6" s="194">
        <v>1998</v>
      </c>
      <c r="D6" s="520" t="str">
        <f>výsledky!D76</f>
        <v>Hana</v>
      </c>
      <c r="E6" s="521" t="str">
        <f>výsledky!E76</f>
        <v>Haroková</v>
      </c>
      <c r="F6" s="518" t="str">
        <f>výsledky!F76</f>
        <v>Šenov</v>
      </c>
      <c r="G6" s="523">
        <f>výsledky!G76</f>
        <v>8.9953703703703706E-3</v>
      </c>
      <c r="H6" s="187" t="str">
        <f>výsledky!H76</f>
        <v>Michaela</v>
      </c>
      <c r="I6" s="188" t="str">
        <f>výsledky!I76</f>
        <v>Przyczková</v>
      </c>
      <c r="J6" s="189" t="str">
        <f>výsledky!J76</f>
        <v>Hrádek</v>
      </c>
      <c r="K6" s="332">
        <f>výsledky!K76</f>
        <v>1.0215277777777778E-2</v>
      </c>
      <c r="L6" s="187" t="str">
        <f>výsledky!L76</f>
        <v>Pavlína</v>
      </c>
      <c r="M6" s="188" t="str">
        <f>výsledky!M76</f>
        <v>Kantorová</v>
      </c>
      <c r="N6" s="189" t="str">
        <f>výsledky!N76</f>
        <v>Ostrava</v>
      </c>
      <c r="O6" s="332">
        <f>výsledky!O76</f>
        <v>1.0369212962962964E-2</v>
      </c>
      <c r="P6" s="331">
        <f>G6</f>
        <v>8.9953703703703706E-3</v>
      </c>
      <c r="Q6" s="186">
        <v>1998</v>
      </c>
    </row>
    <row r="7" spans="1:17" ht="15" customHeight="1">
      <c r="A7" s="529"/>
      <c r="B7" s="1048"/>
      <c r="C7" s="194">
        <v>1999</v>
      </c>
      <c r="D7" s="187" t="str">
        <f>výsledky!D96</f>
        <v>Michaela</v>
      </c>
      <c r="E7" s="188" t="str">
        <f>výsledky!E96</f>
        <v>Legerská</v>
      </c>
      <c r="F7" s="189" t="str">
        <f>výsledky!F96</f>
        <v>Raškovice</v>
      </c>
      <c r="G7" s="332">
        <f>výsledky!G96</f>
        <v>9.0624999999999994E-3</v>
      </c>
      <c r="H7" s="187" t="str">
        <f>výsledky!H96</f>
        <v>Pavlína</v>
      </c>
      <c r="I7" s="188" t="str">
        <f>výsledky!I96</f>
        <v>Kantorová</v>
      </c>
      <c r="J7" s="189" t="str">
        <f>výsledky!J96</f>
        <v>Ostrava</v>
      </c>
      <c r="K7" s="332">
        <f>výsledky!K96</f>
        <v>1.042824074074074E-2</v>
      </c>
      <c r="L7" s="187">
        <f>výsledky!L96</f>
        <v>0</v>
      </c>
      <c r="M7" s="188">
        <f>výsledky!M96</f>
        <v>0</v>
      </c>
      <c r="N7" s="189">
        <f>výsledky!N96</f>
        <v>0</v>
      </c>
      <c r="O7" s="332">
        <f>výsledky!O96</f>
        <v>0</v>
      </c>
      <c r="P7" s="185"/>
      <c r="Q7" s="186"/>
    </row>
    <row r="8" spans="1:17" ht="15" customHeight="1">
      <c r="A8" s="529"/>
      <c r="B8" s="1048"/>
      <c r="C8" s="194">
        <v>2000</v>
      </c>
      <c r="D8" s="187" t="str">
        <f>výsledky!D118</f>
        <v>Hana</v>
      </c>
      <c r="E8" s="188" t="str">
        <f>výsledky!E118</f>
        <v>Haroková</v>
      </c>
      <c r="F8" s="189" t="str">
        <f>výsledky!F118</f>
        <v>Brno</v>
      </c>
      <c r="G8" s="332">
        <f>výsledky!G118</f>
        <v>9.0046296296296298E-3</v>
      </c>
      <c r="H8" s="187" t="str">
        <f>výsledky!H118</f>
        <v>Michaela</v>
      </c>
      <c r="I8" s="188" t="str">
        <f>výsledky!I118</f>
        <v>Legierská</v>
      </c>
      <c r="J8" s="189" t="str">
        <f>výsledky!J118</f>
        <v>Ostrava</v>
      </c>
      <c r="K8" s="332">
        <f>výsledky!K118</f>
        <v>9.105324074074073E-3</v>
      </c>
      <c r="L8" s="187" t="str">
        <f>výsledky!L118</f>
        <v>Klára</v>
      </c>
      <c r="M8" s="188" t="str">
        <f>výsledky!M118</f>
        <v>Maštalířová</v>
      </c>
      <c r="N8" s="189" t="str">
        <f>výsledky!N118</f>
        <v>Frýdek-Místek</v>
      </c>
      <c r="O8" s="332">
        <f>výsledky!O118</f>
        <v>1.1841435185185184E-2</v>
      </c>
      <c r="P8" s="185"/>
      <c r="Q8" s="186"/>
    </row>
    <row r="9" spans="1:17" ht="15" customHeight="1">
      <c r="A9" s="529"/>
      <c r="B9" s="1048"/>
      <c r="C9" s="194">
        <v>2001</v>
      </c>
      <c r="D9" s="187" t="str">
        <f>výsledky!D140</f>
        <v xml:space="preserve">Michaela            </v>
      </c>
      <c r="E9" s="188" t="str">
        <f>výsledky!E140</f>
        <v xml:space="preserve">Przyczková    </v>
      </c>
      <c r="F9" s="189" t="str">
        <f>výsledky!F140</f>
        <v>Hrádek</v>
      </c>
      <c r="G9" s="341">
        <f>výsledky!G140</f>
        <v>1334</v>
      </c>
      <c r="H9" s="187" t="str">
        <f>výsledky!H140</f>
        <v xml:space="preserve">Anna                </v>
      </c>
      <c r="I9" s="188" t="str">
        <f>výsledky!I140</f>
        <v xml:space="preserve">Otáhalová           </v>
      </c>
      <c r="J9" s="189" t="str">
        <f>výsledky!J140</f>
        <v>Ostrava</v>
      </c>
      <c r="K9" s="341">
        <f>výsledky!K140</f>
        <v>1354.9</v>
      </c>
      <c r="L9" s="187" t="str">
        <f>výsledky!L140</f>
        <v xml:space="preserve">Hana                </v>
      </c>
      <c r="M9" s="188" t="str">
        <f>výsledky!M140</f>
        <v xml:space="preserve">Haroková            </v>
      </c>
      <c r="N9" s="189" t="str">
        <f>výsledky!N140</f>
        <v>Brno</v>
      </c>
      <c r="O9" s="341">
        <f>výsledky!O140</f>
        <v>1408.2</v>
      </c>
      <c r="P9" s="185"/>
      <c r="Q9" s="186"/>
    </row>
    <row r="10" spans="1:17" ht="15" customHeight="1">
      <c r="A10" s="529"/>
      <c r="B10" s="1048"/>
      <c r="C10" s="194">
        <v>2002</v>
      </c>
      <c r="D10" s="187" t="str">
        <f>výsledky!D162</f>
        <v>Hana</v>
      </c>
      <c r="E10" s="188" t="str">
        <f>výsledky!E162</f>
        <v>Haroková</v>
      </c>
      <c r="F10" s="189" t="str">
        <f>výsledky!F162</f>
        <v>Brno</v>
      </c>
      <c r="G10" s="327" t="str">
        <f>výsledky!G162</f>
        <v>13:08,8</v>
      </c>
      <c r="H10" s="187" t="str">
        <f>výsledky!H162</f>
        <v>Blažena</v>
      </c>
      <c r="I10" s="188" t="str">
        <f>výsledky!I162</f>
        <v>Stránská</v>
      </c>
      <c r="J10" s="189" t="str">
        <f>výsledky!J162</f>
        <v>Frýdek-Místek</v>
      </c>
      <c r="K10" s="327" t="str">
        <f>výsledky!K162</f>
        <v>13:35,1</v>
      </c>
      <c r="L10" s="187" t="str">
        <f>výsledky!L162</f>
        <v>Michaela</v>
      </c>
      <c r="M10" s="188" t="str">
        <f>výsledky!M162</f>
        <v>Przyczková</v>
      </c>
      <c r="N10" s="189" t="str">
        <f>výsledky!N162</f>
        <v>Hrádek</v>
      </c>
      <c r="O10" s="327" t="str">
        <f>výsledky!O162</f>
        <v>14:02,7</v>
      </c>
      <c r="P10" s="185"/>
      <c r="Q10" s="186"/>
    </row>
    <row r="11" spans="1:17" ht="15" customHeight="1">
      <c r="A11" s="529"/>
      <c r="B11" s="1048"/>
      <c r="C11" s="194">
        <v>2003</v>
      </c>
      <c r="D11" s="187" t="str">
        <f>výsledky!D206</f>
        <v>Michaela</v>
      </c>
      <c r="E11" s="188" t="str">
        <f>výsledky!E206</f>
        <v>Przyczková</v>
      </c>
      <c r="F11" s="189" t="str">
        <f>výsledky!F206</f>
        <v>Hrádek</v>
      </c>
      <c r="G11" s="327" t="str">
        <f>výsledky!G206</f>
        <v>13:48,3</v>
      </c>
      <c r="H11" s="187" t="str">
        <f>výsledky!H206</f>
        <v>Zuzana</v>
      </c>
      <c r="I11" s="188" t="str">
        <f>výsledky!I206</f>
        <v>Pavelková</v>
      </c>
      <c r="J11" s="189" t="str">
        <f>výsledky!J206</f>
        <v>Frýdek-Místek</v>
      </c>
      <c r="K11" s="327" t="str">
        <f>výsledky!K206</f>
        <v>15:58,2</v>
      </c>
      <c r="L11" s="187" t="str">
        <f>výsledky!L206</f>
        <v>Klára</v>
      </c>
      <c r="M11" s="188" t="str">
        <f>výsledky!M206</f>
        <v>Maštalířová</v>
      </c>
      <c r="N11" s="189" t="str">
        <f>výsledky!N206</f>
        <v>Frýdek-Místek</v>
      </c>
      <c r="O11" s="327" t="str">
        <f>výsledky!O206</f>
        <v>17:52,2</v>
      </c>
      <c r="P11" s="185"/>
      <c r="Q11" s="186"/>
    </row>
    <row r="12" spans="1:17" ht="15" customHeight="1">
      <c r="A12" s="529"/>
      <c r="B12" s="1048"/>
      <c r="C12" s="194">
        <v>2004</v>
      </c>
      <c r="D12" s="187" t="str">
        <f>výsledky!D228</f>
        <v>Hana</v>
      </c>
      <c r="E12" s="188" t="str">
        <f>výsledky!E228</f>
        <v>Haroková</v>
      </c>
      <c r="F12" s="189" t="str">
        <f>výsledky!F228</f>
        <v>Brno</v>
      </c>
      <c r="G12" s="327" t="str">
        <f>výsledky!G228</f>
        <v>13:26,0</v>
      </c>
      <c r="H12" s="187" t="str">
        <f>výsledky!H228</f>
        <v>Zuzana</v>
      </c>
      <c r="I12" s="188" t="str">
        <f>výsledky!I228</f>
        <v>Pavelková</v>
      </c>
      <c r="J12" s="189" t="str">
        <f>výsledky!J228</f>
        <v>Frýdek-Místek</v>
      </c>
      <c r="K12" s="327" t="str">
        <f>výsledky!K228</f>
        <v>16:16,0</v>
      </c>
      <c r="L12" s="187">
        <f>výsledky!L228</f>
        <v>0</v>
      </c>
      <c r="M12" s="188">
        <f>výsledky!M228</f>
        <v>0</v>
      </c>
      <c r="N12" s="189">
        <f>výsledky!N228</f>
        <v>0</v>
      </c>
      <c r="O12" s="327">
        <f>výsledky!O228</f>
        <v>0</v>
      </c>
      <c r="P12" s="185"/>
      <c r="Q12" s="186"/>
    </row>
    <row r="13" spans="1:17" ht="15" customHeight="1">
      <c r="A13" s="529"/>
      <c r="B13" s="1048"/>
      <c r="C13" s="194">
        <v>2005</v>
      </c>
      <c r="D13" s="187" t="str">
        <f>výsledky!D254</f>
        <v>Monika</v>
      </c>
      <c r="E13" s="188" t="str">
        <f>výsledky!E254</f>
        <v>Janošcová</v>
      </c>
      <c r="F13" s="189" t="str">
        <f>výsledky!F254</f>
        <v>Frýdek-Místek</v>
      </c>
      <c r="G13" s="327" t="str">
        <f>výsledky!G254</f>
        <v>15:17,6</v>
      </c>
      <c r="H13" s="187" t="str">
        <f>výsledky!H254</f>
        <v>Bedřiška</v>
      </c>
      <c r="I13" s="188" t="str">
        <f>výsledky!I254</f>
        <v>Kamarytová</v>
      </c>
      <c r="J13" s="189" t="str">
        <f>výsledky!J254</f>
        <v>Karviná</v>
      </c>
      <c r="K13" s="327" t="str">
        <f>výsledky!K254</f>
        <v>17:34,9</v>
      </c>
      <c r="L13" s="187">
        <f>výsledky!L254</f>
        <v>0</v>
      </c>
      <c r="M13" s="188">
        <f>výsledky!M254</f>
        <v>0</v>
      </c>
      <c r="N13" s="189">
        <f>výsledky!N254</f>
        <v>0</v>
      </c>
      <c r="O13" s="327">
        <f>výsledky!O254</f>
        <v>0</v>
      </c>
      <c r="P13" s="185"/>
      <c r="Q13" s="186"/>
    </row>
    <row r="14" spans="1:17" ht="15" customHeight="1">
      <c r="A14" s="529"/>
      <c r="B14" s="1048"/>
      <c r="C14" s="194">
        <v>2006</v>
      </c>
      <c r="D14" s="187" t="str">
        <f>výsledky!D280</f>
        <v>Hana</v>
      </c>
      <c r="E14" s="188" t="str">
        <f>výsledky!E280</f>
        <v>Haroková</v>
      </c>
      <c r="F14" s="189" t="str">
        <f>výsledky!F280</f>
        <v>Brno</v>
      </c>
      <c r="G14" s="327" t="str">
        <f>výsledky!G280</f>
        <v>14:05,0</v>
      </c>
      <c r="H14" s="187" t="str">
        <f>výsledky!H280</f>
        <v>Tereza</v>
      </c>
      <c r="I14" s="188" t="str">
        <f>výsledky!I280</f>
        <v>Droppová</v>
      </c>
      <c r="J14" s="189" t="str">
        <f>výsledky!J280</f>
        <v>Frýdek-Místek</v>
      </c>
      <c r="K14" s="327" t="str">
        <f>výsledky!K280</f>
        <v>16:08,0</v>
      </c>
      <c r="L14" s="187">
        <f>výsledky!L280</f>
        <v>0</v>
      </c>
      <c r="M14" s="188">
        <f>výsledky!M280</f>
        <v>0</v>
      </c>
      <c r="N14" s="189">
        <f>výsledky!N280</f>
        <v>0</v>
      </c>
      <c r="O14" s="332">
        <f>výsledky!O280</f>
        <v>0</v>
      </c>
      <c r="P14" s="185"/>
      <c r="Q14" s="186"/>
    </row>
    <row r="15" spans="1:17" ht="15" customHeight="1">
      <c r="A15" s="529"/>
      <c r="B15" s="1048"/>
      <c r="C15" s="194">
        <v>2007</v>
      </c>
      <c r="D15" s="187" t="str">
        <f>výsledky!D306</f>
        <v>Hana</v>
      </c>
      <c r="E15" s="188" t="str">
        <f>výsledky!E306</f>
        <v>Haroková</v>
      </c>
      <c r="F15" s="189" t="str">
        <f>výsledky!F306</f>
        <v>Brno</v>
      </c>
      <c r="G15" s="327" t="str">
        <f>výsledky!G306</f>
        <v>13:08,0</v>
      </c>
      <c r="H15" s="187" t="str">
        <f>výsledky!H306</f>
        <v>Renata</v>
      </c>
      <c r="I15" s="188" t="str">
        <f>výsledky!I306</f>
        <v>Szpyrcová</v>
      </c>
      <c r="J15" s="189" t="str">
        <f>výsledky!J306</f>
        <v>Jablunkov</v>
      </c>
      <c r="K15" s="327" t="str">
        <f>výsledky!K306</f>
        <v>14:54,0</v>
      </c>
      <c r="L15" s="187" t="str">
        <f>výsledky!L306</f>
        <v>Natalia</v>
      </c>
      <c r="M15" s="188" t="str">
        <f>výsledky!M306</f>
        <v>Pszczolka</v>
      </c>
      <c r="N15" s="189" t="str">
        <f>výsledky!N306</f>
        <v>Bažanowice</v>
      </c>
      <c r="O15" s="327" t="str">
        <f>výsledky!O306</f>
        <v>14:56,0</v>
      </c>
      <c r="P15" s="185"/>
      <c r="Q15" s="186"/>
    </row>
    <row r="16" spans="1:17" ht="15" customHeight="1" thickBot="1">
      <c r="A16" s="531"/>
      <c r="B16" s="1048"/>
      <c r="C16" s="194">
        <v>2008</v>
      </c>
      <c r="D16" s="187" t="str">
        <f>výsledky!D334</f>
        <v>Hana</v>
      </c>
      <c r="E16" s="188" t="str">
        <f>výsledky!E334</f>
        <v>Haroková</v>
      </c>
      <c r="F16" s="189" t="str">
        <f>výsledky!F334</f>
        <v>Havířov</v>
      </c>
      <c r="G16" s="327" t="str">
        <f>výsledky!G334</f>
        <v>13:43,0</v>
      </c>
      <c r="H16" s="187" t="str">
        <f>výsledky!H334</f>
        <v>Natalia</v>
      </c>
      <c r="I16" s="188" t="str">
        <f>výsledky!I334</f>
        <v>Pszczolka</v>
      </c>
      <c r="J16" s="189" t="str">
        <f>výsledky!J334</f>
        <v>Bažanowice</v>
      </c>
      <c r="K16" s="327" t="str">
        <f>výsledky!K334</f>
        <v>14:24,0</v>
      </c>
      <c r="L16" s="187" t="str">
        <f>výsledky!L334</f>
        <v>Renata</v>
      </c>
      <c r="M16" s="188" t="str">
        <f>výsledky!M334</f>
        <v>Szpyrcová</v>
      </c>
      <c r="N16" s="189" t="str">
        <f>výsledky!N334</f>
        <v>Jablunkov</v>
      </c>
      <c r="O16" s="327" t="str">
        <f>výsledky!O334</f>
        <v>15:29,0</v>
      </c>
      <c r="P16" s="185"/>
      <c r="Q16" s="186"/>
    </row>
    <row r="17" spans="1:17" ht="15" customHeight="1">
      <c r="A17" s="529"/>
      <c r="B17" s="1048"/>
      <c r="C17" s="194">
        <v>2009</v>
      </c>
      <c r="D17" s="187" t="str">
        <f>výsledky!D362</f>
        <v>Lucie</v>
      </c>
      <c r="E17" s="188" t="str">
        <f>výsledky!E362</f>
        <v>Szotkowská</v>
      </c>
      <c r="F17" s="189" t="str">
        <f>výsledky!F362</f>
        <v>Jablunkov</v>
      </c>
      <c r="G17" s="327" t="str">
        <f>výsledky!G362</f>
        <v>15:05,0</v>
      </c>
      <c r="H17" s="187" t="str">
        <f>výsledky!H362</f>
        <v>Tereza</v>
      </c>
      <c r="I17" s="188" t="str">
        <f>výsledky!I362</f>
        <v>Dropová</v>
      </c>
      <c r="J17" s="189" t="str">
        <f>výsledky!J362</f>
        <v>Frýdek-Místek</v>
      </c>
      <c r="K17" s="327" t="str">
        <f>výsledky!K362</f>
        <v>17:13,0</v>
      </c>
      <c r="L17" s="187" t="str">
        <f>výsledky!L362</f>
        <v>Jana</v>
      </c>
      <c r="M17" s="188" t="str">
        <f>výsledky!M362</f>
        <v>Byrtusová</v>
      </c>
      <c r="N17" s="189" t="str">
        <f>výsledky!N362</f>
        <v>Bukovec</v>
      </c>
      <c r="O17" s="327" t="str">
        <f>výsledky!O362</f>
        <v>20:35,0</v>
      </c>
      <c r="P17" s="185"/>
      <c r="Q17" s="186"/>
    </row>
    <row r="18" spans="1:17" ht="15" customHeight="1">
      <c r="A18" s="529"/>
      <c r="B18" s="1048"/>
      <c r="C18" s="194">
        <v>2010</v>
      </c>
      <c r="D18" s="187" t="str">
        <f>výsledky!D390</f>
        <v>Andrea</v>
      </c>
      <c r="E18" s="188" t="str">
        <f>výsledky!E390</f>
        <v>Krstevová</v>
      </c>
      <c r="F18" s="189" t="str">
        <f>výsledky!F390</f>
        <v>Kopřivnice</v>
      </c>
      <c r="G18" s="327" t="str">
        <f>výsledky!G390</f>
        <v>13:36,0</v>
      </c>
      <c r="H18" s="187" t="str">
        <f>výsledky!H390</f>
        <v>Lucie</v>
      </c>
      <c r="I18" s="188" t="str">
        <f>výsledky!I390</f>
        <v>Szotkowská</v>
      </c>
      <c r="J18" s="189" t="str">
        <f>výsledky!J390</f>
        <v>Jablunkov</v>
      </c>
      <c r="K18" s="327" t="str">
        <f>výsledky!K390</f>
        <v>14:25,0</v>
      </c>
      <c r="L18" s="187" t="str">
        <f>výsledky!L390</f>
        <v>Hana</v>
      </c>
      <c r="M18" s="188" t="str">
        <f>výsledky!M390</f>
        <v>Haroková</v>
      </c>
      <c r="N18" s="189" t="str">
        <f>výsledky!N390</f>
        <v>Havířov</v>
      </c>
      <c r="O18" s="327" t="str">
        <f>výsledky!O390</f>
        <v>15:01,0</v>
      </c>
      <c r="P18" s="185"/>
      <c r="Q18" s="186"/>
    </row>
    <row r="19" spans="1:17" ht="15" customHeight="1">
      <c r="A19" s="529"/>
      <c r="B19" s="1048"/>
      <c r="C19" s="612">
        <v>2011</v>
      </c>
      <c r="D19" s="606" t="str">
        <f>výsledky!D418</f>
        <v>Lucie</v>
      </c>
      <c r="E19" s="607" t="str">
        <f>výsledky!E418</f>
        <v>Szotkowská</v>
      </c>
      <c r="F19" s="608" t="str">
        <f>výsledky!F418</f>
        <v>Jablunkov</v>
      </c>
      <c r="G19" s="609" t="str">
        <f>výsledky!G418</f>
        <v>14:39,0</v>
      </c>
      <c r="H19" s="606" t="str">
        <f>výsledky!H418</f>
        <v>Ivana</v>
      </c>
      <c r="I19" s="607" t="str">
        <f>výsledky!I418</f>
        <v>Lubojacká</v>
      </c>
      <c r="J19" s="608" t="str">
        <f>výsledky!J418</f>
        <v>Jablunkov</v>
      </c>
      <c r="K19" s="609" t="str">
        <f>výsledky!K418</f>
        <v>15:31,0</v>
      </c>
      <c r="L19" s="606" t="str">
        <f>výsledky!L418</f>
        <v>Iva</v>
      </c>
      <c r="M19" s="607" t="str">
        <f>výsledky!M418</f>
        <v>Štefková</v>
      </c>
      <c r="N19" s="608" t="str">
        <f>výsledky!N418</f>
        <v>Jablunkov</v>
      </c>
      <c r="O19" s="609" t="str">
        <f>výsledky!O418</f>
        <v>17:09,0</v>
      </c>
      <c r="P19" s="623"/>
      <c r="Q19" s="230"/>
    </row>
    <row r="20" spans="1:17" ht="15" customHeight="1">
      <c r="A20" s="529"/>
      <c r="B20" s="1048"/>
      <c r="C20" s="430">
        <v>2012</v>
      </c>
      <c r="D20" s="596" t="str">
        <f>výsledky!D446</f>
        <v>Kamila</v>
      </c>
      <c r="E20" s="597" t="str">
        <f>výsledky!E446</f>
        <v>Kubitová</v>
      </c>
      <c r="F20" s="598" t="str">
        <f>výsledky!F446</f>
        <v>Karviná</v>
      </c>
      <c r="G20" s="312" t="str">
        <f>výsledky!G446</f>
        <v>18:41,0</v>
      </c>
      <c r="H20" s="596" t="str">
        <f>výsledky!H446</f>
        <v>Eva</v>
      </c>
      <c r="I20" s="597" t="str">
        <f>výsledky!I446</f>
        <v>Kučírková</v>
      </c>
      <c r="J20" s="598" t="str">
        <f>výsledky!J446</f>
        <v>Třinec</v>
      </c>
      <c r="K20" s="312" t="str">
        <f>výsledky!K446</f>
        <v>19:20,0</v>
      </c>
      <c r="L20" s="596">
        <f>výsledky!L446</f>
        <v>0</v>
      </c>
      <c r="M20" s="597">
        <f>výsledky!M446</f>
        <v>0</v>
      </c>
      <c r="N20" s="598">
        <f>výsledky!N446</f>
        <v>0</v>
      </c>
      <c r="O20" s="312">
        <f>výsledky!O446</f>
        <v>0</v>
      </c>
      <c r="P20" s="621"/>
      <c r="Q20" s="600"/>
    </row>
    <row r="21" spans="1:17" ht="15" customHeight="1" thickBot="1">
      <c r="A21" s="531"/>
      <c r="B21" s="1049"/>
      <c r="C21" s="195">
        <v>2013</v>
      </c>
      <c r="D21" s="191"/>
      <c r="E21" s="192"/>
      <c r="F21" s="168"/>
      <c r="G21" s="315"/>
      <c r="H21" s="191"/>
      <c r="I21" s="192"/>
      <c r="J21" s="168"/>
      <c r="K21" s="315"/>
      <c r="L21" s="191"/>
      <c r="M21" s="192"/>
      <c r="N21" s="168"/>
      <c r="O21" s="315"/>
      <c r="P21" s="159"/>
      <c r="Q21" s="160"/>
    </row>
    <row r="22" spans="1:17" ht="12.75" thickBot="1"/>
    <row r="23" spans="1:17" ht="15" customHeight="1">
      <c r="A23" s="526"/>
      <c r="B23" s="1024" t="s">
        <v>799</v>
      </c>
      <c r="C23" s="1025"/>
      <c r="D23" s="1010" t="s">
        <v>1474</v>
      </c>
      <c r="E23" s="1011"/>
      <c r="F23" s="1011"/>
      <c r="G23" s="1011"/>
      <c r="H23" s="1011"/>
      <c r="I23" s="1011"/>
      <c r="J23" s="1011"/>
      <c r="K23" s="1011"/>
      <c r="L23" s="1011"/>
      <c r="M23" s="1011"/>
      <c r="N23" s="1011"/>
      <c r="O23" s="1030"/>
      <c r="P23" s="1028" t="s">
        <v>1473</v>
      </c>
      <c r="Q23" s="1029"/>
    </row>
    <row r="24" spans="1:17" ht="15" customHeight="1" thickBot="1">
      <c r="A24" s="529"/>
      <c r="B24" s="1026"/>
      <c r="C24" s="1027"/>
      <c r="D24" s="1013" t="s">
        <v>1475</v>
      </c>
      <c r="E24" s="1014"/>
      <c r="F24" s="1014"/>
      <c r="G24" s="1014"/>
      <c r="H24" s="1015" t="s">
        <v>1476</v>
      </c>
      <c r="I24" s="1015"/>
      <c r="J24" s="1015"/>
      <c r="K24" s="1015"/>
      <c r="L24" s="1016" t="s">
        <v>1477</v>
      </c>
      <c r="M24" s="1016"/>
      <c r="N24" s="1016"/>
      <c r="O24" s="1031"/>
      <c r="P24" s="197" t="s">
        <v>1472</v>
      </c>
      <c r="Q24" s="196" t="s">
        <v>1480</v>
      </c>
    </row>
    <row r="25" spans="1:17" ht="15" customHeight="1">
      <c r="A25" s="529"/>
      <c r="B25" s="1021" t="s">
        <v>738</v>
      </c>
      <c r="C25" s="193">
        <v>1995</v>
      </c>
      <c r="D25" s="200" t="str">
        <f>výsledky!D17</f>
        <v xml:space="preserve">Jiří </v>
      </c>
      <c r="E25" s="199" t="str">
        <f>výsledky!E17</f>
        <v>Ernst</v>
      </c>
      <c r="F25" s="150" t="str">
        <f>výsledky!F17</f>
        <v>Třinec</v>
      </c>
      <c r="G25" s="310">
        <f>výsledky!G17</f>
        <v>1.8428240740740742E-2</v>
      </c>
      <c r="H25" s="200" t="str">
        <f>výsledky!H17</f>
        <v>Bronislav</v>
      </c>
      <c r="I25" s="199" t="str">
        <f>výsledky!I17</f>
        <v>Walek</v>
      </c>
      <c r="J25" s="150" t="str">
        <f>výsledky!J17</f>
        <v>Hrádek</v>
      </c>
      <c r="K25" s="310">
        <f>výsledky!K17</f>
        <v>1.8666666666666668E-2</v>
      </c>
      <c r="L25" s="200" t="str">
        <f>výsledky!L17</f>
        <v>Roman</v>
      </c>
      <c r="M25" s="199" t="str">
        <f>výsledky!M17</f>
        <v>Baláž</v>
      </c>
      <c r="N25" s="150" t="str">
        <f>výsledky!N17</f>
        <v>Frenštát p. R.</v>
      </c>
      <c r="O25" s="310">
        <f>výsledky!O17</f>
        <v>1.9112268518518518E-2</v>
      </c>
      <c r="P25" s="152"/>
      <c r="Q25" s="153"/>
    </row>
    <row r="26" spans="1:17" ht="15" customHeight="1">
      <c r="A26" s="529"/>
      <c r="B26" s="1022"/>
      <c r="C26" s="194">
        <v>1996</v>
      </c>
      <c r="D26" s="184" t="str">
        <f>výsledky!D37</f>
        <v>Tomáš</v>
      </c>
      <c r="E26" s="181" t="str">
        <f>výsledky!E37</f>
        <v>Ernst</v>
      </c>
      <c r="F26" s="182" t="str">
        <f>výsledky!F37</f>
        <v>Třinec</v>
      </c>
      <c r="G26" s="332">
        <f>výsledky!G37</f>
        <v>1.9317129629629629E-2</v>
      </c>
      <c r="H26" s="184" t="str">
        <f>výsledky!H37</f>
        <v>Roman</v>
      </c>
      <c r="I26" s="181" t="str">
        <f>výsledky!I37</f>
        <v>Slowioczek</v>
      </c>
      <c r="J26" s="182" t="str">
        <f>výsledky!J37</f>
        <v>Jablunkov</v>
      </c>
      <c r="K26" s="332">
        <f>výsledky!K37</f>
        <v>1.9322916666666665E-2</v>
      </c>
      <c r="L26" s="184" t="str">
        <f>výsledky!L37</f>
        <v>Bronislav</v>
      </c>
      <c r="M26" s="181" t="str">
        <f>výsledky!M37</f>
        <v>Walek</v>
      </c>
      <c r="N26" s="182" t="str">
        <f>výsledky!N37</f>
        <v>Hrádek</v>
      </c>
      <c r="O26" s="332">
        <f>výsledky!O37</f>
        <v>1.9722222222222221E-2</v>
      </c>
      <c r="P26" s="185"/>
      <c r="Q26" s="186"/>
    </row>
    <row r="27" spans="1:17" ht="15" customHeight="1">
      <c r="A27" s="529"/>
      <c r="B27" s="1022"/>
      <c r="C27" s="194">
        <v>1997</v>
      </c>
      <c r="D27" s="184" t="str">
        <f>výsledky!D57</f>
        <v>Martin</v>
      </c>
      <c r="E27" s="190" t="str">
        <f>výsledky!E57</f>
        <v>Biolek</v>
      </c>
      <c r="F27" s="189" t="str">
        <f>výsledky!F57</f>
        <v>Vratimov</v>
      </c>
      <c r="G27" s="332">
        <f>výsledky!G57</f>
        <v>1.8655092592592595E-2</v>
      </c>
      <c r="H27" s="184" t="str">
        <f>výsledky!H57</f>
        <v>Daniel</v>
      </c>
      <c r="I27" s="190" t="str">
        <f>výsledky!I57</f>
        <v>Tománek</v>
      </c>
      <c r="J27" s="189" t="str">
        <f>výsledky!J57</f>
        <v>Ostrava</v>
      </c>
      <c r="K27" s="332">
        <f>výsledky!K57</f>
        <v>1.9019675925925926E-2</v>
      </c>
      <c r="L27" s="184" t="str">
        <f>výsledky!L57</f>
        <v>Zdeněk</v>
      </c>
      <c r="M27" s="190" t="str">
        <f>výsledky!M57</f>
        <v>Velička</v>
      </c>
      <c r="N27" s="189" t="str">
        <f>výsledky!N57</f>
        <v>Rožnov p. R.</v>
      </c>
      <c r="O27" s="332">
        <f>výsledky!O57</f>
        <v>1.9251157407407408E-2</v>
      </c>
      <c r="P27" s="185"/>
      <c r="Q27" s="186"/>
    </row>
    <row r="28" spans="1:17" ht="15" customHeight="1">
      <c r="A28" s="529"/>
      <c r="B28" s="1022"/>
      <c r="C28" s="194">
        <v>1998</v>
      </c>
      <c r="D28" s="492" t="str">
        <f>výsledky!D77</f>
        <v>Zdeněk</v>
      </c>
      <c r="E28" s="498" t="str">
        <f>výsledky!E77</f>
        <v>Mezuliáník</v>
      </c>
      <c r="F28" s="499" t="str">
        <f>výsledky!F77</f>
        <v>Bardejov</v>
      </c>
      <c r="G28" s="495">
        <f>výsledky!G77</f>
        <v>1.7597222222222222E-2</v>
      </c>
      <c r="H28" s="184" t="str">
        <f>výsledky!H77</f>
        <v>Alan</v>
      </c>
      <c r="I28" s="190" t="str">
        <f>výsledky!I77</f>
        <v>Janík</v>
      </c>
      <c r="J28" s="189" t="str">
        <f>výsledky!J77</f>
        <v>Havířov</v>
      </c>
      <c r="K28" s="332">
        <f>výsledky!K77</f>
        <v>1.8185185185185186E-2</v>
      </c>
      <c r="L28" s="184" t="str">
        <f>výsledky!L77</f>
        <v>Radim</v>
      </c>
      <c r="M28" s="190" t="str">
        <f>výsledky!M77</f>
        <v>Šesták</v>
      </c>
      <c r="N28" s="189" t="str">
        <f>výsledky!N77</f>
        <v>Bruntál</v>
      </c>
      <c r="O28" s="332">
        <f>výsledky!O77</f>
        <v>1.8277777777777778E-2</v>
      </c>
      <c r="P28" s="331"/>
      <c r="Q28" s="186"/>
    </row>
    <row r="29" spans="1:17" ht="15" customHeight="1">
      <c r="A29" s="529"/>
      <c r="B29" s="1022"/>
      <c r="C29" s="194">
        <v>1999</v>
      </c>
      <c r="D29" s="184" t="str">
        <f>výsledky!D97</f>
        <v>Petr</v>
      </c>
      <c r="E29" s="190" t="str">
        <f>výsledky!E97</f>
        <v>Prokop</v>
      </c>
      <c r="F29" s="189" t="str">
        <f>výsledky!F97</f>
        <v>Český těšín</v>
      </c>
      <c r="G29" s="332">
        <f>výsledky!G97</f>
        <v>1.8101851851851852E-2</v>
      </c>
      <c r="H29" s="184" t="str">
        <f>výsledky!H97</f>
        <v>Martin</v>
      </c>
      <c r="I29" s="190" t="str">
        <f>výsledky!I97</f>
        <v>Biolek</v>
      </c>
      <c r="J29" s="189" t="str">
        <f>výsledky!J97</f>
        <v>Frýdek-Místek</v>
      </c>
      <c r="K29" s="332">
        <f>výsledky!K97</f>
        <v>1.8414351851851852E-2</v>
      </c>
      <c r="L29" s="184" t="str">
        <f>výsledky!L97</f>
        <v>Roman</v>
      </c>
      <c r="M29" s="190" t="str">
        <f>výsledky!M97</f>
        <v>Baláž</v>
      </c>
      <c r="N29" s="189" t="str">
        <f>výsledky!N97</f>
        <v>Ostrava</v>
      </c>
      <c r="O29" s="332">
        <f>výsledky!O97</f>
        <v>1.9317129629629629E-2</v>
      </c>
      <c r="P29" s="185"/>
      <c r="Q29" s="186"/>
    </row>
    <row r="30" spans="1:17" ht="15" customHeight="1">
      <c r="A30" s="529"/>
      <c r="B30" s="1022"/>
      <c r="C30" s="194">
        <v>2000</v>
      </c>
      <c r="D30" s="184" t="str">
        <f>výsledky!D119</f>
        <v>Zdeněk</v>
      </c>
      <c r="E30" s="190" t="str">
        <f>výsledky!E119</f>
        <v>Mezuliáník</v>
      </c>
      <c r="F30" s="219" t="str">
        <f>výsledky!F119</f>
        <v>Mariánské Lázně</v>
      </c>
      <c r="G30" s="332">
        <f>výsledky!G119</f>
        <v>1.7646990740740741E-2</v>
      </c>
      <c r="H30" s="184" t="str">
        <f>výsledky!H119</f>
        <v>Petr</v>
      </c>
      <c r="I30" s="190" t="str">
        <f>výsledky!I119</f>
        <v>Prokop</v>
      </c>
      <c r="J30" s="189" t="str">
        <f>výsledky!J119</f>
        <v>Český Těšín</v>
      </c>
      <c r="K30" s="332">
        <f>výsledky!K119</f>
        <v>1.8185185185185186E-2</v>
      </c>
      <c r="L30" s="184" t="str">
        <f>výsledky!L119</f>
        <v>Petr</v>
      </c>
      <c r="M30" s="190" t="str">
        <f>výsledky!M119</f>
        <v>Mikulenka</v>
      </c>
      <c r="N30" s="189" t="str">
        <f>výsledky!N119</f>
        <v>Frýdek-Místek</v>
      </c>
      <c r="O30" s="332">
        <f>výsledky!O119</f>
        <v>1.8481481481481481E-2</v>
      </c>
      <c r="P30" s="185"/>
      <c r="Q30" s="186"/>
    </row>
    <row r="31" spans="1:17" ht="15" customHeight="1">
      <c r="A31" s="529"/>
      <c r="B31" s="1022"/>
      <c r="C31" s="194">
        <v>2001</v>
      </c>
      <c r="D31" s="184" t="str">
        <f>výsledky!D141</f>
        <v xml:space="preserve">Alan                </v>
      </c>
      <c r="E31" s="190" t="str">
        <f>výsledky!E141</f>
        <v xml:space="preserve">Janík               </v>
      </c>
      <c r="F31" s="189" t="str">
        <f>výsledky!F141</f>
        <v>Havířov</v>
      </c>
      <c r="G31" s="341">
        <f>výsledky!G141</f>
        <v>2707.1</v>
      </c>
      <c r="H31" s="184" t="str">
        <f>výsledky!H141</f>
        <v xml:space="preserve">Zdeněk              </v>
      </c>
      <c r="I31" s="190" t="str">
        <f>výsledky!I141</f>
        <v xml:space="preserve">Velička             </v>
      </c>
      <c r="J31" s="189" t="str">
        <f>výsledky!J141</f>
        <v>Karviná</v>
      </c>
      <c r="K31" s="341">
        <f>výsledky!K141</f>
        <v>2709.2</v>
      </c>
      <c r="L31" s="184" t="str">
        <f>výsledky!L141</f>
        <v xml:space="preserve">Ladislav            </v>
      </c>
      <c r="M31" s="190" t="str">
        <f>výsledky!M141</f>
        <v xml:space="preserve">Sventek             </v>
      </c>
      <c r="N31" s="189" t="str">
        <f>výsledky!N141</f>
        <v>Čadca</v>
      </c>
      <c r="O31" s="341">
        <f>výsledky!O141</f>
        <v>2735.3</v>
      </c>
      <c r="P31" s="185"/>
      <c r="Q31" s="186"/>
    </row>
    <row r="32" spans="1:17" ht="15" customHeight="1">
      <c r="A32" s="529"/>
      <c r="B32" s="1022"/>
      <c r="C32" s="194">
        <v>2002</v>
      </c>
      <c r="D32" s="184" t="str">
        <f>výsledky!D163</f>
        <v>Ivan</v>
      </c>
      <c r="E32" s="190" t="str">
        <f>výsledky!E163</f>
        <v>Čotov</v>
      </c>
      <c r="F32" s="189" t="str">
        <f>výsledky!F163</f>
        <v>Brno</v>
      </c>
      <c r="G32" s="327" t="str">
        <f>výsledky!G163</f>
        <v>26:22,4</v>
      </c>
      <c r="H32" s="184" t="str">
        <f>výsledky!H163</f>
        <v>Martin</v>
      </c>
      <c r="I32" s="190" t="str">
        <f>výsledky!I163</f>
        <v>Biolek</v>
      </c>
      <c r="J32" s="189" t="str">
        <f>výsledky!J163</f>
        <v>Vratimov</v>
      </c>
      <c r="K32" s="327" t="str">
        <f>výsledky!K163</f>
        <v>26:50,2</v>
      </c>
      <c r="L32" s="184" t="str">
        <f>výsledky!L163</f>
        <v>Alan</v>
      </c>
      <c r="M32" s="190" t="str">
        <f>výsledky!M163</f>
        <v>Janík</v>
      </c>
      <c r="N32" s="189" t="str">
        <f>výsledky!N163</f>
        <v>Havířov</v>
      </c>
      <c r="O32" s="327" t="str">
        <f>výsledky!O163</f>
        <v>26:59,3</v>
      </c>
      <c r="P32" s="185"/>
      <c r="Q32" s="186"/>
    </row>
    <row r="33" spans="1:17" ht="15" customHeight="1">
      <c r="A33" s="529"/>
      <c r="B33" s="1022"/>
      <c r="C33" s="194">
        <v>2003</v>
      </c>
      <c r="D33" s="184" t="str">
        <f>výsledky!D207</f>
        <v>Vlado</v>
      </c>
      <c r="E33" s="190" t="str">
        <f>výsledky!E207</f>
        <v>Maceček</v>
      </c>
      <c r="F33" s="189" t="str">
        <f>výsledky!F207</f>
        <v>Kroměříž</v>
      </c>
      <c r="G33" s="327" t="str">
        <f>výsledky!G207</f>
        <v>25:34,2</v>
      </c>
      <c r="H33" s="184" t="str">
        <f>výsledky!H207</f>
        <v>Petr</v>
      </c>
      <c r="I33" s="190" t="str">
        <f>výsledky!I207</f>
        <v>Mikulenka</v>
      </c>
      <c r="J33" s="189" t="str">
        <f>výsledky!J207</f>
        <v>Frýdek-Místek</v>
      </c>
      <c r="K33" s="327" t="str">
        <f>výsledky!K207</f>
        <v>26:29,6</v>
      </c>
      <c r="L33" s="184" t="str">
        <f>výsledky!L207</f>
        <v>Tomáš</v>
      </c>
      <c r="M33" s="190" t="str">
        <f>výsledky!M207</f>
        <v>Pop</v>
      </c>
      <c r="N33" s="189" t="str">
        <f>výsledky!N207</f>
        <v>ATEX Tufo</v>
      </c>
      <c r="O33" s="327" t="str">
        <f>výsledky!O207</f>
        <v>26:37,6</v>
      </c>
      <c r="P33" s="185"/>
      <c r="Q33" s="186"/>
    </row>
    <row r="34" spans="1:17" ht="15" customHeight="1">
      <c r="A34" s="529"/>
      <c r="B34" s="1022"/>
      <c r="C34" s="194">
        <v>2004</v>
      </c>
      <c r="D34" s="184" t="str">
        <f>výsledky!D229</f>
        <v>Petr</v>
      </c>
      <c r="E34" s="190" t="str">
        <f>výsledky!E229</f>
        <v>Mikulenka</v>
      </c>
      <c r="F34" s="189" t="str">
        <f>výsledky!F229</f>
        <v>Frýdek-Místek</v>
      </c>
      <c r="G34" s="327" t="str">
        <f>výsledky!G229</f>
        <v>25:56,0</v>
      </c>
      <c r="H34" s="184" t="str">
        <f>výsledky!H229</f>
        <v>Miroslav</v>
      </c>
      <c r="I34" s="190" t="str">
        <f>výsledky!I229</f>
        <v>Kluz</v>
      </c>
      <c r="J34" s="189" t="str">
        <f>výsledky!J229</f>
        <v>Mosty u Jabl.</v>
      </c>
      <c r="K34" s="327" t="str">
        <f>výsledky!K229</f>
        <v>28:06,0</v>
      </c>
      <c r="L34" s="184" t="str">
        <f>výsledky!L229</f>
        <v>Rostislav</v>
      </c>
      <c r="M34" s="190" t="str">
        <f>výsledky!M229</f>
        <v>Travníček</v>
      </c>
      <c r="N34" s="189" t="str">
        <f>výsledky!N229</f>
        <v>Frýdek-Místek</v>
      </c>
      <c r="O34" s="327" t="str">
        <f>výsledky!O229</f>
        <v>29:40,0</v>
      </c>
      <c r="P34" s="185"/>
      <c r="Q34" s="186"/>
    </row>
    <row r="35" spans="1:17" ht="15" customHeight="1">
      <c r="A35" s="529"/>
      <c r="B35" s="1022"/>
      <c r="C35" s="194">
        <v>2005</v>
      </c>
      <c r="D35" s="184" t="str">
        <f>výsledky!D255</f>
        <v>Petr</v>
      </c>
      <c r="E35" s="190" t="str">
        <f>výsledky!E255</f>
        <v>Mikulenka</v>
      </c>
      <c r="F35" s="189" t="str">
        <f>výsledky!F255</f>
        <v>Frýdek-Místek</v>
      </c>
      <c r="G35" s="327" t="str">
        <f>výsledky!G255</f>
        <v>26:52,3</v>
      </c>
      <c r="H35" s="184" t="str">
        <f>výsledky!H255</f>
        <v>Miroslav</v>
      </c>
      <c r="I35" s="190" t="str">
        <f>výsledky!I255</f>
        <v>Kluz</v>
      </c>
      <c r="J35" s="189" t="str">
        <f>výsledky!J255</f>
        <v>Mosty u Jabl.</v>
      </c>
      <c r="K35" s="327" t="str">
        <f>výsledky!K255</f>
        <v>27:05,8</v>
      </c>
      <c r="L35" s="184" t="str">
        <f>výsledky!L255</f>
        <v>René</v>
      </c>
      <c r="M35" s="190" t="str">
        <f>výsledky!M255</f>
        <v>Sikora</v>
      </c>
      <c r="N35" s="189" t="str">
        <f>výsledky!N255</f>
        <v>Ostrava</v>
      </c>
      <c r="O35" s="327" t="str">
        <f>výsledky!O255</f>
        <v>27:31,6</v>
      </c>
      <c r="P35" s="185"/>
      <c r="Q35" s="186"/>
    </row>
    <row r="36" spans="1:17" ht="15" customHeight="1">
      <c r="A36" s="529"/>
      <c r="B36" s="1022"/>
      <c r="C36" s="194">
        <v>2006</v>
      </c>
      <c r="D36" s="184" t="str">
        <f>výsledky!D281</f>
        <v>Miroslav</v>
      </c>
      <c r="E36" s="190" t="str">
        <f>výsledky!E281</f>
        <v>Kluz</v>
      </c>
      <c r="F36" s="189" t="str">
        <f>výsledky!F281</f>
        <v>Mosty u Jabl.</v>
      </c>
      <c r="G36" s="327" t="str">
        <f>výsledky!G281</f>
        <v>27:13,4</v>
      </c>
      <c r="H36" s="184" t="str">
        <f>výsledky!H281</f>
        <v>Miroslav</v>
      </c>
      <c r="I36" s="190" t="str">
        <f>výsledky!I281</f>
        <v>Lepíček</v>
      </c>
      <c r="J36" s="189" t="str">
        <f>výsledky!J281</f>
        <v>Frýdek-Místek</v>
      </c>
      <c r="K36" s="327" t="str">
        <f>výsledky!K281</f>
        <v>27:48,1</v>
      </c>
      <c r="L36" s="184" t="str">
        <f>výsledky!L281</f>
        <v>Rostislav</v>
      </c>
      <c r="M36" s="190" t="str">
        <f>výsledky!M281</f>
        <v>Trávníček</v>
      </c>
      <c r="N36" s="189" t="str">
        <f>výsledky!N281</f>
        <v>Frýdek-Místek</v>
      </c>
      <c r="O36" s="327" t="str">
        <f>výsledky!O281</f>
        <v>29:53,0</v>
      </c>
      <c r="P36" s="185"/>
      <c r="Q36" s="186"/>
    </row>
    <row r="37" spans="1:17" ht="15" customHeight="1">
      <c r="A37" s="529"/>
      <c r="B37" s="1022"/>
      <c r="C37" s="194">
        <v>2007</v>
      </c>
      <c r="D37" s="516" t="str">
        <f>výsledky!D307</f>
        <v>Petr</v>
      </c>
      <c r="E37" s="517" t="str">
        <f>výsledky!E307</f>
        <v>Mikulenka</v>
      </c>
      <c r="F37" s="518" t="str">
        <f>výsledky!F307</f>
        <v>Frýdek-Místek</v>
      </c>
      <c r="G37" s="519" t="str">
        <f>výsledky!G307</f>
        <v>25:05,9</v>
      </c>
      <c r="H37" s="184" t="str">
        <f>výsledky!H307</f>
        <v>Tomasz</v>
      </c>
      <c r="I37" s="190" t="str">
        <f>výsledky!I307</f>
        <v>Wróbel</v>
      </c>
      <c r="J37" s="189" t="str">
        <f>výsledky!J307</f>
        <v>Cisownica</v>
      </c>
      <c r="K37" s="327" t="str">
        <f>výsledky!K307</f>
        <v>26:37,8</v>
      </c>
      <c r="L37" s="184" t="str">
        <f>výsledky!L307</f>
        <v>Miroslav</v>
      </c>
      <c r="M37" s="190" t="str">
        <f>výsledky!M307</f>
        <v>Lepíček</v>
      </c>
      <c r="N37" s="189" t="str">
        <f>výsledky!N307</f>
        <v>Frýdek-Místek</v>
      </c>
      <c r="O37" s="327" t="str">
        <f>výsledky!O307</f>
        <v>27:17,6</v>
      </c>
      <c r="P37" s="185" t="s">
        <v>2814</v>
      </c>
      <c r="Q37" s="186">
        <v>2007</v>
      </c>
    </row>
    <row r="38" spans="1:17" ht="15" customHeight="1">
      <c r="A38" s="529"/>
      <c r="B38" s="1022"/>
      <c r="C38" s="194">
        <v>2008</v>
      </c>
      <c r="D38" s="184" t="str">
        <f>výsledky!D335</f>
        <v>Ľuboslav</v>
      </c>
      <c r="E38" s="190" t="str">
        <f>výsledky!E335</f>
        <v>Čierňava</v>
      </c>
      <c r="F38" s="189" t="str">
        <f>výsledky!F335</f>
        <v>Čadca</v>
      </c>
      <c r="G38" s="327" t="str">
        <f>výsledky!G335</f>
        <v>26:44,0</v>
      </c>
      <c r="H38" s="184" t="str">
        <f>výsledky!H335</f>
        <v>Piotr</v>
      </c>
      <c r="I38" s="190" t="str">
        <f>výsledky!I335</f>
        <v>Łupiezowiec</v>
      </c>
      <c r="J38" s="189" t="str">
        <f>výsledky!J335</f>
        <v>Dziegielów</v>
      </c>
      <c r="K38" s="327" t="str">
        <f>výsledky!K335</f>
        <v>26:47,0</v>
      </c>
      <c r="L38" s="184" t="str">
        <f>výsledky!L335</f>
        <v>Michal</v>
      </c>
      <c r="M38" s="190" t="str">
        <f>výsledky!M335</f>
        <v>Madeja</v>
      </c>
      <c r="N38" s="189" t="str">
        <f>výsledky!N335</f>
        <v>Třinec</v>
      </c>
      <c r="O38" s="327" t="str">
        <f>výsledky!O335</f>
        <v>27:14,0</v>
      </c>
      <c r="P38" s="185"/>
      <c r="Q38" s="186"/>
    </row>
    <row r="39" spans="1:17" ht="15" customHeight="1">
      <c r="A39" s="529"/>
      <c r="B39" s="1022"/>
      <c r="C39" s="194">
        <v>2009</v>
      </c>
      <c r="D39" s="184" t="str">
        <f>výsledky!D363</f>
        <v>Petr</v>
      </c>
      <c r="E39" s="190" t="str">
        <f>výsledky!E363</f>
        <v>Mikulenka</v>
      </c>
      <c r="F39" s="189" t="str">
        <f>výsledky!F363</f>
        <v>Frýdek-Místek</v>
      </c>
      <c r="G39" s="327" t="str">
        <f>výsledky!G363</f>
        <v>27:02,8</v>
      </c>
      <c r="H39" s="184" t="str">
        <f>výsledky!H363</f>
        <v>Miroslav</v>
      </c>
      <c r="I39" s="190" t="str">
        <f>výsledky!I363</f>
        <v>Kluz</v>
      </c>
      <c r="J39" s="189" t="str">
        <f>výsledky!J363</f>
        <v>Jablunkov</v>
      </c>
      <c r="K39" s="327" t="str">
        <f>výsledky!K363</f>
        <v>27:23,0</v>
      </c>
      <c r="L39" s="184" t="str">
        <f>výsledky!L363</f>
        <v>Miroslav</v>
      </c>
      <c r="M39" s="190" t="str">
        <f>výsledky!M363</f>
        <v>Lepíček</v>
      </c>
      <c r="N39" s="189" t="str">
        <f>výsledky!N363</f>
        <v>Frýdek-Místek</v>
      </c>
      <c r="O39" s="327" t="str">
        <f>výsledky!O363</f>
        <v>27:38,4</v>
      </c>
      <c r="P39" s="185"/>
      <c r="Q39" s="186"/>
    </row>
    <row r="40" spans="1:17" ht="15" customHeight="1">
      <c r="A40" s="529"/>
      <c r="B40" s="1022"/>
      <c r="C40" s="194">
        <v>2010</v>
      </c>
      <c r="D40" s="184" t="str">
        <f>výsledky!D391</f>
        <v>Václav</v>
      </c>
      <c r="E40" s="190" t="str">
        <f>výsledky!E391</f>
        <v>Bitala</v>
      </c>
      <c r="F40" s="189" t="str">
        <f>výsledky!F391</f>
        <v>Kopřivnice</v>
      </c>
      <c r="G40" s="327" t="str">
        <f>výsledky!G391</f>
        <v>26:18,0</v>
      </c>
      <c r="H40" s="184" t="str">
        <f>výsledky!H391</f>
        <v>Tomasz</v>
      </c>
      <c r="I40" s="190" t="str">
        <f>výsledky!I391</f>
        <v>Wróbel</v>
      </c>
      <c r="J40" s="189" t="str">
        <f>výsledky!J391</f>
        <v>Dziegielów</v>
      </c>
      <c r="K40" s="327" t="str">
        <f>výsledky!K391</f>
        <v>26:47,0</v>
      </c>
      <c r="L40" s="184" t="str">
        <f>výsledky!L393</f>
        <v>Radim</v>
      </c>
      <c r="M40" s="190" t="str">
        <f>výsledky!M393</f>
        <v>Oborný</v>
      </c>
      <c r="N40" s="189" t="str">
        <f>výsledky!N393</f>
        <v>Baláž Team</v>
      </c>
      <c r="O40" s="327" t="str">
        <f>výsledky!O393</f>
        <v>28:34,0</v>
      </c>
      <c r="P40" s="185"/>
      <c r="Q40" s="186"/>
    </row>
    <row r="41" spans="1:17" ht="15" customHeight="1">
      <c r="A41" s="529"/>
      <c r="B41" s="1022"/>
      <c r="C41" s="612">
        <v>2011</v>
      </c>
      <c r="D41" s="613" t="str">
        <f>výsledky!D419</f>
        <v>Tomáš</v>
      </c>
      <c r="E41" s="614" t="str">
        <f>výsledky!E419</f>
        <v>Lichý</v>
      </c>
      <c r="F41" s="637" t="str">
        <f>výsledky!F419</f>
        <v>SKIALP Beskydy</v>
      </c>
      <c r="G41" s="609" t="str">
        <f>výsledky!G419</f>
        <v>27:40,0</v>
      </c>
      <c r="H41" s="613" t="str">
        <f>výsledky!H419</f>
        <v>Jan</v>
      </c>
      <c r="I41" s="614" t="str">
        <f>výsledky!I419</f>
        <v>Zemaník</v>
      </c>
      <c r="J41" s="608" t="str">
        <f>výsledky!J419</f>
        <v>Frýdek-Místek</v>
      </c>
      <c r="K41" s="609" t="str">
        <f>výsledky!K419</f>
        <v>28:19,0</v>
      </c>
      <c r="L41" s="613" t="str">
        <f>výsledky!L419</f>
        <v>Daniel</v>
      </c>
      <c r="M41" s="614" t="str">
        <f>výsledky!M419</f>
        <v>Kaleta</v>
      </c>
      <c r="N41" s="608" t="str">
        <f>výsledky!N419</f>
        <v>Hrádek</v>
      </c>
      <c r="O41" s="609" t="str">
        <f>výsledky!O419</f>
        <v>30:09,0</v>
      </c>
      <c r="P41" s="623"/>
      <c r="Q41" s="230"/>
    </row>
    <row r="42" spans="1:17" ht="15" customHeight="1">
      <c r="A42" s="529"/>
      <c r="B42" s="1022"/>
      <c r="C42" s="430">
        <v>2012</v>
      </c>
      <c r="D42" s="176" t="str">
        <f>výsledky!D447</f>
        <v>Petr</v>
      </c>
      <c r="E42" s="610" t="str">
        <f>výsledky!E447</f>
        <v>Lukeš</v>
      </c>
      <c r="F42" s="598" t="str">
        <f>výsledky!F447</f>
        <v>Frýdek-Místek</v>
      </c>
      <c r="G42" s="312" t="str">
        <f>výsledky!G447</f>
        <v>26:06,0</v>
      </c>
      <c r="H42" s="176" t="str">
        <f>výsledky!H447</f>
        <v>Tomáš</v>
      </c>
      <c r="I42" s="610" t="str">
        <f>výsledky!I447</f>
        <v>Lichý</v>
      </c>
      <c r="J42" s="598" t="str">
        <f>výsledky!J447</f>
        <v>Třinec</v>
      </c>
      <c r="K42" s="312" t="str">
        <f>výsledky!K447</f>
        <v>27:15,0</v>
      </c>
      <c r="L42" s="176" t="str">
        <f>výsledky!L447</f>
        <v>Tomasz</v>
      </c>
      <c r="M42" s="610" t="str">
        <f>výsledky!M447</f>
        <v>Wróbel</v>
      </c>
      <c r="N42" s="598" t="str">
        <f>výsledky!N447</f>
        <v>Dziegielów</v>
      </c>
      <c r="O42" s="312" t="str">
        <f>výsledky!O447</f>
        <v>27:29,0</v>
      </c>
      <c r="P42" s="621"/>
      <c r="Q42" s="600"/>
    </row>
    <row r="43" spans="1:17" ht="15" customHeight="1" thickBot="1">
      <c r="A43" s="531"/>
      <c r="B43" s="1023"/>
      <c r="C43" s="195">
        <v>2013</v>
      </c>
      <c r="D43" s="179"/>
      <c r="E43" s="180"/>
      <c r="F43" s="168"/>
      <c r="G43" s="315"/>
      <c r="H43" s="179"/>
      <c r="I43" s="180"/>
      <c r="J43" s="168"/>
      <c r="K43" s="315"/>
      <c r="L43" s="179"/>
      <c r="M43" s="180"/>
      <c r="N43" s="168"/>
      <c r="O43" s="315"/>
      <c r="P43" s="159"/>
      <c r="Q43" s="160"/>
    </row>
  </sheetData>
  <mergeCells count="14">
    <mergeCell ref="B1:C2"/>
    <mergeCell ref="D1:O1"/>
    <mergeCell ref="P1:Q1"/>
    <mergeCell ref="D2:G2"/>
    <mergeCell ref="H2:K2"/>
    <mergeCell ref="L2:O2"/>
    <mergeCell ref="B23:C24"/>
    <mergeCell ref="B3:B21"/>
    <mergeCell ref="B25:B43"/>
    <mergeCell ref="P23:Q23"/>
    <mergeCell ref="D23:O23"/>
    <mergeCell ref="D24:G24"/>
    <mergeCell ref="H24:K24"/>
    <mergeCell ref="L24:O24"/>
  </mergeCells>
  <phoneticPr fontId="0" type="noConversion"/>
  <printOptions horizontalCentered="1" verticalCentered="1"/>
  <pageMargins left="0" right="0" top="0" bottom="0" header="0" footer="0"/>
  <pageSetup paperSize="9" orientation="landscape" horizontalDpi="360" verticalDpi="360"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4"/>
  <sheetViews>
    <sheetView topLeftCell="B1" workbookViewId="0">
      <selection activeCell="I20" sqref="I20"/>
    </sheetView>
  </sheetViews>
  <sheetFormatPr defaultRowHeight="12"/>
  <cols>
    <col min="1" max="1" width="0.42578125" style="1" hidden="1" customWidth="1"/>
    <col min="2" max="2" width="5.5703125" style="1" customWidth="1"/>
    <col min="3" max="3" width="7.42578125" style="1" customWidth="1"/>
    <col min="4" max="4" width="8.7109375" style="1" customWidth="1"/>
    <col min="5" max="5" width="14.7109375" style="1" customWidth="1"/>
    <col min="6" max="6" width="11.85546875" style="1" customWidth="1"/>
    <col min="7" max="7" width="6.7109375" style="1" customWidth="1"/>
    <col min="8" max="8" width="8.7109375" style="1" customWidth="1"/>
    <col min="9" max="9" width="14.7109375" style="1" customWidth="1"/>
    <col min="10" max="10" width="11.85546875" style="1" customWidth="1"/>
    <col min="11" max="11" width="6.7109375" style="1" customWidth="1"/>
    <col min="12" max="12" width="8.7109375" style="1" customWidth="1"/>
    <col min="13" max="13" width="14.7109375" style="1" customWidth="1"/>
    <col min="14" max="14" width="11.85546875" style="1" customWidth="1"/>
    <col min="15" max="15" width="6.7109375" style="1" customWidth="1"/>
    <col min="16" max="17" width="7.7109375" style="1" customWidth="1"/>
    <col min="18" max="18" width="4.28515625" style="1" customWidth="1"/>
    <col min="19" max="19" width="7.5703125" style="1" customWidth="1"/>
    <col min="20" max="22" width="9.140625" style="1"/>
    <col min="23" max="23" width="5.7109375" style="1" customWidth="1"/>
    <col min="24" max="16384" width="9.140625" style="1"/>
  </cols>
  <sheetData>
    <row r="1" spans="1:17" ht="12.75" thickBot="1">
      <c r="B1" s="82"/>
      <c r="C1" s="82"/>
      <c r="D1" s="82"/>
      <c r="E1" s="82"/>
      <c r="F1" s="82"/>
      <c r="G1" s="82"/>
      <c r="H1" s="82"/>
      <c r="I1" s="82"/>
      <c r="J1" s="82"/>
      <c r="K1" s="82"/>
      <c r="L1" s="82"/>
      <c r="M1" s="82"/>
      <c r="N1" s="82"/>
      <c r="O1" s="82"/>
      <c r="P1" s="82"/>
      <c r="Q1" s="82"/>
    </row>
    <row r="2" spans="1:17" ht="15" customHeight="1">
      <c r="A2" s="526"/>
      <c r="B2" s="1024" t="s">
        <v>1482</v>
      </c>
      <c r="C2" s="1025"/>
      <c r="D2" s="1010" t="s">
        <v>1474</v>
      </c>
      <c r="E2" s="1011"/>
      <c r="F2" s="1011"/>
      <c r="G2" s="1011"/>
      <c r="H2" s="1011"/>
      <c r="I2" s="1011"/>
      <c r="J2" s="1011"/>
      <c r="K2" s="1011"/>
      <c r="L2" s="1011"/>
      <c r="M2" s="1011"/>
      <c r="N2" s="1011"/>
      <c r="O2" s="1030"/>
      <c r="P2" s="1028" t="s">
        <v>1473</v>
      </c>
      <c r="Q2" s="1029"/>
    </row>
    <row r="3" spans="1:17" ht="15" thickBot="1">
      <c r="A3" s="529"/>
      <c r="B3" s="1026"/>
      <c r="C3" s="1027"/>
      <c r="D3" s="1013" t="s">
        <v>1475</v>
      </c>
      <c r="E3" s="1014"/>
      <c r="F3" s="1014"/>
      <c r="G3" s="1014"/>
      <c r="H3" s="1015" t="s">
        <v>1476</v>
      </c>
      <c r="I3" s="1015"/>
      <c r="J3" s="1015"/>
      <c r="K3" s="1015"/>
      <c r="L3" s="1016" t="s">
        <v>1477</v>
      </c>
      <c r="M3" s="1016"/>
      <c r="N3" s="1016"/>
      <c r="O3" s="1031"/>
      <c r="P3" s="197" t="s">
        <v>1472</v>
      </c>
      <c r="Q3" s="196" t="s">
        <v>1480</v>
      </c>
    </row>
    <row r="4" spans="1:17" ht="15" hidden="1" customHeight="1">
      <c r="A4" s="529"/>
      <c r="B4" s="1047" t="s">
        <v>737</v>
      </c>
      <c r="C4" s="193">
        <v>1995</v>
      </c>
      <c r="D4" s="173"/>
      <c r="E4" s="172"/>
      <c r="F4" s="150"/>
      <c r="G4" s="310"/>
      <c r="H4" s="173"/>
      <c r="I4" s="172"/>
      <c r="J4" s="150"/>
      <c r="K4" s="310"/>
      <c r="L4" s="173"/>
      <c r="M4" s="172"/>
      <c r="N4" s="150"/>
      <c r="O4" s="310"/>
      <c r="P4" s="330"/>
      <c r="Q4" s="153"/>
    </row>
    <row r="5" spans="1:17" ht="15" hidden="1" customHeight="1">
      <c r="A5" s="529"/>
      <c r="B5" s="1048"/>
      <c r="C5" s="194">
        <v>1996</v>
      </c>
      <c r="D5" s="187"/>
      <c r="E5" s="198"/>
      <c r="F5" s="182"/>
      <c r="G5" s="332"/>
      <c r="H5" s="187"/>
      <c r="I5" s="198"/>
      <c r="J5" s="182"/>
      <c r="K5" s="332"/>
      <c r="L5" s="187"/>
      <c r="M5" s="198"/>
      <c r="N5" s="182"/>
      <c r="O5" s="332"/>
      <c r="P5" s="331"/>
      <c r="Q5" s="186"/>
    </row>
    <row r="6" spans="1:17" ht="15" hidden="1" customHeight="1">
      <c r="A6" s="529"/>
      <c r="B6" s="1048"/>
      <c r="C6" s="194">
        <v>1997</v>
      </c>
      <c r="D6" s="187"/>
      <c r="E6" s="188"/>
      <c r="F6" s="189"/>
      <c r="G6" s="332"/>
      <c r="H6" s="187"/>
      <c r="I6" s="188"/>
      <c r="J6" s="189"/>
      <c r="K6" s="332"/>
      <c r="L6" s="187"/>
      <c r="M6" s="188"/>
      <c r="N6" s="189"/>
      <c r="O6" s="332"/>
      <c r="P6" s="331"/>
      <c r="Q6" s="186"/>
    </row>
    <row r="7" spans="1:17" ht="15" hidden="1" customHeight="1">
      <c r="A7" s="529"/>
      <c r="B7" s="1048"/>
      <c r="C7" s="194">
        <v>1998</v>
      </c>
      <c r="D7" s="187"/>
      <c r="E7" s="188"/>
      <c r="F7" s="189"/>
      <c r="G7" s="332"/>
      <c r="H7" s="187"/>
      <c r="I7" s="188"/>
      <c r="J7" s="189"/>
      <c r="K7" s="332"/>
      <c r="L7" s="187"/>
      <c r="M7" s="188"/>
      <c r="N7" s="189"/>
      <c r="O7" s="332"/>
      <c r="P7" s="331"/>
      <c r="Q7" s="186"/>
    </row>
    <row r="8" spans="1:17" ht="15" hidden="1" customHeight="1">
      <c r="A8" s="529"/>
      <c r="B8" s="1048"/>
      <c r="C8" s="194">
        <v>1999</v>
      </c>
      <c r="D8" s="187"/>
      <c r="E8" s="188"/>
      <c r="F8" s="189"/>
      <c r="G8" s="332"/>
      <c r="H8" s="187"/>
      <c r="I8" s="188"/>
      <c r="J8" s="189"/>
      <c r="K8" s="332"/>
      <c r="L8" s="187"/>
      <c r="M8" s="188"/>
      <c r="N8" s="189"/>
      <c r="O8" s="332"/>
      <c r="P8" s="331"/>
      <c r="Q8" s="186"/>
    </row>
    <row r="9" spans="1:17" ht="15" customHeight="1">
      <c r="A9" s="529"/>
      <c r="B9" s="1048"/>
      <c r="C9" s="194">
        <v>2000</v>
      </c>
      <c r="D9" s="520" t="str">
        <f>'2000'!C252</f>
        <v>Dana</v>
      </c>
      <c r="E9" s="521" t="str">
        <f>'2000'!D252</f>
        <v>Hajná</v>
      </c>
      <c r="F9" s="518" t="str">
        <f>'2000'!E252</f>
        <v>Kroměříž</v>
      </c>
      <c r="G9" s="523">
        <f>'2000'!F252</f>
        <v>9.2638888888888892E-3</v>
      </c>
      <c r="H9" s="187" t="str">
        <f>'2000'!C253</f>
        <v>Ludmila</v>
      </c>
      <c r="I9" s="188" t="str">
        <f>'2000'!D253</f>
        <v>Šokalová</v>
      </c>
      <c r="J9" s="189" t="str">
        <f>'2000'!E253</f>
        <v>Staříč</v>
      </c>
      <c r="K9" s="332">
        <f>'2000'!F253</f>
        <v>1.0292824074074074E-2</v>
      </c>
      <c r="L9" s="187" t="str">
        <f>'2000'!C254</f>
        <v>Danuta</v>
      </c>
      <c r="M9" s="188" t="str">
        <f>'2000'!D254</f>
        <v>Ligocka</v>
      </c>
      <c r="N9" s="189" t="str">
        <f>'2000'!E254</f>
        <v>Istebna</v>
      </c>
      <c r="O9" s="332">
        <f>'2000'!F254</f>
        <v>1.1353009259259259E-2</v>
      </c>
      <c r="P9" s="331">
        <f>G9</f>
        <v>9.2638888888888892E-3</v>
      </c>
      <c r="Q9" s="186">
        <v>2000</v>
      </c>
    </row>
    <row r="10" spans="1:17" ht="15" customHeight="1">
      <c r="A10" s="529"/>
      <c r="B10" s="1048"/>
      <c r="C10" s="194">
        <v>2001</v>
      </c>
      <c r="D10" s="187" t="str">
        <f>výsledky!D142</f>
        <v xml:space="preserve">Ludmila             </v>
      </c>
      <c r="E10" s="188" t="str">
        <f>výsledky!E142</f>
        <v xml:space="preserve">Šokalová            </v>
      </c>
      <c r="F10" s="189" t="str">
        <f>výsledky!F142</f>
        <v>Staříč</v>
      </c>
      <c r="G10" s="341">
        <f>výsledky!G142</f>
        <v>1458.3</v>
      </c>
      <c r="H10" s="187">
        <f>výsledky!H142</f>
        <v>0</v>
      </c>
      <c r="I10" s="188">
        <f>výsledky!I142</f>
        <v>0</v>
      </c>
      <c r="J10" s="189">
        <f>výsledky!J142</f>
        <v>0</v>
      </c>
      <c r="K10" s="332">
        <f>výsledky!K142</f>
        <v>0</v>
      </c>
      <c r="L10" s="187">
        <f>výsledky!L142</f>
        <v>0</v>
      </c>
      <c r="M10" s="188">
        <f>výsledky!M142</f>
        <v>0</v>
      </c>
      <c r="N10" s="189">
        <f>výsledky!N142</f>
        <v>0</v>
      </c>
      <c r="O10" s="332">
        <f>výsledky!O142</f>
        <v>0</v>
      </c>
      <c r="P10" s="331"/>
      <c r="Q10" s="186"/>
    </row>
    <row r="11" spans="1:17" ht="15" customHeight="1">
      <c r="A11" s="529"/>
      <c r="B11" s="1048"/>
      <c r="C11" s="194">
        <v>2002</v>
      </c>
      <c r="D11" s="187" t="str">
        <f>výsledky!D164</f>
        <v>Ludmila</v>
      </c>
      <c r="E11" s="188" t="str">
        <f>výsledky!E164</f>
        <v>Šokalová</v>
      </c>
      <c r="F11" s="189" t="str">
        <f>výsledky!F164</f>
        <v>Frýdek-Místek</v>
      </c>
      <c r="G11" s="327" t="str">
        <f>výsledky!G164</f>
        <v>15:39,4</v>
      </c>
      <c r="H11" s="187" t="str">
        <f>výsledky!H164</f>
        <v>Radana</v>
      </c>
      <c r="I11" s="188" t="str">
        <f>výsledky!I164</f>
        <v>Marková</v>
      </c>
      <c r="J11" s="189" t="str">
        <f>výsledky!J164</f>
        <v>Paskov</v>
      </c>
      <c r="K11" s="327" t="str">
        <f>výsledky!K164</f>
        <v>18:43,5</v>
      </c>
      <c r="L11" s="187">
        <f>výsledky!L164</f>
        <v>0</v>
      </c>
      <c r="M11" s="188">
        <f>výsledky!M164</f>
        <v>0</v>
      </c>
      <c r="N11" s="189">
        <f>výsledky!N164</f>
        <v>0</v>
      </c>
      <c r="O11" s="332">
        <f>výsledky!O164</f>
        <v>0</v>
      </c>
      <c r="P11" s="331"/>
      <c r="Q11" s="186"/>
    </row>
    <row r="12" spans="1:17" ht="15" customHeight="1">
      <c r="A12" s="529"/>
      <c r="B12" s="1048"/>
      <c r="C12" s="194">
        <v>2003</v>
      </c>
      <c r="D12" s="187" t="str">
        <f>výsledky!D208</f>
        <v>Ludmila</v>
      </c>
      <c r="E12" s="188" t="str">
        <f>výsledky!E208</f>
        <v>Šokalová</v>
      </c>
      <c r="F12" s="189" t="str">
        <f>výsledky!F208</f>
        <v>Frýdek-Místek</v>
      </c>
      <c r="G12" s="327" t="str">
        <f>výsledky!G208</f>
        <v>15:23,7</v>
      </c>
      <c r="H12" s="187" t="str">
        <f>výsledky!H208</f>
        <v>Radana</v>
      </c>
      <c r="I12" s="188" t="str">
        <f>výsledky!I208</f>
        <v>Marková</v>
      </c>
      <c r="J12" s="189" t="str">
        <f>výsledky!J208</f>
        <v>Frýdek-Místek</v>
      </c>
      <c r="K12" s="327" t="str">
        <f>výsledky!K208</f>
        <v>18:06,2</v>
      </c>
      <c r="L12" s="187">
        <f>výsledky!L208</f>
        <v>0</v>
      </c>
      <c r="M12" s="188">
        <f>výsledky!M208</f>
        <v>0</v>
      </c>
      <c r="N12" s="189">
        <f>výsledky!N208</f>
        <v>0</v>
      </c>
      <c r="O12" s="332">
        <f>výsledky!O208</f>
        <v>0</v>
      </c>
      <c r="P12" s="331"/>
      <c r="Q12" s="186"/>
    </row>
    <row r="13" spans="1:17" ht="15" customHeight="1">
      <c r="A13" s="529"/>
      <c r="B13" s="1048"/>
      <c r="C13" s="194">
        <v>2004</v>
      </c>
      <c r="D13" s="187" t="str">
        <f>výsledky!D230</f>
        <v>Ludmila</v>
      </c>
      <c r="E13" s="188" t="str">
        <f>výsledky!E230</f>
        <v>Šokalová</v>
      </c>
      <c r="F13" s="189" t="str">
        <f>výsledky!F230</f>
        <v>Mosty u Jabl.</v>
      </c>
      <c r="G13" s="327" t="str">
        <f>výsledky!G230</f>
        <v>15:30,0</v>
      </c>
      <c r="H13" s="187" t="str">
        <f>výsledky!H230</f>
        <v>Marcela</v>
      </c>
      <c r="I13" s="188" t="str">
        <f>výsledky!I230</f>
        <v>Svidrová</v>
      </c>
      <c r="J13" s="189" t="str">
        <f>výsledky!J230</f>
        <v>Nýdek</v>
      </c>
      <c r="K13" s="327" t="str">
        <f>výsledky!K230</f>
        <v>15:53,0</v>
      </c>
      <c r="L13" s="187" t="str">
        <f>výsledky!L230</f>
        <v>Radana</v>
      </c>
      <c r="M13" s="188" t="str">
        <f>výsledky!M230</f>
        <v>Marková</v>
      </c>
      <c r="N13" s="189" t="str">
        <f>výsledky!N230</f>
        <v>Mosty u Jabl.</v>
      </c>
      <c r="O13" s="332" t="str">
        <f>výsledky!O230</f>
        <v>18:27,0</v>
      </c>
      <c r="P13" s="331"/>
      <c r="Q13" s="186"/>
    </row>
    <row r="14" spans="1:17" ht="15" customHeight="1">
      <c r="A14" s="529"/>
      <c r="B14" s="1048"/>
      <c r="C14" s="194">
        <v>2005</v>
      </c>
      <c r="D14" s="187" t="str">
        <f>výsledky!D256</f>
        <v>Marcela</v>
      </c>
      <c r="E14" s="188" t="str">
        <f>výsledky!E256</f>
        <v>Svidrová</v>
      </c>
      <c r="F14" s="189" t="str">
        <f>výsledky!F256</f>
        <v>Nýdek</v>
      </c>
      <c r="G14" s="327" t="str">
        <f>výsledky!G256</f>
        <v>15:07,6</v>
      </c>
      <c r="H14" s="187" t="str">
        <f>výsledky!H256</f>
        <v>Ludmila</v>
      </c>
      <c r="I14" s="188" t="str">
        <f>výsledky!I256</f>
        <v>Šokalová</v>
      </c>
      <c r="J14" s="189" t="str">
        <f>výsledky!J256</f>
        <v>Frýdek-Místek</v>
      </c>
      <c r="K14" s="327" t="str">
        <f>výsledky!K256</f>
        <v>15:38,0</v>
      </c>
      <c r="L14" s="187">
        <f>výsledky!L256</f>
        <v>0</v>
      </c>
      <c r="M14" s="188">
        <f>výsledky!M256</f>
        <v>0</v>
      </c>
      <c r="N14" s="189">
        <f>výsledky!N256</f>
        <v>0</v>
      </c>
      <c r="O14" s="332">
        <f>výsledky!O256</f>
        <v>0</v>
      </c>
      <c r="P14" s="331"/>
      <c r="Q14" s="186"/>
    </row>
    <row r="15" spans="1:17" ht="15" customHeight="1">
      <c r="A15" s="529"/>
      <c r="B15" s="1048"/>
      <c r="C15" s="194">
        <v>2006</v>
      </c>
      <c r="D15" s="187" t="str">
        <f>výsledky!D282</f>
        <v>Anna</v>
      </c>
      <c r="E15" s="188" t="str">
        <f>výsledky!E282</f>
        <v>Balošáková</v>
      </c>
      <c r="F15" s="189" t="str">
        <f>výsledky!F282</f>
        <v>Čadca</v>
      </c>
      <c r="G15" s="327" t="str">
        <f>výsledky!G282</f>
        <v>13:43,0</v>
      </c>
      <c r="H15" s="187" t="str">
        <f>výsledky!H282</f>
        <v>Marcela</v>
      </c>
      <c r="I15" s="188" t="str">
        <f>výsledky!I282</f>
        <v>Svidrová</v>
      </c>
      <c r="J15" s="189" t="str">
        <f>výsledky!J282</f>
        <v>Nýdek</v>
      </c>
      <c r="K15" s="327" t="str">
        <f>výsledky!K282</f>
        <v>15:37,0</v>
      </c>
      <c r="L15" s="187" t="str">
        <f>výsledky!L282</f>
        <v>Ludmila</v>
      </c>
      <c r="M15" s="188" t="str">
        <f>výsledky!M282</f>
        <v>Šokalová</v>
      </c>
      <c r="N15" s="189" t="str">
        <f>výsledky!N282</f>
        <v>Frýdek-Místek</v>
      </c>
      <c r="O15" s="327" t="str">
        <f>výsledky!O282</f>
        <v>15:40,0</v>
      </c>
      <c r="P15" s="331"/>
      <c r="Q15" s="186"/>
    </row>
    <row r="16" spans="1:17" ht="15" customHeight="1">
      <c r="A16" s="529"/>
      <c r="B16" s="1048"/>
      <c r="C16" s="194">
        <v>2007</v>
      </c>
      <c r="D16" s="187" t="str">
        <f>výsledky!D308</f>
        <v>Ludmila</v>
      </c>
      <c r="E16" s="188" t="str">
        <f>výsledky!E308</f>
        <v>Šokalová</v>
      </c>
      <c r="F16" s="189" t="str">
        <f>výsledky!F308</f>
        <v>Frýdek-Místek</v>
      </c>
      <c r="G16" s="327" t="str">
        <f>výsledky!G308</f>
        <v>16:27,0</v>
      </c>
      <c r="H16" s="187">
        <f>výsledky!H308</f>
        <v>0</v>
      </c>
      <c r="I16" s="188">
        <f>výsledky!I308</f>
        <v>0</v>
      </c>
      <c r="J16" s="189">
        <f>výsledky!J308</f>
        <v>0</v>
      </c>
      <c r="K16" s="327">
        <f>výsledky!K308</f>
        <v>0</v>
      </c>
      <c r="L16" s="187">
        <f>výsledky!L308</f>
        <v>0</v>
      </c>
      <c r="M16" s="188">
        <f>výsledky!M308</f>
        <v>0</v>
      </c>
      <c r="N16" s="189">
        <f>výsledky!N308</f>
        <v>0</v>
      </c>
      <c r="O16" s="332">
        <f>výsledky!O308</f>
        <v>0</v>
      </c>
      <c r="P16" s="331"/>
      <c r="Q16" s="186"/>
    </row>
    <row r="17" spans="1:17" ht="15" customHeight="1">
      <c r="A17" s="529"/>
      <c r="B17" s="1048"/>
      <c r="C17" s="194">
        <v>2008</v>
      </c>
      <c r="D17" s="187" t="str">
        <f>výsledky!D336</f>
        <v>Karin</v>
      </c>
      <c r="E17" s="188" t="str">
        <f>výsledky!E336</f>
        <v>Javorská</v>
      </c>
      <c r="F17" s="189" t="str">
        <f>výsledky!F336</f>
        <v>Karviná</v>
      </c>
      <c r="G17" s="327" t="str">
        <f>výsledky!G336</f>
        <v>15:59,0</v>
      </c>
      <c r="H17" s="187" t="str">
        <f>výsledky!H336</f>
        <v>Ludmila</v>
      </c>
      <c r="I17" s="188" t="str">
        <f>výsledky!I336</f>
        <v>Šokalová</v>
      </c>
      <c r="J17" s="189" t="str">
        <f>výsledky!J336</f>
        <v>Frýdek-Místek</v>
      </c>
      <c r="K17" s="327" t="str">
        <f>výsledky!K336</f>
        <v>16:11,0</v>
      </c>
      <c r="L17" s="187" t="str">
        <f>výsledky!L336</f>
        <v>Jarmila</v>
      </c>
      <c r="M17" s="188" t="str">
        <f>výsledky!M336</f>
        <v>Ciencialová</v>
      </c>
      <c r="N17" s="189" t="str">
        <f>výsledky!N336</f>
        <v>Třinec</v>
      </c>
      <c r="O17" s="332" t="str">
        <f>výsledky!O336</f>
        <v>16:50,0</v>
      </c>
      <c r="P17" s="185"/>
      <c r="Q17" s="186"/>
    </row>
    <row r="18" spans="1:17" ht="15" customHeight="1">
      <c r="A18" s="529"/>
      <c r="B18" s="1048"/>
      <c r="C18" s="194">
        <v>2009</v>
      </c>
      <c r="D18" s="187" t="str">
        <f>výsledky!D364</f>
        <v>Jana</v>
      </c>
      <c r="E18" s="188" t="str">
        <f>výsledky!E364</f>
        <v>Matalová</v>
      </c>
      <c r="F18" s="189" t="str">
        <f>výsledky!F364</f>
        <v>Frýdek-Místek</v>
      </c>
      <c r="G18" s="327" t="str">
        <f>výsledky!G364</f>
        <v>15:35,0</v>
      </c>
      <c r="H18" s="187" t="str">
        <f>výsledky!H364</f>
        <v>Ludmila</v>
      </c>
      <c r="I18" s="188" t="str">
        <f>výsledky!I364</f>
        <v>Šokalová</v>
      </c>
      <c r="J18" s="189" t="str">
        <f>výsledky!J364</f>
        <v>Frýdek-Místek</v>
      </c>
      <c r="K18" s="327" t="str">
        <f>výsledky!K364</f>
        <v>16:24,0</v>
      </c>
      <c r="L18" s="187" t="str">
        <f>výsledky!L364</f>
        <v>Adriana</v>
      </c>
      <c r="M18" s="188" t="str">
        <f>výsledky!M364</f>
        <v>Bednaríková</v>
      </c>
      <c r="N18" s="189" t="str">
        <f>výsledky!N364</f>
        <v>Ostrava</v>
      </c>
      <c r="O18" s="332" t="str">
        <f>výsledky!O364</f>
        <v>16:30,0</v>
      </c>
      <c r="P18" s="331"/>
      <c r="Q18" s="186"/>
    </row>
    <row r="19" spans="1:17" ht="15" customHeight="1">
      <c r="A19" s="529"/>
      <c r="B19" s="1048"/>
      <c r="C19" s="194">
        <v>2010</v>
      </c>
      <c r="D19" s="187" t="str">
        <f>výsledky!D392</f>
        <v>Radka</v>
      </c>
      <c r="E19" s="188" t="str">
        <f>výsledky!E392</f>
        <v>Miturová</v>
      </c>
      <c r="F19" s="189" t="str">
        <f>výsledky!F392</f>
        <v>Ostrava</v>
      </c>
      <c r="G19" s="327" t="str">
        <f>výsledky!G392</f>
        <v>15:10,0</v>
      </c>
      <c r="H19" s="187" t="str">
        <f>výsledky!H392</f>
        <v>Karin</v>
      </c>
      <c r="I19" s="188" t="str">
        <f>výsledky!I392</f>
        <v>Javorská</v>
      </c>
      <c r="J19" s="189" t="str">
        <f>výsledky!J392</f>
        <v>Karviná</v>
      </c>
      <c r="K19" s="327" t="str">
        <f>výsledky!K392</f>
        <v>15:22,0</v>
      </c>
      <c r="L19" s="187" t="str">
        <f>výsledky!L392</f>
        <v>Jana</v>
      </c>
      <c r="M19" s="188" t="str">
        <f>výsledky!M392</f>
        <v>Matalová</v>
      </c>
      <c r="N19" s="189" t="str">
        <f>výsledky!N392</f>
        <v>Frýdek-Místek</v>
      </c>
      <c r="O19" s="332" t="str">
        <f>výsledky!O392</f>
        <v>15:41,0</v>
      </c>
      <c r="P19" s="331"/>
      <c r="Q19" s="186"/>
    </row>
    <row r="20" spans="1:17" ht="15" customHeight="1">
      <c r="A20" s="529"/>
      <c r="B20" s="1048"/>
      <c r="C20" s="612">
        <v>2011</v>
      </c>
      <c r="D20" s="606" t="str">
        <f>výsledky!D420</f>
        <v>Jana</v>
      </c>
      <c r="E20" s="607" t="str">
        <f>výsledky!E420</f>
        <v>Matalová</v>
      </c>
      <c r="F20" s="608" t="str">
        <f>výsledky!F420</f>
        <v>Frýdek-Místek</v>
      </c>
      <c r="G20" s="609" t="str">
        <f>výsledky!G420</f>
        <v>16:27,0</v>
      </c>
      <c r="H20" s="606" t="str">
        <f>výsledky!H420</f>
        <v>Helena</v>
      </c>
      <c r="I20" s="607" t="str">
        <f>výsledky!I420</f>
        <v>Benčová</v>
      </c>
      <c r="J20" s="608" t="str">
        <f>výsledky!J420</f>
        <v>Frýdek-Místek</v>
      </c>
      <c r="K20" s="609" t="str">
        <f>výsledky!K420</f>
        <v>19:07,0</v>
      </c>
      <c r="L20" s="606" t="str">
        <f>výsledky!L420</f>
        <v>Žofie</v>
      </c>
      <c r="M20" s="607" t="str">
        <f>výsledky!M420</f>
        <v>Dordová</v>
      </c>
      <c r="N20" s="608" t="str">
        <f>výsledky!N420</f>
        <v>Hrádek</v>
      </c>
      <c r="O20" s="639" t="str">
        <f>výsledky!O420</f>
        <v>21:20,0</v>
      </c>
      <c r="P20" s="615"/>
      <c r="Q20" s="230"/>
    </row>
    <row r="21" spans="1:17" ht="15" customHeight="1">
      <c r="A21" s="529"/>
      <c r="B21" s="1048"/>
      <c r="C21" s="430">
        <v>2012</v>
      </c>
      <c r="D21" s="596" t="str">
        <f>výsledky!D448</f>
        <v>Lucie</v>
      </c>
      <c r="E21" s="597" t="str">
        <f>výsledky!E448</f>
        <v>Szotkowská</v>
      </c>
      <c r="F21" s="598" t="str">
        <f>výsledky!F448</f>
        <v>Mosty u Jabl.</v>
      </c>
      <c r="G21" s="312" t="str">
        <f>výsledky!G448</f>
        <v>14:31,0</v>
      </c>
      <c r="H21" s="596" t="str">
        <f>výsledky!H448</f>
        <v>Miluše</v>
      </c>
      <c r="I21" s="597" t="str">
        <f>výsledky!I448</f>
        <v>Bieleszová</v>
      </c>
      <c r="J21" s="598" t="str">
        <f>výsledky!J448</f>
        <v>Jablunkov</v>
      </c>
      <c r="K21" s="312" t="str">
        <f>výsledky!K448</f>
        <v>16:01,0</v>
      </c>
      <c r="L21" s="596" t="str">
        <f>výsledky!L448</f>
        <v>Hana</v>
      </c>
      <c r="M21" s="597" t="str">
        <f>výsledky!M448</f>
        <v>Haroková</v>
      </c>
      <c r="N21" s="598" t="str">
        <f>výsledky!N448</f>
        <v>Havířov</v>
      </c>
      <c r="O21" s="638" t="str">
        <f>výsledky!O448</f>
        <v>16:11,0</v>
      </c>
      <c r="P21" s="611"/>
      <c r="Q21" s="600"/>
    </row>
    <row r="22" spans="1:17" ht="15" customHeight="1" thickBot="1">
      <c r="A22" s="531"/>
      <c r="B22" s="1049"/>
      <c r="C22" s="195">
        <v>2013</v>
      </c>
      <c r="D22" s="191"/>
      <c r="E22" s="192"/>
      <c r="F22" s="168"/>
      <c r="G22" s="315"/>
      <c r="H22" s="191"/>
      <c r="I22" s="192"/>
      <c r="J22" s="168"/>
      <c r="K22" s="315"/>
      <c r="L22" s="191"/>
      <c r="M22" s="192"/>
      <c r="N22" s="168"/>
      <c r="O22" s="546"/>
      <c r="P22" s="536"/>
      <c r="Q22" s="160"/>
    </row>
    <row r="23" spans="1:17" ht="12.75" thickBot="1"/>
    <row r="24" spans="1:17" ht="15" customHeight="1">
      <c r="A24" s="526"/>
      <c r="B24" s="1024" t="s">
        <v>1482</v>
      </c>
      <c r="C24" s="1025"/>
      <c r="D24" s="1010" t="s">
        <v>1474</v>
      </c>
      <c r="E24" s="1011"/>
      <c r="F24" s="1011"/>
      <c r="G24" s="1011"/>
      <c r="H24" s="1011"/>
      <c r="I24" s="1011"/>
      <c r="J24" s="1011"/>
      <c r="K24" s="1011"/>
      <c r="L24" s="1011"/>
      <c r="M24" s="1011"/>
      <c r="N24" s="1011"/>
      <c r="O24" s="1030"/>
      <c r="P24" s="1028" t="s">
        <v>1473</v>
      </c>
      <c r="Q24" s="1029"/>
    </row>
    <row r="25" spans="1:17" ht="15" customHeight="1" thickBot="1">
      <c r="A25" s="529"/>
      <c r="B25" s="1026"/>
      <c r="C25" s="1027"/>
      <c r="D25" s="1013" t="s">
        <v>1475</v>
      </c>
      <c r="E25" s="1014"/>
      <c r="F25" s="1014"/>
      <c r="G25" s="1014"/>
      <c r="H25" s="1015" t="s">
        <v>1476</v>
      </c>
      <c r="I25" s="1015"/>
      <c r="J25" s="1015"/>
      <c r="K25" s="1015"/>
      <c r="L25" s="1016" t="s">
        <v>1477</v>
      </c>
      <c r="M25" s="1016"/>
      <c r="N25" s="1016"/>
      <c r="O25" s="1031"/>
      <c r="P25" s="197" t="s">
        <v>1472</v>
      </c>
      <c r="Q25" s="196" t="s">
        <v>1480</v>
      </c>
    </row>
    <row r="26" spans="1:17" ht="15" customHeight="1">
      <c r="A26" s="529"/>
      <c r="B26" s="1021" t="s">
        <v>738</v>
      </c>
      <c r="C26" s="193">
        <v>1995</v>
      </c>
      <c r="D26" s="200" t="str">
        <f>výsledky!D19</f>
        <v>Jan</v>
      </c>
      <c r="E26" s="199" t="str">
        <f>výsledky!E19</f>
        <v>Wawrosz</v>
      </c>
      <c r="F26" s="150" t="str">
        <f>výsledky!F19</f>
        <v>MK Beskyd</v>
      </c>
      <c r="G26" s="310">
        <f>výsledky!G19</f>
        <v>2.0564814814814817E-2</v>
      </c>
      <c r="H26" s="200" t="str">
        <f>výsledky!H19</f>
        <v>Miloslav</v>
      </c>
      <c r="I26" s="199" t="str">
        <f>výsledky!I19</f>
        <v>Zuczek</v>
      </c>
      <c r="J26" s="150" t="str">
        <f>výsledky!J19</f>
        <v>MK Beskyd</v>
      </c>
      <c r="K26" s="310">
        <f>výsledky!K19</f>
        <v>2.2686342592592595E-2</v>
      </c>
      <c r="L26" s="200" t="str">
        <f>výsledky!L19</f>
        <v>Jan</v>
      </c>
      <c r="M26" s="199" t="str">
        <f>výsledky!M19</f>
        <v>Walek</v>
      </c>
      <c r="N26" s="150" t="str">
        <f>výsledky!N19</f>
        <v>Vendryně</v>
      </c>
      <c r="O26" s="310">
        <f>výsledky!O19</f>
        <v>2.2711805555555551E-2</v>
      </c>
      <c r="P26" s="330"/>
      <c r="Q26" s="153"/>
    </row>
    <row r="27" spans="1:17" ht="15" customHeight="1">
      <c r="A27" s="529"/>
      <c r="B27" s="1022"/>
      <c r="C27" s="194">
        <v>1996</v>
      </c>
      <c r="D27" s="184" t="str">
        <f>výsledky!D39</f>
        <v>Petr</v>
      </c>
      <c r="E27" s="181" t="str">
        <f>výsledky!E39</f>
        <v>Tvrzník</v>
      </c>
      <c r="F27" s="182" t="str">
        <f>výsledky!F39</f>
        <v>Třinec</v>
      </c>
      <c r="G27" s="332">
        <f>výsledky!G39</f>
        <v>2.0254629629629629E-2</v>
      </c>
      <c r="H27" s="184" t="str">
        <f>výsledky!H39</f>
        <v>Josef</v>
      </c>
      <c r="I27" s="181" t="str">
        <f>výsledky!I39</f>
        <v>Janošec</v>
      </c>
      <c r="J27" s="182" t="str">
        <f>výsledky!J39</f>
        <v>Frýdek-Místek</v>
      </c>
      <c r="K27" s="332">
        <f>výsledky!K39</f>
        <v>2.0439814814814817E-2</v>
      </c>
      <c r="L27" s="184" t="str">
        <f>výsledky!L39</f>
        <v>Jan</v>
      </c>
      <c r="M27" s="181" t="str">
        <f>výsledky!M39</f>
        <v>Walek</v>
      </c>
      <c r="N27" s="182" t="str">
        <f>výsledky!N39</f>
        <v>Třinec</v>
      </c>
      <c r="O27" s="332">
        <f>výsledky!O39</f>
        <v>2.4641203703703703E-2</v>
      </c>
      <c r="P27" s="331"/>
      <c r="Q27" s="186"/>
    </row>
    <row r="28" spans="1:17" ht="15" customHeight="1">
      <c r="A28" s="529"/>
      <c r="B28" s="1022"/>
      <c r="C28" s="194">
        <v>1997</v>
      </c>
      <c r="D28" s="184" t="str">
        <f>výsledky!D59</f>
        <v>Dušan</v>
      </c>
      <c r="E28" s="190" t="str">
        <f>výsledky!E59</f>
        <v>Krajíček</v>
      </c>
      <c r="F28" s="189" t="str">
        <f>výsledky!F59</f>
        <v>Karviná</v>
      </c>
      <c r="G28" s="332">
        <f>výsledky!G59</f>
        <v>2.0606481481481479E-2</v>
      </c>
      <c r="H28" s="184" t="str">
        <f>výsledky!H59</f>
        <v>Petr</v>
      </c>
      <c r="I28" s="190" t="str">
        <f>výsledky!I59</f>
        <v>Jadrníček</v>
      </c>
      <c r="J28" s="189" t="str">
        <f>výsledky!J59</f>
        <v>Ostrava</v>
      </c>
      <c r="K28" s="332">
        <f>výsledky!K59</f>
        <v>2.1351851851851854E-2</v>
      </c>
      <c r="L28" s="184" t="str">
        <f>výsledky!L59</f>
        <v>Michal</v>
      </c>
      <c r="M28" s="190" t="str">
        <f>výsledky!M59</f>
        <v>Bouček</v>
      </c>
      <c r="N28" s="189" t="str">
        <f>výsledky!N59</f>
        <v>Frýdek-Místek</v>
      </c>
      <c r="O28" s="332">
        <f>výsledky!O59</f>
        <v>2.1472222222222222E-2</v>
      </c>
      <c r="P28" s="331"/>
      <c r="Q28" s="186"/>
    </row>
    <row r="29" spans="1:17" ht="15" customHeight="1">
      <c r="A29" s="529"/>
      <c r="B29" s="1022"/>
      <c r="C29" s="194">
        <v>1998</v>
      </c>
      <c r="D29" s="184" t="str">
        <f>výsledky!D79</f>
        <v>Michal</v>
      </c>
      <c r="E29" s="190" t="str">
        <f>výsledky!E79</f>
        <v>Buček</v>
      </c>
      <c r="F29" s="189" t="str">
        <f>výsledky!F79</f>
        <v>Frýdek-Místek</v>
      </c>
      <c r="G29" s="332">
        <f>výsledky!G79</f>
        <v>1.9425925925925926E-2</v>
      </c>
      <c r="H29" s="184" t="str">
        <f>výsledky!H79</f>
        <v>Josef</v>
      </c>
      <c r="I29" s="190" t="str">
        <f>výsledky!I79</f>
        <v>Nejezchleba</v>
      </c>
      <c r="J29" s="189" t="str">
        <f>výsledky!J79</f>
        <v>Frýdek-Místek</v>
      </c>
      <c r="K29" s="332">
        <f>výsledky!K79</f>
        <v>2.1416666666666667E-2</v>
      </c>
      <c r="L29" s="184" t="str">
        <f>výsledky!L79</f>
        <v>Josef</v>
      </c>
      <c r="M29" s="190" t="str">
        <f>výsledky!M79</f>
        <v>Smola</v>
      </c>
      <c r="N29" s="189" t="str">
        <f>výsledky!N79</f>
        <v>Ostrava</v>
      </c>
      <c r="O29" s="332">
        <f>výsledky!O79</f>
        <v>2.2298611111111113E-2</v>
      </c>
      <c r="P29" s="331"/>
      <c r="Q29" s="186"/>
    </row>
    <row r="30" spans="1:17" ht="15" customHeight="1">
      <c r="A30" s="529"/>
      <c r="B30" s="1022"/>
      <c r="C30" s="194">
        <v>1999</v>
      </c>
      <c r="D30" s="217" t="str">
        <f>výsledky!D99</f>
        <v>Roman</v>
      </c>
      <c r="E30" s="218" t="str">
        <f>výsledky!E99</f>
        <v>Slowioczek</v>
      </c>
      <c r="F30" s="216" t="str">
        <f>výsledky!F99</f>
        <v>Jablunkov</v>
      </c>
      <c r="G30" s="333">
        <f>výsledky!G99</f>
        <v>1.9386574074074073E-2</v>
      </c>
      <c r="H30" s="184" t="str">
        <f>výsledky!H99</f>
        <v>Petr</v>
      </c>
      <c r="I30" s="190" t="str">
        <f>výsledky!I99</f>
        <v>Tvrzník</v>
      </c>
      <c r="J30" s="189" t="str">
        <f>výsledky!J99</f>
        <v>Jablunkov</v>
      </c>
      <c r="K30" s="332">
        <f>výsledky!K99</f>
        <v>1.9710648148148147E-2</v>
      </c>
      <c r="L30" s="184" t="str">
        <f>výsledky!L99</f>
        <v>Milan</v>
      </c>
      <c r="M30" s="190" t="str">
        <f>výsledky!M99</f>
        <v>Švidernoch</v>
      </c>
      <c r="N30" s="189" t="str">
        <f>výsledky!N99</f>
        <v>Ostrava</v>
      </c>
      <c r="O30" s="332">
        <f>výsledky!O99</f>
        <v>2.1458333333333333E-2</v>
      </c>
      <c r="P30" s="331"/>
      <c r="Q30" s="186"/>
    </row>
    <row r="31" spans="1:17" ht="15" customHeight="1">
      <c r="A31" s="529"/>
      <c r="B31" s="1022"/>
      <c r="C31" s="194">
        <v>2000</v>
      </c>
      <c r="D31" s="516" t="str">
        <f>výsledky!D121</f>
        <v>Václav</v>
      </c>
      <c r="E31" s="517" t="str">
        <f>výsledky!E121</f>
        <v>Filip</v>
      </c>
      <c r="F31" s="518" t="str">
        <f>výsledky!F121</f>
        <v>Kroměříž</v>
      </c>
      <c r="G31" s="523">
        <f>výsledky!G121</f>
        <v>1.8309027777777775E-2</v>
      </c>
      <c r="H31" s="184" t="str">
        <f>výsledky!H121</f>
        <v>Roman</v>
      </c>
      <c r="I31" s="190" t="str">
        <f>výsledky!I121</f>
        <v>Slowioczek</v>
      </c>
      <c r="J31" s="189" t="str">
        <f>výsledky!J121</f>
        <v>Jablunkov</v>
      </c>
      <c r="K31" s="332">
        <f>výsledky!K121</f>
        <v>1.9487268518518518E-2</v>
      </c>
      <c r="L31" s="184" t="str">
        <f>výsledky!L121</f>
        <v>Petr</v>
      </c>
      <c r="M31" s="190" t="str">
        <f>výsledky!M121</f>
        <v>Tvrzník</v>
      </c>
      <c r="N31" s="189" t="str">
        <f>výsledky!N121</f>
        <v>Jablunkov</v>
      </c>
      <c r="O31" s="332">
        <f>výsledky!O121</f>
        <v>2.0092592592592592E-2</v>
      </c>
      <c r="P31" s="331">
        <f>G31</f>
        <v>1.8309027777777775E-2</v>
      </c>
      <c r="Q31" s="186">
        <v>2000</v>
      </c>
    </row>
    <row r="32" spans="1:17" ht="15" customHeight="1">
      <c r="A32" s="529"/>
      <c r="B32" s="1022"/>
      <c r="C32" s="194">
        <v>2001</v>
      </c>
      <c r="D32" s="217" t="str">
        <f>výsledky!D143</f>
        <v xml:space="preserve">Igor                </v>
      </c>
      <c r="E32" s="190" t="str">
        <f>výsledky!E143</f>
        <v xml:space="preserve">Heleš               </v>
      </c>
      <c r="F32" s="189" t="str">
        <f>výsledky!F143</f>
        <v>Karviná</v>
      </c>
      <c r="G32" s="341">
        <f>výsledky!G143</f>
        <v>2745.5</v>
      </c>
      <c r="H32" s="184" t="str">
        <f>výsledky!H143</f>
        <v xml:space="preserve">Stanislav             </v>
      </c>
      <c r="I32" s="190" t="str">
        <f>výsledky!I143</f>
        <v xml:space="preserve">Orlicki             </v>
      </c>
      <c r="J32" s="189" t="str">
        <f>výsledky!J143</f>
        <v>Rudzie</v>
      </c>
      <c r="K32" s="341">
        <f>výsledky!K143</f>
        <v>2830</v>
      </c>
      <c r="L32" s="184" t="str">
        <f>výsledky!L143</f>
        <v xml:space="preserve">Vladimír            </v>
      </c>
      <c r="M32" s="190" t="str">
        <f>výsledky!M143</f>
        <v xml:space="preserve">Balošák             </v>
      </c>
      <c r="N32" s="189" t="str">
        <f>výsledky!N143</f>
        <v>Čadca</v>
      </c>
      <c r="O32" s="341">
        <f>výsledky!O143</f>
        <v>2843.5</v>
      </c>
      <c r="P32" s="331"/>
      <c r="Q32" s="186"/>
    </row>
    <row r="33" spans="1:17" ht="15" customHeight="1">
      <c r="A33" s="529"/>
      <c r="B33" s="1022"/>
      <c r="C33" s="194">
        <v>2002</v>
      </c>
      <c r="D33" s="217" t="str">
        <f>výsledky!D165</f>
        <v>Igor</v>
      </c>
      <c r="E33" s="190" t="str">
        <f>výsledky!E165</f>
        <v>Heleš</v>
      </c>
      <c r="F33" s="189" t="str">
        <f>výsledky!F165</f>
        <v>Karviná</v>
      </c>
      <c r="G33" s="327" t="str">
        <f>výsledky!G165</f>
        <v>27:11,5</v>
      </c>
      <c r="H33" s="184" t="str">
        <f>výsledky!H165</f>
        <v>Zdeněk</v>
      </c>
      <c r="I33" s="190" t="str">
        <f>výsledky!I165</f>
        <v>Velička</v>
      </c>
      <c r="J33" s="189" t="str">
        <f>výsledky!J165</f>
        <v>Karviná</v>
      </c>
      <c r="K33" s="327" t="str">
        <f>výsledky!K165</f>
        <v>28:39,4</v>
      </c>
      <c r="L33" s="184" t="str">
        <f>výsledky!L165</f>
        <v>Roman</v>
      </c>
      <c r="M33" s="190" t="str">
        <f>výsledky!M165</f>
        <v>Slowioczek</v>
      </c>
      <c r="N33" s="189" t="str">
        <f>výsledky!N165</f>
        <v>Jablunkov</v>
      </c>
      <c r="O33" s="327" t="str">
        <f>výsledky!O165</f>
        <v>28:55,9</v>
      </c>
      <c r="P33" s="331"/>
      <c r="Q33" s="186"/>
    </row>
    <row r="34" spans="1:17" ht="15" customHeight="1">
      <c r="A34" s="529"/>
      <c r="B34" s="1022"/>
      <c r="C34" s="194">
        <v>2003</v>
      </c>
      <c r="D34" s="217" t="str">
        <f>výsledky!D209</f>
        <v>Igor</v>
      </c>
      <c r="E34" s="190" t="str">
        <f>výsledky!E209</f>
        <v>Heleš</v>
      </c>
      <c r="F34" s="189" t="str">
        <f>výsledky!F209</f>
        <v>Karviná</v>
      </c>
      <c r="G34" s="327" t="str">
        <f>výsledky!G209</f>
        <v>27:33,6</v>
      </c>
      <c r="H34" s="184" t="str">
        <f>výsledky!H209</f>
        <v>Roman</v>
      </c>
      <c r="I34" s="190" t="str">
        <f>výsledky!I209</f>
        <v>Slowioczek</v>
      </c>
      <c r="J34" s="189" t="str">
        <f>výsledky!J209</f>
        <v>Jablunkov</v>
      </c>
      <c r="K34" s="327" t="str">
        <f>výsledky!K209</f>
        <v>28:18,1</v>
      </c>
      <c r="L34" s="184" t="str">
        <f>výsledky!L209</f>
        <v>Karel</v>
      </c>
      <c r="M34" s="190" t="str">
        <f>výsledky!M209</f>
        <v>Kravčík</v>
      </c>
      <c r="N34" s="189" t="str">
        <f>výsledky!N209</f>
        <v>Karviná</v>
      </c>
      <c r="O34" s="327" t="str">
        <f>výsledky!O209</f>
        <v>28:33,4</v>
      </c>
      <c r="P34" s="331"/>
      <c r="Q34" s="186"/>
    </row>
    <row r="35" spans="1:17" ht="15" customHeight="1">
      <c r="A35" s="529"/>
      <c r="B35" s="1022"/>
      <c r="C35" s="194">
        <v>2004</v>
      </c>
      <c r="D35" s="217" t="str">
        <f>výsledky!D231</f>
        <v>Igor</v>
      </c>
      <c r="E35" s="190" t="str">
        <f>výsledky!E231</f>
        <v>Heleš</v>
      </c>
      <c r="F35" s="189" t="str">
        <f>výsledky!F231</f>
        <v>Holštejn</v>
      </c>
      <c r="G35" s="327" t="str">
        <f>výsledky!G231</f>
        <v>27:26,0</v>
      </c>
      <c r="H35" s="184" t="str">
        <f>výsledky!H231</f>
        <v>Zdeněk</v>
      </c>
      <c r="I35" s="190" t="str">
        <f>výsledky!I231</f>
        <v>Velička</v>
      </c>
      <c r="J35" s="189" t="str">
        <f>výsledky!J231</f>
        <v>Karviná</v>
      </c>
      <c r="K35" s="327" t="str">
        <f>výsledky!K231</f>
        <v>28:31,0</v>
      </c>
      <c r="L35" s="184" t="str">
        <f>výsledky!L231</f>
        <v>Roman</v>
      </c>
      <c r="M35" s="190" t="str">
        <f>výsledky!M231</f>
        <v>Slowioczek</v>
      </c>
      <c r="N35" s="189" t="str">
        <f>výsledky!N231</f>
        <v>Jablunkov</v>
      </c>
      <c r="O35" s="327" t="str">
        <f>výsledky!O231</f>
        <v>29:14,0</v>
      </c>
      <c r="P35" s="331"/>
      <c r="Q35" s="186"/>
    </row>
    <row r="36" spans="1:17" ht="15" customHeight="1">
      <c r="A36" s="529"/>
      <c r="B36" s="1022"/>
      <c r="C36" s="194">
        <v>2005</v>
      </c>
      <c r="D36" s="217" t="str">
        <f>výsledky!D257</f>
        <v>Zdeněk</v>
      </c>
      <c r="E36" s="190" t="str">
        <f>výsledky!E257</f>
        <v>Velička</v>
      </c>
      <c r="F36" s="189" t="str">
        <f>výsledky!F257</f>
        <v>Ostrava</v>
      </c>
      <c r="G36" s="327" t="str">
        <f>výsledky!G257</f>
        <v>27:55,7</v>
      </c>
      <c r="H36" s="184" t="str">
        <f>výsledky!H257</f>
        <v>Roman</v>
      </c>
      <c r="I36" s="190" t="str">
        <f>výsledky!I257</f>
        <v>Baláž</v>
      </c>
      <c r="J36" s="189" t="str">
        <f>výsledky!J257</f>
        <v>Zlín</v>
      </c>
      <c r="K36" s="327" t="str">
        <f>výsledky!K257</f>
        <v>27:58,9</v>
      </c>
      <c r="L36" s="184" t="str">
        <f>výsledky!L257</f>
        <v>Karel</v>
      </c>
      <c r="M36" s="190" t="str">
        <f>výsledky!M257</f>
        <v>Kravčík</v>
      </c>
      <c r="N36" s="189" t="str">
        <f>výsledky!N257</f>
        <v>Karviná</v>
      </c>
      <c r="O36" s="327" t="str">
        <f>výsledky!O257</f>
        <v>28:06,1</v>
      </c>
      <c r="P36" s="331"/>
      <c r="Q36" s="186"/>
    </row>
    <row r="37" spans="1:17" ht="15" customHeight="1">
      <c r="A37" s="529"/>
      <c r="B37" s="1022"/>
      <c r="C37" s="194">
        <v>2006</v>
      </c>
      <c r="D37" s="184" t="str">
        <f>výsledky!D283</f>
        <v>Ladislav</v>
      </c>
      <c r="E37" s="190" t="str">
        <f>výsledky!E283</f>
        <v>Sventek</v>
      </c>
      <c r="F37" s="189" t="str">
        <f>výsledky!F283</f>
        <v>Čadca</v>
      </c>
      <c r="G37" s="327" t="str">
        <f>výsledky!G283</f>
        <v>27:03,4</v>
      </c>
      <c r="H37" s="184" t="str">
        <f>výsledky!H283</f>
        <v>Rostislav</v>
      </c>
      <c r="I37" s="190" t="str">
        <f>výsledky!I283</f>
        <v>Kolich</v>
      </c>
      <c r="J37" s="189" t="str">
        <f>výsledky!J283</f>
        <v>Třinec</v>
      </c>
      <c r="K37" s="327" t="str">
        <f>výsledky!K283</f>
        <v>27:24,3</v>
      </c>
      <c r="L37" s="184" t="str">
        <f>výsledky!L283</f>
        <v>Roman</v>
      </c>
      <c r="M37" s="190" t="str">
        <f>výsledky!M283</f>
        <v>Slowioczek</v>
      </c>
      <c r="N37" s="189" t="str">
        <f>výsledky!N283</f>
        <v>Jablunkov</v>
      </c>
      <c r="O37" s="327" t="str">
        <f>výsledky!O283</f>
        <v>29:10,9</v>
      </c>
      <c r="P37" s="331"/>
      <c r="Q37" s="186"/>
    </row>
    <row r="38" spans="1:17" ht="15" customHeight="1">
      <c r="A38" s="529"/>
      <c r="B38" s="1022"/>
      <c r="C38" s="194">
        <v>2007</v>
      </c>
      <c r="D38" s="217" t="str">
        <f>výsledky!D309</f>
        <v>Rostislav</v>
      </c>
      <c r="E38" s="190" t="str">
        <f>výsledky!E309</f>
        <v>Kolich</v>
      </c>
      <c r="F38" s="189" t="str">
        <f>výsledky!F309</f>
        <v>Třinec</v>
      </c>
      <c r="G38" s="327" t="str">
        <f>výsledky!G309</f>
        <v>26:55,0</v>
      </c>
      <c r="H38" s="184" t="str">
        <f>výsledky!H309</f>
        <v>Ladislav</v>
      </c>
      <c r="I38" s="190" t="str">
        <f>výsledky!I309</f>
        <v>Sventek</v>
      </c>
      <c r="J38" s="189" t="str">
        <f>výsledky!J309</f>
        <v>Čadca</v>
      </c>
      <c r="K38" s="327" t="str">
        <f>výsledky!K309</f>
        <v>27:35,0</v>
      </c>
      <c r="L38" s="184" t="str">
        <f>výsledky!L309</f>
        <v>Daniel</v>
      </c>
      <c r="M38" s="190" t="str">
        <f>výsledky!M309</f>
        <v>Šindelek</v>
      </c>
      <c r="N38" s="189" t="str">
        <f>výsledky!N309</f>
        <v>Frýdek-Místek</v>
      </c>
      <c r="O38" s="327" t="str">
        <f>výsledky!O309</f>
        <v>28:42,5</v>
      </c>
      <c r="P38" s="331"/>
      <c r="Q38" s="186"/>
    </row>
    <row r="39" spans="1:17" ht="15" customHeight="1" thickBot="1">
      <c r="A39" s="531"/>
      <c r="B39" s="1022"/>
      <c r="C39" s="194">
        <v>2008</v>
      </c>
      <c r="D39" s="217" t="str">
        <f>výsledky!D337</f>
        <v>Rostislav</v>
      </c>
      <c r="E39" s="190" t="str">
        <f>výsledky!E337</f>
        <v>Kolich</v>
      </c>
      <c r="F39" s="189" t="str">
        <f>výsledky!F337</f>
        <v>Třinec</v>
      </c>
      <c r="G39" s="327" t="str">
        <f>výsledky!G337</f>
        <v>27:08,0</v>
      </c>
      <c r="H39" s="184" t="str">
        <f>výsledky!H337</f>
        <v>Ladislav</v>
      </c>
      <c r="I39" s="190" t="str">
        <f>výsledky!I337</f>
        <v>Sventek</v>
      </c>
      <c r="J39" s="189" t="str">
        <f>výsledky!J337</f>
        <v>Čadca</v>
      </c>
      <c r="K39" s="327" t="str">
        <f>výsledky!K337</f>
        <v>27:33,0</v>
      </c>
      <c r="L39" s="184" t="str">
        <f>výsledky!L337</f>
        <v>Ján</v>
      </c>
      <c r="M39" s="190" t="str">
        <f>výsledky!M337</f>
        <v>Jurčík</v>
      </c>
      <c r="N39" s="189" t="str">
        <f>výsledky!N337</f>
        <v>Čadca</v>
      </c>
      <c r="O39" s="327" t="str">
        <f>výsledky!O337</f>
        <v>28:14,0</v>
      </c>
      <c r="P39" s="185"/>
      <c r="Q39" s="186"/>
    </row>
    <row r="40" spans="1:17" ht="15" customHeight="1">
      <c r="A40" s="117"/>
      <c r="B40" s="1022"/>
      <c r="C40" s="194">
        <v>2009</v>
      </c>
      <c r="D40" s="217" t="str">
        <f>výsledky!D365</f>
        <v>Rostislav</v>
      </c>
      <c r="E40" s="190" t="str">
        <f>výsledky!E365</f>
        <v>Travníček</v>
      </c>
      <c r="F40" s="189" t="str">
        <f>výsledky!F365</f>
        <v>Frýdek-Místek</v>
      </c>
      <c r="G40" s="327" t="str">
        <f>výsledky!G365</f>
        <v>28:55,5</v>
      </c>
      <c r="H40" s="184" t="str">
        <f>výsledky!H365</f>
        <v>Daniel</v>
      </c>
      <c r="I40" s="190" t="str">
        <f>výsledky!I365</f>
        <v>Šindelek</v>
      </c>
      <c r="J40" s="189" t="str">
        <f>výsledky!J365</f>
        <v>Frýdek-Místek</v>
      </c>
      <c r="K40" s="327" t="str">
        <f>výsledky!K365</f>
        <v>29:02,0</v>
      </c>
      <c r="L40" s="184" t="str">
        <f>výsledky!L365</f>
        <v>Miroslav</v>
      </c>
      <c r="M40" s="190" t="str">
        <f>výsledky!M365</f>
        <v>Niemiec</v>
      </c>
      <c r="N40" s="189" t="str">
        <f>výsledky!N365</f>
        <v>Goleszów</v>
      </c>
      <c r="O40" s="327" t="str">
        <f>výsledky!O365</f>
        <v>29:50,0</v>
      </c>
      <c r="P40" s="185"/>
      <c r="Q40" s="186"/>
    </row>
    <row r="41" spans="1:17" ht="15" customHeight="1">
      <c r="A41" s="117"/>
      <c r="B41" s="1022"/>
      <c r="C41" s="194">
        <v>2010</v>
      </c>
      <c r="D41" s="217" t="str">
        <f>výsledky!D393</f>
        <v>Daniel</v>
      </c>
      <c r="E41" s="190" t="str">
        <f>výsledky!E393</f>
        <v>Šindelek</v>
      </c>
      <c r="F41" s="189" t="str">
        <f>výsledky!F393</f>
        <v>Frýdek-Místek</v>
      </c>
      <c r="G41" s="327" t="str">
        <f>výsledky!G393</f>
        <v>28:27,0</v>
      </c>
      <c r="H41" s="184" t="str">
        <f>výsledky!H393</f>
        <v>Rostislav</v>
      </c>
      <c r="I41" s="190" t="str">
        <f>výsledky!I393</f>
        <v>Trávníček</v>
      </c>
      <c r="J41" s="189" t="str">
        <f>výsledky!J393</f>
        <v>Frýdek-Místek</v>
      </c>
      <c r="K41" s="327" t="str">
        <f>výsledky!K393</f>
        <v>28:31,0</v>
      </c>
      <c r="L41" s="184" t="str">
        <f>výsledky!L393</f>
        <v>Radim</v>
      </c>
      <c r="M41" s="190" t="str">
        <f>výsledky!M393</f>
        <v>Oborný</v>
      </c>
      <c r="N41" s="189" t="str">
        <f>výsledky!N393</f>
        <v>Baláž Team</v>
      </c>
      <c r="O41" s="327" t="str">
        <f>výsledky!O393</f>
        <v>28:34,0</v>
      </c>
      <c r="P41" s="185"/>
      <c r="Q41" s="186"/>
    </row>
    <row r="42" spans="1:17" ht="15" customHeight="1">
      <c r="A42" s="117"/>
      <c r="B42" s="1022"/>
      <c r="C42" s="612">
        <v>2011</v>
      </c>
      <c r="D42" s="622" t="str">
        <f>výsledky!D421</f>
        <v>Miroslav</v>
      </c>
      <c r="E42" s="614" t="str">
        <f>výsledky!E421</f>
        <v>Kluz</v>
      </c>
      <c r="F42" s="608" t="str">
        <f>výsledky!F421</f>
        <v>Jablunkov</v>
      </c>
      <c r="G42" s="609" t="str">
        <f>výsledky!G421</f>
        <v>30:02,0</v>
      </c>
      <c r="H42" s="613" t="str">
        <f>výsledky!H421</f>
        <v>Martin</v>
      </c>
      <c r="I42" s="614" t="str">
        <f>výsledky!I421</f>
        <v>Bušek</v>
      </c>
      <c r="J42" s="608" t="str">
        <f>výsledky!J421</f>
        <v>Frýdek-Místek</v>
      </c>
      <c r="K42" s="609" t="str">
        <f>výsledky!K421</f>
        <v>31:36,0</v>
      </c>
      <c r="L42" s="613" t="str">
        <f>výsledky!L421</f>
        <v>Jaroslav</v>
      </c>
      <c r="M42" s="614" t="str">
        <f>výsledky!M421</f>
        <v>Vernarský</v>
      </c>
      <c r="N42" s="608" t="str">
        <f>výsledky!N421</f>
        <v>Frýdek-Místek</v>
      </c>
      <c r="O42" s="609" t="str">
        <f>výsledky!O421</f>
        <v>32:53,0</v>
      </c>
      <c r="P42" s="623"/>
      <c r="Q42" s="230"/>
    </row>
    <row r="43" spans="1:17" ht="15" customHeight="1">
      <c r="A43" s="117"/>
      <c r="B43" s="1022"/>
      <c r="C43" s="430">
        <v>2012</v>
      </c>
      <c r="D43" s="620" t="str">
        <f>výsledky!D449</f>
        <v>Ladislav</v>
      </c>
      <c r="E43" s="610" t="str">
        <f>výsledky!E449</f>
        <v>Sventek</v>
      </c>
      <c r="F43" s="598" t="str">
        <f>výsledky!F449</f>
        <v>Čadca</v>
      </c>
      <c r="G43" s="312" t="str">
        <f>výsledky!G449</f>
        <v>28:44,0</v>
      </c>
      <c r="H43" s="176" t="str">
        <f>výsledky!H449</f>
        <v>Marek</v>
      </c>
      <c r="I43" s="610" t="str">
        <f>výsledky!I449</f>
        <v>Škapa</v>
      </c>
      <c r="J43" s="598" t="str">
        <f>výsledky!J449</f>
        <v>Ostrava</v>
      </c>
      <c r="K43" s="312" t="str">
        <f>výsledky!K449</f>
        <v>29:04,0</v>
      </c>
      <c r="L43" s="176" t="str">
        <f>výsledky!L449</f>
        <v>Daniel</v>
      </c>
      <c r="M43" s="610" t="str">
        <f>výsledky!M449</f>
        <v>Šindelek</v>
      </c>
      <c r="N43" s="598" t="str">
        <f>výsledky!N449</f>
        <v>Frýdek-Místek</v>
      </c>
      <c r="O43" s="312" t="str">
        <f>výsledky!O449</f>
        <v>29:18,0</v>
      </c>
      <c r="P43" s="621"/>
      <c r="Q43" s="600"/>
    </row>
    <row r="44" spans="1:17" ht="15" customHeight="1" thickBot="1">
      <c r="A44" s="117"/>
      <c r="B44" s="1023"/>
      <c r="C44" s="195">
        <v>2013</v>
      </c>
      <c r="D44" s="539"/>
      <c r="E44" s="180"/>
      <c r="F44" s="168"/>
      <c r="G44" s="315"/>
      <c r="H44" s="179"/>
      <c r="I44" s="180"/>
      <c r="J44" s="168"/>
      <c r="K44" s="315"/>
      <c r="L44" s="179"/>
      <c r="M44" s="180"/>
      <c r="N44" s="168"/>
      <c r="O44" s="315"/>
      <c r="P44" s="159"/>
      <c r="Q44" s="160"/>
    </row>
  </sheetData>
  <mergeCells count="14">
    <mergeCell ref="B4:B22"/>
    <mergeCell ref="B26:B44"/>
    <mergeCell ref="B24:C25"/>
    <mergeCell ref="B2:C3"/>
    <mergeCell ref="P24:Q24"/>
    <mergeCell ref="D24:O24"/>
    <mergeCell ref="D25:G25"/>
    <mergeCell ref="H25:K25"/>
    <mergeCell ref="L25:O25"/>
    <mergeCell ref="D2:O2"/>
    <mergeCell ref="P2:Q2"/>
    <mergeCell ref="D3:G3"/>
    <mergeCell ref="H3:K3"/>
    <mergeCell ref="L3:O3"/>
  </mergeCells>
  <phoneticPr fontId="0" type="noConversion"/>
  <printOptions horizontalCentered="1" verticalCentered="1"/>
  <pageMargins left="0" right="0" top="0" bottom="0" header="0" footer="0"/>
  <pageSetup paperSize="9" orientation="landscape" horizontalDpi="360" verticalDpi="360"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4"/>
  <sheetViews>
    <sheetView topLeftCell="B14" workbookViewId="0">
      <selection activeCell="E33" sqref="E33:O33"/>
    </sheetView>
  </sheetViews>
  <sheetFormatPr defaultRowHeight="12"/>
  <cols>
    <col min="1" max="1" width="0.42578125" style="1" hidden="1" customWidth="1"/>
    <col min="2" max="2" width="5.5703125" style="1" customWidth="1"/>
    <col min="3" max="3" width="7.42578125" style="1" customWidth="1"/>
    <col min="4" max="4" width="8.7109375" style="1" customWidth="1"/>
    <col min="5" max="5" width="14.7109375" style="1" customWidth="1"/>
    <col min="6" max="6" width="11.85546875" style="1" customWidth="1"/>
    <col min="7" max="7" width="6.7109375" style="1" customWidth="1"/>
    <col min="8" max="8" width="8.7109375" style="1" customWidth="1"/>
    <col min="9" max="9" width="14.7109375" style="1" customWidth="1"/>
    <col min="10" max="10" width="11.85546875" style="1" customWidth="1"/>
    <col min="11" max="11" width="6.7109375" style="1" customWidth="1"/>
    <col min="12" max="12" width="8.7109375" style="1" customWidth="1"/>
    <col min="13" max="13" width="14.7109375" style="1" customWidth="1"/>
    <col min="14" max="14" width="11.85546875" style="1" customWidth="1"/>
    <col min="15" max="15" width="6.7109375" style="1" customWidth="1"/>
    <col min="16" max="17" width="7.7109375" style="1" customWidth="1"/>
    <col min="18" max="18" width="4.28515625" style="1" customWidth="1"/>
    <col min="19" max="19" width="7.5703125" style="1" customWidth="1"/>
    <col min="20" max="22" width="9.140625" style="1"/>
    <col min="23" max="23" width="5.7109375" style="1" customWidth="1"/>
    <col min="24" max="16384" width="9.140625" style="1"/>
  </cols>
  <sheetData>
    <row r="1" spans="1:17" ht="12.75" hidden="1" thickBot="1">
      <c r="B1" s="568"/>
      <c r="C1" s="527"/>
      <c r="D1" s="527"/>
      <c r="E1" s="527"/>
      <c r="F1" s="527"/>
      <c r="G1" s="527"/>
      <c r="H1" s="527"/>
      <c r="I1" s="527"/>
      <c r="J1" s="527"/>
      <c r="K1" s="527"/>
      <c r="L1" s="527"/>
      <c r="M1" s="527"/>
      <c r="N1" s="527"/>
      <c r="O1" s="527"/>
      <c r="P1" s="527"/>
      <c r="Q1" s="528"/>
    </row>
    <row r="2" spans="1:17" ht="15" hidden="1" customHeight="1">
      <c r="B2" s="1040" t="s">
        <v>792</v>
      </c>
      <c r="C2" s="1041"/>
      <c r="D2" s="1010" t="s">
        <v>1474</v>
      </c>
      <c r="E2" s="1011"/>
      <c r="F2" s="1011"/>
      <c r="G2" s="1011"/>
      <c r="H2" s="1011"/>
      <c r="I2" s="1011"/>
      <c r="J2" s="1011"/>
      <c r="K2" s="1011"/>
      <c r="L2" s="1011"/>
      <c r="M2" s="1011"/>
      <c r="N2" s="1011"/>
      <c r="O2" s="1030"/>
      <c r="P2" s="1028" t="s">
        <v>1473</v>
      </c>
      <c r="Q2" s="1029"/>
    </row>
    <row r="3" spans="1:17" ht="15" hidden="1" thickBot="1">
      <c r="B3" s="1026"/>
      <c r="C3" s="1027"/>
      <c r="D3" s="1013" t="s">
        <v>1475</v>
      </c>
      <c r="E3" s="1014"/>
      <c r="F3" s="1014"/>
      <c r="G3" s="1014"/>
      <c r="H3" s="1015" t="s">
        <v>1476</v>
      </c>
      <c r="I3" s="1015"/>
      <c r="J3" s="1015"/>
      <c r="K3" s="1015"/>
      <c r="L3" s="1016" t="s">
        <v>1477</v>
      </c>
      <c r="M3" s="1016"/>
      <c r="N3" s="1016"/>
      <c r="O3" s="1031"/>
      <c r="P3" s="197" t="s">
        <v>1472</v>
      </c>
      <c r="Q3" s="196" t="s">
        <v>1480</v>
      </c>
    </row>
    <row r="4" spans="1:17" ht="15" hidden="1" customHeight="1">
      <c r="B4" s="1047" t="s">
        <v>737</v>
      </c>
      <c r="C4" s="193">
        <v>1995</v>
      </c>
      <c r="D4" s="173"/>
      <c r="E4" s="172"/>
      <c r="F4" s="150"/>
      <c r="G4" s="151"/>
      <c r="H4" s="173"/>
      <c r="I4" s="172"/>
      <c r="J4" s="150"/>
      <c r="K4" s="151"/>
      <c r="L4" s="173"/>
      <c r="M4" s="172"/>
      <c r="N4" s="150"/>
      <c r="O4" s="151"/>
      <c r="P4" s="152"/>
      <c r="Q4" s="153"/>
    </row>
    <row r="5" spans="1:17" ht="15" hidden="1" customHeight="1">
      <c r="B5" s="1048"/>
      <c r="C5" s="194">
        <v>1996</v>
      </c>
      <c r="D5" s="187"/>
      <c r="E5" s="198"/>
      <c r="F5" s="182"/>
      <c r="G5" s="183"/>
      <c r="H5" s="187"/>
      <c r="I5" s="198"/>
      <c r="J5" s="182"/>
      <c r="K5" s="183"/>
      <c r="L5" s="187"/>
      <c r="M5" s="198"/>
      <c r="N5" s="182"/>
      <c r="O5" s="183"/>
      <c r="P5" s="185"/>
      <c r="Q5" s="186"/>
    </row>
    <row r="6" spans="1:17" ht="15" hidden="1" customHeight="1">
      <c r="B6" s="1048"/>
      <c r="C6" s="194">
        <v>1997</v>
      </c>
      <c r="D6" s="187"/>
      <c r="E6" s="188"/>
      <c r="F6" s="189"/>
      <c r="G6" s="183"/>
      <c r="H6" s="187"/>
      <c r="I6" s="188"/>
      <c r="J6" s="189"/>
      <c r="K6" s="183"/>
      <c r="L6" s="187"/>
      <c r="M6" s="188"/>
      <c r="N6" s="189"/>
      <c r="O6" s="183"/>
      <c r="P6" s="185"/>
      <c r="Q6" s="186"/>
    </row>
    <row r="7" spans="1:17" ht="15" hidden="1" customHeight="1">
      <c r="B7" s="1048"/>
      <c r="C7" s="194">
        <v>1998</v>
      </c>
      <c r="D7" s="187"/>
      <c r="E7" s="188"/>
      <c r="F7" s="189"/>
      <c r="G7" s="183"/>
      <c r="H7" s="187"/>
      <c r="I7" s="188"/>
      <c r="J7" s="189"/>
      <c r="K7" s="183"/>
      <c r="L7" s="187"/>
      <c r="M7" s="188"/>
      <c r="N7" s="189"/>
      <c r="O7" s="183"/>
      <c r="P7" s="185"/>
      <c r="Q7" s="186"/>
    </row>
    <row r="8" spans="1:17" ht="15" hidden="1" customHeight="1">
      <c r="B8" s="1048"/>
      <c r="C8" s="194">
        <v>1999</v>
      </c>
      <c r="D8" s="187"/>
      <c r="E8" s="188"/>
      <c r="F8" s="189"/>
      <c r="G8" s="183"/>
      <c r="H8" s="187"/>
      <c r="I8" s="188"/>
      <c r="J8" s="189"/>
      <c r="K8" s="183"/>
      <c r="L8" s="187"/>
      <c r="M8" s="188"/>
      <c r="N8" s="189"/>
      <c r="O8" s="183"/>
      <c r="P8" s="185"/>
      <c r="Q8" s="186"/>
    </row>
    <row r="9" spans="1:17" ht="15" hidden="1" customHeight="1">
      <c r="B9" s="1048"/>
      <c r="C9" s="194">
        <v>2000</v>
      </c>
      <c r="D9" s="187"/>
      <c r="E9" s="188"/>
      <c r="F9" s="189"/>
      <c r="G9" s="183"/>
      <c r="H9" s="187"/>
      <c r="I9" s="188"/>
      <c r="J9" s="189"/>
      <c r="K9" s="183"/>
      <c r="L9" s="187"/>
      <c r="M9" s="188"/>
      <c r="N9" s="189"/>
      <c r="O9" s="183"/>
      <c r="P9" s="185"/>
      <c r="Q9" s="186"/>
    </row>
    <row r="10" spans="1:17" ht="15" hidden="1" customHeight="1">
      <c r="B10" s="1048"/>
      <c r="C10" s="194">
        <v>2001</v>
      </c>
      <c r="D10" s="187"/>
      <c r="E10" s="188"/>
      <c r="F10" s="189"/>
      <c r="G10" s="183"/>
      <c r="H10" s="187"/>
      <c r="I10" s="188"/>
      <c r="J10" s="189"/>
      <c r="K10" s="183"/>
      <c r="L10" s="187"/>
      <c r="M10" s="188"/>
      <c r="N10" s="189"/>
      <c r="O10" s="183"/>
      <c r="P10" s="185"/>
      <c r="Q10" s="186"/>
    </row>
    <row r="11" spans="1:17" ht="15" hidden="1" customHeight="1">
      <c r="B11" s="1048"/>
      <c r="C11" s="194">
        <v>2002</v>
      </c>
      <c r="D11" s="187"/>
      <c r="E11" s="188"/>
      <c r="F11" s="189"/>
      <c r="G11" s="183"/>
      <c r="H11" s="187"/>
      <c r="I11" s="188"/>
      <c r="J11" s="189"/>
      <c r="K11" s="183"/>
      <c r="L11" s="187"/>
      <c r="M11" s="188"/>
      <c r="N11" s="189"/>
      <c r="O11" s="183"/>
      <c r="P11" s="185"/>
      <c r="Q11" s="186"/>
    </row>
    <row r="12" spans="1:17" ht="15" hidden="1" customHeight="1" thickBot="1">
      <c r="B12" s="1048"/>
      <c r="C12" s="195">
        <v>2003</v>
      </c>
      <c r="D12" s="191"/>
      <c r="E12" s="192"/>
      <c r="F12" s="168"/>
      <c r="G12" s="158"/>
      <c r="H12" s="191"/>
      <c r="I12" s="192"/>
      <c r="J12" s="168"/>
      <c r="K12" s="158"/>
      <c r="L12" s="191"/>
      <c r="M12" s="192"/>
      <c r="N12" s="168"/>
      <c r="O12" s="158"/>
      <c r="P12" s="159"/>
      <c r="Q12" s="160"/>
    </row>
    <row r="13" spans="1:17" ht="12.75" hidden="1" thickBot="1">
      <c r="B13" s="529"/>
      <c r="C13" s="117"/>
      <c r="D13" s="117"/>
      <c r="E13" s="117"/>
      <c r="F13" s="117"/>
      <c r="G13" s="117"/>
      <c r="H13" s="117"/>
      <c r="I13" s="117"/>
      <c r="J13" s="117"/>
      <c r="K13" s="117"/>
      <c r="L13" s="117"/>
      <c r="M13" s="117"/>
      <c r="N13" s="117"/>
      <c r="O13" s="117"/>
      <c r="P13" s="117"/>
      <c r="Q13" s="530"/>
    </row>
    <row r="14" spans="1:17" ht="15" customHeight="1">
      <c r="A14" s="526"/>
      <c r="B14" s="1024" t="s">
        <v>792</v>
      </c>
      <c r="C14" s="1025"/>
      <c r="D14" s="1010" t="s">
        <v>1474</v>
      </c>
      <c r="E14" s="1011"/>
      <c r="F14" s="1011"/>
      <c r="G14" s="1011"/>
      <c r="H14" s="1011"/>
      <c r="I14" s="1011"/>
      <c r="J14" s="1011"/>
      <c r="K14" s="1011"/>
      <c r="L14" s="1011"/>
      <c r="M14" s="1011"/>
      <c r="N14" s="1011"/>
      <c r="O14" s="1030"/>
      <c r="P14" s="1028" t="s">
        <v>1473</v>
      </c>
      <c r="Q14" s="1029"/>
    </row>
    <row r="15" spans="1:17" ht="15" customHeight="1" thickBot="1">
      <c r="A15" s="529"/>
      <c r="B15" s="1026"/>
      <c r="C15" s="1027"/>
      <c r="D15" s="1013" t="s">
        <v>1475</v>
      </c>
      <c r="E15" s="1014"/>
      <c r="F15" s="1014"/>
      <c r="G15" s="1014"/>
      <c r="H15" s="1015" t="s">
        <v>1476</v>
      </c>
      <c r="I15" s="1015"/>
      <c r="J15" s="1015"/>
      <c r="K15" s="1015"/>
      <c r="L15" s="1016" t="s">
        <v>1477</v>
      </c>
      <c r="M15" s="1016"/>
      <c r="N15" s="1016"/>
      <c r="O15" s="1031"/>
      <c r="P15" s="197" t="s">
        <v>1472</v>
      </c>
      <c r="Q15" s="196" t="s">
        <v>1480</v>
      </c>
    </row>
    <row r="16" spans="1:17" ht="15" customHeight="1">
      <c r="A16" s="529"/>
      <c r="B16" s="1021" t="s">
        <v>738</v>
      </c>
      <c r="C16" s="193">
        <v>1995</v>
      </c>
      <c r="D16" s="200" t="str">
        <f>výsledky!D21</f>
        <v>Jan</v>
      </c>
      <c r="E16" s="199" t="str">
        <f>výsledky!E21</f>
        <v>Hrach</v>
      </c>
      <c r="F16" s="150" t="str">
        <f>výsledky!F21</f>
        <v>Karviná</v>
      </c>
      <c r="G16" s="310">
        <f>výsledky!G21</f>
        <v>2.1303240740740737E-2</v>
      </c>
      <c r="H16" s="200" t="str">
        <f>výsledky!H21</f>
        <v>Petr</v>
      </c>
      <c r="I16" s="199" t="str">
        <f>výsledky!I21</f>
        <v>Ritter, ing.</v>
      </c>
      <c r="J16" s="150" t="str">
        <f>výsledky!J21</f>
        <v>Třinec</v>
      </c>
      <c r="K16" s="310">
        <f>výsledky!K21</f>
        <v>2.5303240740740741E-2</v>
      </c>
      <c r="L16" s="200">
        <f>výsledky!L21</f>
        <v>0</v>
      </c>
      <c r="M16" s="199">
        <f>výsledky!M21</f>
        <v>0</v>
      </c>
      <c r="N16" s="150">
        <f>výsledky!N21</f>
        <v>0</v>
      </c>
      <c r="O16" s="310">
        <f>výsledky!O21</f>
        <v>0</v>
      </c>
      <c r="P16" s="330"/>
      <c r="Q16" s="153"/>
    </row>
    <row r="17" spans="1:17" ht="15" customHeight="1">
      <c r="A17" s="529"/>
      <c r="B17" s="1022"/>
      <c r="C17" s="194">
        <v>1996</v>
      </c>
      <c r="D17" s="184" t="str">
        <f>výsledky!D41</f>
        <v>Jan</v>
      </c>
      <c r="E17" s="181" t="str">
        <f>výsledky!E41</f>
        <v>Wawrosz</v>
      </c>
      <c r="F17" s="182" t="str">
        <f>výsledky!F41</f>
        <v>Bystřice</v>
      </c>
      <c r="G17" s="332">
        <f>výsledky!G41</f>
        <v>2.0578703703703703E-2</v>
      </c>
      <c r="H17" s="184" t="str">
        <f>výsledky!H41</f>
        <v>Stanislav</v>
      </c>
      <c r="I17" s="181" t="str">
        <f>výsledky!I41</f>
        <v>Paško</v>
      </c>
      <c r="J17" s="182" t="str">
        <f>výsledky!J41</f>
        <v>Frýdek-Místek</v>
      </c>
      <c r="K17" s="332">
        <f>výsledky!K41</f>
        <v>2.0925925925925928E-2</v>
      </c>
      <c r="L17" s="184" t="str">
        <f>výsledky!L41</f>
        <v>Ervín</v>
      </c>
      <c r="M17" s="181" t="str">
        <f>výsledky!M41</f>
        <v>Podžorný</v>
      </c>
      <c r="N17" s="182" t="str">
        <f>výsledky!N41</f>
        <v>Třinec</v>
      </c>
      <c r="O17" s="332">
        <f>výsledky!O41</f>
        <v>2.1851851851851848E-2</v>
      </c>
      <c r="P17" s="331"/>
      <c r="Q17" s="186"/>
    </row>
    <row r="18" spans="1:17" ht="15" customHeight="1">
      <c r="A18" s="529"/>
      <c r="B18" s="1022"/>
      <c r="C18" s="194">
        <v>1997</v>
      </c>
      <c r="D18" s="184" t="str">
        <f>výsledky!D61</f>
        <v>František</v>
      </c>
      <c r="E18" s="190" t="str">
        <f>výsledky!E61</f>
        <v>Holec</v>
      </c>
      <c r="F18" s="189" t="s">
        <v>770</v>
      </c>
      <c r="G18" s="332">
        <f>výsledky!G61</f>
        <v>2.1640046296296293E-2</v>
      </c>
      <c r="H18" s="184" t="str">
        <f>výsledky!H61</f>
        <v>Ervín</v>
      </c>
      <c r="I18" s="190" t="str">
        <f>výsledky!I61</f>
        <v>Podžorný</v>
      </c>
      <c r="J18" s="189" t="str">
        <f>výsledky!J61</f>
        <v>Třinec</v>
      </c>
      <c r="K18" s="332">
        <f>výsledky!K61</f>
        <v>2.2589120370370374E-2</v>
      </c>
      <c r="L18" s="184" t="str">
        <f>výsledky!L61</f>
        <v>Zdeněk</v>
      </c>
      <c r="M18" s="190" t="str">
        <f>výsledky!M61</f>
        <v>Plecháček</v>
      </c>
      <c r="N18" s="189" t="str">
        <f>výsledky!N61</f>
        <v>Frýdek-Místek</v>
      </c>
      <c r="O18" s="332">
        <f>výsledky!O61</f>
        <v>2.3497685185185187E-2</v>
      </c>
      <c r="P18" s="331"/>
      <c r="Q18" s="186"/>
    </row>
    <row r="19" spans="1:17" ht="15" customHeight="1">
      <c r="A19" s="529"/>
      <c r="B19" s="1022"/>
      <c r="C19" s="194">
        <v>1998</v>
      </c>
      <c r="D19" s="217" t="str">
        <f>výsledky!D81</f>
        <v>František</v>
      </c>
      <c r="E19" s="218" t="str">
        <f>výsledky!E81</f>
        <v>Holec</v>
      </c>
      <c r="F19" s="216" t="s">
        <v>770</v>
      </c>
      <c r="G19" s="333">
        <f>výsledky!G81</f>
        <v>2.152662037037037E-2</v>
      </c>
      <c r="H19" s="184" t="str">
        <f>výsledky!H81</f>
        <v>Zdeněk</v>
      </c>
      <c r="I19" s="190" t="str">
        <f>výsledky!I81</f>
        <v>Plecháček</v>
      </c>
      <c r="J19" s="189" t="str">
        <f>výsledky!J81</f>
        <v>Frýdek-Místek</v>
      </c>
      <c r="K19" s="332">
        <f>výsledky!K81</f>
        <v>2.303125E-2</v>
      </c>
      <c r="L19" s="184" t="str">
        <f>výsledky!L81</f>
        <v>Lubomír</v>
      </c>
      <c r="M19" s="190" t="str">
        <f>výsledky!M81</f>
        <v>Hanzlík</v>
      </c>
      <c r="N19" s="189" t="str">
        <f>výsledky!N81</f>
        <v>Baška</v>
      </c>
      <c r="O19" s="332">
        <f>výsledky!O81</f>
        <v>2.3818287037037037E-2</v>
      </c>
      <c r="P19" s="331"/>
      <c r="Q19" s="186"/>
    </row>
    <row r="20" spans="1:17" ht="15" customHeight="1">
      <c r="A20" s="529"/>
      <c r="B20" s="1022"/>
      <c r="C20" s="194">
        <v>1999</v>
      </c>
      <c r="D20" s="184" t="str">
        <f>výsledky!D101</f>
        <v>Ervin</v>
      </c>
      <c r="E20" s="190" t="str">
        <f>výsledky!E101</f>
        <v>Podžorný</v>
      </c>
      <c r="F20" s="189" t="str">
        <f>výsledky!F101</f>
        <v>Třinec</v>
      </c>
      <c r="G20" s="332">
        <f>výsledky!G101</f>
        <v>2.269675925925926E-2</v>
      </c>
      <c r="H20" s="184" t="str">
        <f>výsledky!H101</f>
        <v>Zdeněk</v>
      </c>
      <c r="I20" s="190" t="str">
        <f>výsledky!I101</f>
        <v>Plecháček</v>
      </c>
      <c r="J20" s="189" t="str">
        <f>výsledky!J101</f>
        <v>Frýdek-Místek</v>
      </c>
      <c r="K20" s="332">
        <f>výsledky!K101</f>
        <v>2.4004629629629629E-2</v>
      </c>
      <c r="L20" s="184" t="str">
        <f>výsledky!L101</f>
        <v>Zdeněk</v>
      </c>
      <c r="M20" s="190" t="str">
        <f>výsledky!M101</f>
        <v>Fejgl</v>
      </c>
      <c r="N20" s="189" t="str">
        <f>výsledky!N101</f>
        <v>Frýdek-Místek</v>
      </c>
      <c r="O20" s="332">
        <f>výsledky!O101</f>
        <v>2.4814814814814817E-2</v>
      </c>
      <c r="P20" s="331"/>
      <c r="Q20" s="186"/>
    </row>
    <row r="21" spans="1:17" ht="15" customHeight="1">
      <c r="A21" s="529"/>
      <c r="B21" s="1022"/>
      <c r="C21" s="194">
        <v>2000</v>
      </c>
      <c r="D21" s="217" t="str">
        <f>výsledky!D123</f>
        <v>František</v>
      </c>
      <c r="E21" s="218" t="str">
        <f>výsledky!E123</f>
        <v>Holec</v>
      </c>
      <c r="F21" s="216" t="str">
        <f>výsledky!F123</f>
        <v>Frýdek-Místek</v>
      </c>
      <c r="G21" s="333">
        <f>výsledky!G123</f>
        <v>2.0424768518518519E-2</v>
      </c>
      <c r="H21" s="184" t="str">
        <f>výsledky!H123</f>
        <v>Jan</v>
      </c>
      <c r="I21" s="190" t="str">
        <f>výsledky!I123</f>
        <v>Hrach</v>
      </c>
      <c r="J21" s="189" t="str">
        <f>výsledky!J123</f>
        <v>Karviná</v>
      </c>
      <c r="K21" s="332">
        <f>výsledky!K123</f>
        <v>2.0750000000000001E-2</v>
      </c>
      <c r="L21" s="184" t="str">
        <f>výsledky!L123</f>
        <v>Ervin</v>
      </c>
      <c r="M21" s="190" t="str">
        <f>výsledky!M123</f>
        <v>Podžorný</v>
      </c>
      <c r="N21" s="189" t="str">
        <f>výsledky!N123</f>
        <v>Třinec</v>
      </c>
      <c r="O21" s="332">
        <f>výsledky!O123</f>
        <v>2.3293981481481485E-2</v>
      </c>
      <c r="P21" s="331"/>
      <c r="Q21" s="186"/>
    </row>
    <row r="22" spans="1:17" ht="15" customHeight="1">
      <c r="A22" s="529"/>
      <c r="B22" s="1022"/>
      <c r="C22" s="194">
        <v>2001</v>
      </c>
      <c r="D22" s="217" t="str">
        <f>výsledky!D145</f>
        <v xml:space="preserve">František           </v>
      </c>
      <c r="E22" s="190" t="str">
        <f>výsledky!E145</f>
        <v xml:space="preserve">Holec               </v>
      </c>
      <c r="F22" s="189" t="str">
        <f>výsledky!F145</f>
        <v>Frýdek-Místek</v>
      </c>
      <c r="G22" s="341">
        <f>výsledky!G145</f>
        <v>3053.3</v>
      </c>
      <c r="H22" s="184" t="str">
        <f>výsledky!H145</f>
        <v xml:space="preserve">Anton               </v>
      </c>
      <c r="I22" s="190" t="str">
        <f>výsledky!I145</f>
        <v xml:space="preserve">Šuška               </v>
      </c>
      <c r="J22" s="189" t="str">
        <f>výsledky!J145</f>
        <v>Čadca</v>
      </c>
      <c r="K22" s="341">
        <f>výsledky!K145</f>
        <v>3139.4</v>
      </c>
      <c r="L22" s="184" t="str">
        <f>výsledky!L145</f>
        <v xml:space="preserve">Jan                 </v>
      </c>
      <c r="M22" s="190" t="str">
        <f>výsledky!M145</f>
        <v xml:space="preserve">Konopka             </v>
      </c>
      <c r="N22" s="189" t="str">
        <f>výsledky!N145</f>
        <v>Čadca</v>
      </c>
      <c r="O22" s="341">
        <f>výsledky!O145</f>
        <v>3229.5</v>
      </c>
      <c r="P22" s="331"/>
      <c r="Q22" s="186"/>
    </row>
    <row r="23" spans="1:17" ht="15" customHeight="1">
      <c r="A23" s="529"/>
      <c r="B23" s="1022"/>
      <c r="C23" s="194">
        <v>2002</v>
      </c>
      <c r="D23" s="217" t="str">
        <f>výsledky!D167</f>
        <v>Jiří</v>
      </c>
      <c r="E23" s="190" t="str">
        <f>výsledky!E167</f>
        <v>Strakoš</v>
      </c>
      <c r="F23" s="189" t="str">
        <f>výsledky!F167</f>
        <v>Kopřivnice</v>
      </c>
      <c r="G23" s="327" t="str">
        <f>výsledky!G167</f>
        <v>31:06,9</v>
      </c>
      <c r="H23" s="184" t="str">
        <f>výsledky!H167</f>
        <v>Anton</v>
      </c>
      <c r="I23" s="190" t="str">
        <f>výsledky!I167</f>
        <v>Šuška</v>
      </c>
      <c r="J23" s="189" t="str">
        <f>výsledky!J167</f>
        <v>Čadca</v>
      </c>
      <c r="K23" s="327" t="str">
        <f>výsledky!K167</f>
        <v>31:21,7</v>
      </c>
      <c r="L23" s="184" t="str">
        <f>výsledky!L167</f>
        <v>František</v>
      </c>
      <c r="M23" s="190" t="str">
        <f>výsledky!M167</f>
        <v>Holec</v>
      </c>
      <c r="N23" s="189" t="str">
        <f>výsledky!N167</f>
        <v>Frýdek-Místek</v>
      </c>
      <c r="O23" s="327" t="str">
        <f>výsledky!O167</f>
        <v>32:25,9</v>
      </c>
      <c r="P23" s="331"/>
      <c r="Q23" s="186"/>
    </row>
    <row r="24" spans="1:17" ht="15" customHeight="1">
      <c r="A24" s="529"/>
      <c r="B24" s="1022"/>
      <c r="C24" s="194">
        <v>2003</v>
      </c>
      <c r="D24" s="217" t="str">
        <f>výsledky!D211</f>
        <v>Miroslav</v>
      </c>
      <c r="E24" s="218" t="str">
        <f>výsledky!E211</f>
        <v>Kravčík</v>
      </c>
      <c r="F24" s="216" t="str">
        <f>výsledky!F211</f>
        <v>Karviná</v>
      </c>
      <c r="G24" s="329" t="str">
        <f>výsledky!G211</f>
        <v>29:08,0</v>
      </c>
      <c r="H24" s="184" t="str">
        <f>výsledky!H211</f>
        <v>František</v>
      </c>
      <c r="I24" s="190" t="str">
        <f>výsledky!I211</f>
        <v>Holec</v>
      </c>
      <c r="J24" s="189" t="str">
        <f>výsledky!J211</f>
        <v>Frýdek-Místek</v>
      </c>
      <c r="K24" s="327" t="str">
        <f>výsledky!K211</f>
        <v>31:09,8</v>
      </c>
      <c r="L24" s="184" t="str">
        <f>výsledky!L211</f>
        <v>Jiří</v>
      </c>
      <c r="M24" s="190" t="str">
        <f>výsledky!M211</f>
        <v>Bednařík</v>
      </c>
      <c r="N24" s="189" t="str">
        <f>výsledky!N211</f>
        <v>Mniší</v>
      </c>
      <c r="O24" s="327" t="str">
        <f>výsledky!O211</f>
        <v>32:29,9</v>
      </c>
      <c r="P24" s="432"/>
      <c r="Q24" s="186"/>
    </row>
    <row r="25" spans="1:17" ht="15" customHeight="1">
      <c r="A25" s="529"/>
      <c r="B25" s="1022"/>
      <c r="C25" s="194">
        <v>2004</v>
      </c>
      <c r="D25" s="217" t="str">
        <f>výsledky!D233</f>
        <v>Miroslav</v>
      </c>
      <c r="E25" s="218" t="str">
        <f>výsledky!E233</f>
        <v>Tomoszek</v>
      </c>
      <c r="F25" s="216" t="str">
        <f>výsledky!F233</f>
        <v>Oldřichovice</v>
      </c>
      <c r="G25" s="329" t="str">
        <f>výsledky!G233</f>
        <v>31:55,0</v>
      </c>
      <c r="H25" s="184" t="str">
        <f>výsledky!H233</f>
        <v>František</v>
      </c>
      <c r="I25" s="190" t="str">
        <f>výsledky!I233</f>
        <v>Holec</v>
      </c>
      <c r="J25" s="189" t="str">
        <f>výsledky!J233</f>
        <v>Mosty u Jabl.</v>
      </c>
      <c r="K25" s="327" t="str">
        <f>výsledky!K233</f>
        <v>32:07,0</v>
      </c>
      <c r="L25" s="184" t="str">
        <f>výsledky!L233</f>
        <v>Erich</v>
      </c>
      <c r="M25" s="190" t="str">
        <f>výsledky!M233</f>
        <v>Rinka</v>
      </c>
      <c r="N25" s="189" t="str">
        <f>výsledky!N233</f>
        <v>Kravaře</v>
      </c>
      <c r="O25" s="327" t="str">
        <f>výsledky!O233</f>
        <v>32:47,0</v>
      </c>
      <c r="P25" s="432"/>
      <c r="Q25" s="186"/>
    </row>
    <row r="26" spans="1:17" ht="15" customHeight="1">
      <c r="A26" s="529"/>
      <c r="B26" s="1022"/>
      <c r="C26" s="194">
        <v>2005</v>
      </c>
      <c r="D26" s="217" t="str">
        <f>výsledky!D259</f>
        <v>Michal</v>
      </c>
      <c r="E26" s="218" t="str">
        <f>výsledky!E259</f>
        <v>Buček</v>
      </c>
      <c r="F26" s="216" t="str">
        <f>výsledky!F259</f>
        <v>Olešná</v>
      </c>
      <c r="G26" s="329" t="str">
        <f>výsledky!G259</f>
        <v>31:11,5</v>
      </c>
      <c r="H26" s="184" t="str">
        <f>výsledky!H259</f>
        <v>Anton</v>
      </c>
      <c r="I26" s="190" t="str">
        <f>výsledky!I259</f>
        <v>Šuška</v>
      </c>
      <c r="J26" s="189" t="str">
        <f>výsledky!J259</f>
        <v>Čadca</v>
      </c>
      <c r="K26" s="327" t="str">
        <f>výsledky!K259</f>
        <v>31:19,1</v>
      </c>
      <c r="L26" s="184" t="str">
        <f>výsledky!L259</f>
        <v>František</v>
      </c>
      <c r="M26" s="190" t="str">
        <f>výsledky!M259</f>
        <v>Chytil</v>
      </c>
      <c r="N26" s="189" t="str">
        <f>výsledky!N259</f>
        <v>Karviná</v>
      </c>
      <c r="O26" s="327" t="str">
        <f>výsledky!O259</f>
        <v>31:45,1</v>
      </c>
      <c r="P26" s="432"/>
      <c r="Q26" s="186"/>
    </row>
    <row r="27" spans="1:17" ht="15" customHeight="1">
      <c r="A27" s="529"/>
      <c r="B27" s="1022"/>
      <c r="C27" s="194">
        <v>2006</v>
      </c>
      <c r="D27" s="492" t="str">
        <f>výsledky!D285</f>
        <v>Karel</v>
      </c>
      <c r="E27" s="498" t="str">
        <f>výsledky!E285</f>
        <v>Kravčík</v>
      </c>
      <c r="F27" s="499" t="str">
        <f>výsledky!F285</f>
        <v>Karviná</v>
      </c>
      <c r="G27" s="501" t="str">
        <f>výsledky!G285</f>
        <v>29:04,2</v>
      </c>
      <c r="H27" s="184" t="str">
        <f>výsledky!H285</f>
        <v>Anton</v>
      </c>
      <c r="I27" s="190" t="str">
        <f>výsledky!I285</f>
        <v>Šuška</v>
      </c>
      <c r="J27" s="189" t="str">
        <f>výsledky!J285</f>
        <v>Čadca</v>
      </c>
      <c r="K27" s="327" t="str">
        <f>výsledky!K285</f>
        <v>30:09,0</v>
      </c>
      <c r="L27" s="184" t="str">
        <f>výsledky!L285</f>
        <v>Zdeněk</v>
      </c>
      <c r="M27" s="190" t="str">
        <f>výsledky!M285</f>
        <v>Kasíň</v>
      </c>
      <c r="N27" s="189" t="str">
        <f>výsledky!N285</f>
        <v>Český Těšín</v>
      </c>
      <c r="O27" s="327" t="str">
        <f>výsledky!O285</f>
        <v>30:52,0</v>
      </c>
      <c r="P27" s="432"/>
      <c r="Q27" s="186"/>
    </row>
    <row r="28" spans="1:17" ht="15" customHeight="1">
      <c r="A28" s="529"/>
      <c r="B28" s="1022"/>
      <c r="C28" s="194">
        <v>2007</v>
      </c>
      <c r="D28" s="516" t="str">
        <f>výsledky!D311</f>
        <v>Karel</v>
      </c>
      <c r="E28" s="517" t="str">
        <f>výsledky!E311</f>
        <v>Kravčík</v>
      </c>
      <c r="F28" s="518" t="str">
        <f>výsledky!F311</f>
        <v>Karviná</v>
      </c>
      <c r="G28" s="519" t="str">
        <f>výsledky!G311</f>
        <v>28:47,7</v>
      </c>
      <c r="H28" s="184" t="str">
        <f>výsledky!H311</f>
        <v>Miroslav</v>
      </c>
      <c r="I28" s="190" t="str">
        <f>výsledky!I311</f>
        <v>Kravčík</v>
      </c>
      <c r="J28" s="189" t="str">
        <f>výsledky!J311</f>
        <v>Karviná</v>
      </c>
      <c r="K28" s="327" t="str">
        <f>výsledky!K311</f>
        <v>29:30,3</v>
      </c>
      <c r="L28" s="184" t="str">
        <f>výsledky!L311</f>
        <v>Zdeněk</v>
      </c>
      <c r="M28" s="190" t="str">
        <f>výsledky!M311</f>
        <v>Kacíř</v>
      </c>
      <c r="N28" s="189" t="str">
        <f>výsledky!N311</f>
        <v>Český Těšín</v>
      </c>
      <c r="O28" s="327" t="str">
        <f>výsledky!O311</f>
        <v>31:00,5</v>
      </c>
      <c r="P28" s="432" t="s">
        <v>2840</v>
      </c>
      <c r="Q28" s="186">
        <v>2007</v>
      </c>
    </row>
    <row r="29" spans="1:17" ht="15" customHeight="1" thickBot="1">
      <c r="A29" s="531"/>
      <c r="B29" s="1022"/>
      <c r="C29" s="194">
        <v>2008</v>
      </c>
      <c r="D29" s="492" t="str">
        <f>výsledky!D339</f>
        <v>Karel</v>
      </c>
      <c r="E29" s="498" t="str">
        <f>výsledky!E339</f>
        <v>Kravčík</v>
      </c>
      <c r="F29" s="499" t="str">
        <f>výsledky!F339</f>
        <v>Karviná</v>
      </c>
      <c r="G29" s="501" t="str">
        <f>výsledky!G339</f>
        <v>29:27,0</v>
      </c>
      <c r="H29" s="184" t="str">
        <f>výsledky!H339</f>
        <v>Stanislav</v>
      </c>
      <c r="I29" s="190" t="str">
        <f>výsledky!I339</f>
        <v>Sviták</v>
      </c>
      <c r="J29" s="189" t="str">
        <f>výsledky!J339</f>
        <v>Žilina</v>
      </c>
      <c r="K29" s="327" t="str">
        <f>výsledky!K339</f>
        <v>31:14,0</v>
      </c>
      <c r="L29" s="184" t="str">
        <f>výsledky!L339</f>
        <v>Miroslav</v>
      </c>
      <c r="M29" s="190" t="str">
        <f>výsledky!M339</f>
        <v>Kravčík</v>
      </c>
      <c r="N29" s="189" t="str">
        <f>výsledky!N339</f>
        <v>Karviná</v>
      </c>
      <c r="O29" s="327" t="str">
        <f>výsledky!O339</f>
        <v>31:19,0</v>
      </c>
      <c r="P29" s="185"/>
      <c r="Q29" s="186"/>
    </row>
    <row r="30" spans="1:17" ht="15" customHeight="1">
      <c r="A30" s="117"/>
      <c r="B30" s="1022"/>
      <c r="C30" s="194">
        <v>2009</v>
      </c>
      <c r="D30" s="492" t="str">
        <f>výsledky!D367</f>
        <v>Vladislav</v>
      </c>
      <c r="E30" s="498" t="str">
        <f>výsledky!E367</f>
        <v>Martynek</v>
      </c>
      <c r="F30" s="499" t="str">
        <f>výsledky!F367</f>
        <v>Mosty u Jabl.</v>
      </c>
      <c r="G30" s="501" t="str">
        <f>výsledky!G367</f>
        <v>29:07,0</v>
      </c>
      <c r="H30" s="184" t="str">
        <f>výsledky!H367</f>
        <v>Roman</v>
      </c>
      <c r="I30" s="190" t="str">
        <f>výsledky!I367</f>
        <v>Slowioczek</v>
      </c>
      <c r="J30" s="189" t="str">
        <f>výsledky!J367</f>
        <v>Jablunkov</v>
      </c>
      <c r="K30" s="327" t="str">
        <f>výsledky!K367</f>
        <v>29:47,8</v>
      </c>
      <c r="L30" s="184" t="str">
        <f>výsledky!L367</f>
        <v>Josef</v>
      </c>
      <c r="M30" s="190" t="str">
        <f>výsledky!M367</f>
        <v>Nejezchleba</v>
      </c>
      <c r="N30" s="189" t="str">
        <f>výsledky!N367</f>
        <v>Frýdek-Místek</v>
      </c>
      <c r="O30" s="327" t="str">
        <f>výsledky!O367</f>
        <v>32:01,0</v>
      </c>
      <c r="P30" s="185"/>
      <c r="Q30" s="186"/>
    </row>
    <row r="31" spans="1:17" ht="15" customHeight="1">
      <c r="A31" s="117"/>
      <c r="B31" s="1022"/>
      <c r="C31" s="194">
        <v>2010</v>
      </c>
      <c r="D31" s="492" t="str">
        <f>výsledky!D395</f>
        <v>Vladislav</v>
      </c>
      <c r="E31" s="498" t="str">
        <f>výsledky!E395</f>
        <v>Martynek</v>
      </c>
      <c r="F31" s="499" t="str">
        <f>výsledky!F395</f>
        <v>Mosty u Jabl.</v>
      </c>
      <c r="G31" s="501" t="str">
        <f>výsledky!G395</f>
        <v>29:21,0</v>
      </c>
      <c r="H31" s="184" t="str">
        <f>výsledky!H395</f>
        <v>Roman</v>
      </c>
      <c r="I31" s="190" t="str">
        <f>výsledky!I395</f>
        <v>Slowioczek</v>
      </c>
      <c r="J31" s="189" t="str">
        <f>výsledky!J395</f>
        <v>Jablunkov</v>
      </c>
      <c r="K31" s="327" t="str">
        <f>výsledky!K395</f>
        <v>29:27,0</v>
      </c>
      <c r="L31" s="184" t="str">
        <f>výsledky!L395</f>
        <v>Jiří</v>
      </c>
      <c r="M31" s="190" t="str">
        <f>výsledky!M395</f>
        <v>Zátopek</v>
      </c>
      <c r="N31" s="189" t="str">
        <f>výsledky!N395</f>
        <v>Ostrava</v>
      </c>
      <c r="O31" s="327" t="str">
        <f>výsledky!O395</f>
        <v>29:41,0</v>
      </c>
      <c r="P31" s="185"/>
      <c r="Q31" s="186"/>
    </row>
    <row r="32" spans="1:17" ht="15" customHeight="1">
      <c r="A32" s="117"/>
      <c r="B32" s="1022"/>
      <c r="C32" s="612">
        <v>2011</v>
      </c>
      <c r="D32" s="640" t="str">
        <f>výsledky!D423</f>
        <v>Josef</v>
      </c>
      <c r="E32" s="641" t="str">
        <f>výsledky!E423</f>
        <v>Nejezchleba</v>
      </c>
      <c r="F32" s="642" t="str">
        <f>výsledky!F423</f>
        <v>Frýdek-Místek</v>
      </c>
      <c r="G32" s="643" t="str">
        <f>výsledky!G423</f>
        <v>33:08,0</v>
      </c>
      <c r="H32" s="613" t="str">
        <f>výsledky!H423</f>
        <v>Vavřinec</v>
      </c>
      <c r="I32" s="614" t="str">
        <f>výsledky!I423</f>
        <v>Fójcik</v>
      </c>
      <c r="J32" s="608" t="str">
        <f>výsledky!J423</f>
        <v>Třinec</v>
      </c>
      <c r="K32" s="609" t="str">
        <f>výsledky!K423</f>
        <v>33:49,0</v>
      </c>
      <c r="L32" s="613" t="str">
        <f>výsledky!L423</f>
        <v>Bohumír</v>
      </c>
      <c r="M32" s="614" t="str">
        <f>výsledky!M423</f>
        <v>Najdek</v>
      </c>
      <c r="N32" s="608" t="str">
        <f>výsledky!N423</f>
        <v>Olešná</v>
      </c>
      <c r="O32" s="609" t="str">
        <f>výsledky!O423</f>
        <v>34:54,0</v>
      </c>
      <c r="P32" s="623"/>
      <c r="Q32" s="230"/>
    </row>
    <row r="33" spans="1:17" ht="15" customHeight="1">
      <c r="A33" s="117"/>
      <c r="B33" s="1022"/>
      <c r="C33" s="430">
        <v>2012</v>
      </c>
      <c r="D33" s="502" t="str">
        <f>výsledky!D451</f>
        <v>Petr</v>
      </c>
      <c r="E33" s="503" t="str">
        <f>výsledky!E451</f>
        <v>Škrabánek</v>
      </c>
      <c r="F33" s="504" t="str">
        <f>výsledky!F451</f>
        <v>Bílovec</v>
      </c>
      <c r="G33" s="505" t="str">
        <f>výsledky!G451</f>
        <v>30:12,0</v>
      </c>
      <c r="H33" s="176" t="str">
        <f>výsledky!H451</f>
        <v>Jiří</v>
      </c>
      <c r="I33" s="610" t="str">
        <f>výsledky!I451</f>
        <v>Zátopek</v>
      </c>
      <c r="J33" s="598" t="str">
        <f>výsledky!J451</f>
        <v>Kopřivnice</v>
      </c>
      <c r="K33" s="312" t="str">
        <f>výsledky!K451</f>
        <v>31:11,0</v>
      </c>
      <c r="L33" s="176" t="str">
        <f>výsledky!L451</f>
        <v>Roman</v>
      </c>
      <c r="M33" s="610" t="str">
        <f>výsledky!M451</f>
        <v>Slowioczek</v>
      </c>
      <c r="N33" s="598" t="str">
        <f>výsledky!N451</f>
        <v>Jablunkov</v>
      </c>
      <c r="O33" s="312" t="str">
        <f>výsledky!O451</f>
        <v>31:33,0</v>
      </c>
      <c r="P33" s="621"/>
      <c r="Q33" s="600"/>
    </row>
    <row r="34" spans="1:17" ht="15" customHeight="1" thickBot="1">
      <c r="A34" s="117"/>
      <c r="B34" s="1023"/>
      <c r="C34" s="195">
        <v>2013</v>
      </c>
      <c r="D34" s="547"/>
      <c r="E34" s="548"/>
      <c r="F34" s="549"/>
      <c r="G34" s="550"/>
      <c r="H34" s="179"/>
      <c r="I34" s="180"/>
      <c r="J34" s="168"/>
      <c r="K34" s="315"/>
      <c r="L34" s="179"/>
      <c r="M34" s="180"/>
      <c r="N34" s="168"/>
      <c r="O34" s="315"/>
      <c r="P34" s="159"/>
      <c r="Q34" s="160"/>
    </row>
  </sheetData>
  <mergeCells count="14">
    <mergeCell ref="B4:B12"/>
    <mergeCell ref="B16:B34"/>
    <mergeCell ref="B14:C15"/>
    <mergeCell ref="B2:C3"/>
    <mergeCell ref="P14:Q14"/>
    <mergeCell ref="D14:O14"/>
    <mergeCell ref="D15:G15"/>
    <mergeCell ref="H15:K15"/>
    <mergeCell ref="L15:O15"/>
    <mergeCell ref="D2:O2"/>
    <mergeCell ref="P2:Q2"/>
    <mergeCell ref="D3:G3"/>
    <mergeCell ref="H3:K3"/>
    <mergeCell ref="L3:O3"/>
  </mergeCells>
  <phoneticPr fontId="0" type="noConversion"/>
  <printOptions horizontalCentered="1" verticalCentered="1"/>
  <pageMargins left="0" right="0" top="0" bottom="0" header="0" footer="0"/>
  <pageSetup paperSize="9" orientation="landscape" horizontalDpi="360" verticalDpi="360"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4"/>
  <sheetViews>
    <sheetView topLeftCell="B14" workbookViewId="0">
      <selection activeCell="L40" sqref="L40"/>
    </sheetView>
  </sheetViews>
  <sheetFormatPr defaultRowHeight="12"/>
  <cols>
    <col min="1" max="1" width="0.42578125" style="1" hidden="1" customWidth="1"/>
    <col min="2" max="2" width="5.5703125" style="1" customWidth="1"/>
    <col min="3" max="3" width="7.42578125" style="1" customWidth="1"/>
    <col min="4" max="4" width="8.7109375" style="1" customWidth="1"/>
    <col min="5" max="5" width="14.7109375" style="1" customWidth="1"/>
    <col min="6" max="6" width="11.85546875" style="1" customWidth="1"/>
    <col min="7" max="7" width="6.7109375" style="1" customWidth="1"/>
    <col min="8" max="8" width="8.7109375" style="1" customWidth="1"/>
    <col min="9" max="9" width="14.7109375" style="1" customWidth="1"/>
    <col min="10" max="10" width="11.85546875" style="1" customWidth="1"/>
    <col min="11" max="11" width="6.7109375" style="1" customWidth="1"/>
    <col min="12" max="12" width="8.7109375" style="1" customWidth="1"/>
    <col min="13" max="13" width="14.7109375" style="1" customWidth="1"/>
    <col min="14" max="14" width="11.85546875" style="1" customWidth="1"/>
    <col min="15" max="15" width="6.7109375" style="1" customWidth="1"/>
    <col min="16" max="17" width="7.7109375" style="1" customWidth="1"/>
    <col min="18" max="18" width="4.28515625" style="1" customWidth="1"/>
    <col min="19" max="19" width="7.5703125" style="1" customWidth="1"/>
    <col min="20" max="22" width="9.140625" style="1"/>
    <col min="23" max="23" width="5.7109375" style="1" customWidth="1"/>
    <col min="24" max="16384" width="9.140625" style="1"/>
  </cols>
  <sheetData>
    <row r="1" spans="1:17" ht="12.75" hidden="1" thickBot="1">
      <c r="A1" s="526"/>
      <c r="B1" s="527"/>
      <c r="C1" s="527"/>
      <c r="D1" s="527"/>
      <c r="E1" s="527"/>
      <c r="F1" s="527"/>
      <c r="G1" s="527"/>
      <c r="H1" s="527"/>
      <c r="I1" s="527"/>
      <c r="J1" s="527"/>
      <c r="K1" s="527"/>
      <c r="L1" s="527"/>
      <c r="M1" s="527"/>
      <c r="N1" s="527"/>
      <c r="O1" s="527"/>
      <c r="P1" s="527"/>
      <c r="Q1" s="528"/>
    </row>
    <row r="2" spans="1:17" ht="15" hidden="1" customHeight="1">
      <c r="A2" s="529"/>
      <c r="B2" s="1058" t="s">
        <v>1483</v>
      </c>
      <c r="C2" s="1041"/>
      <c r="D2" s="1010" t="s">
        <v>1474</v>
      </c>
      <c r="E2" s="1011"/>
      <c r="F2" s="1011"/>
      <c r="G2" s="1011"/>
      <c r="H2" s="1011"/>
      <c r="I2" s="1011"/>
      <c r="J2" s="1011"/>
      <c r="K2" s="1011"/>
      <c r="L2" s="1011"/>
      <c r="M2" s="1011"/>
      <c r="N2" s="1011"/>
      <c r="O2" s="1030"/>
      <c r="P2" s="1028" t="s">
        <v>1473</v>
      </c>
      <c r="Q2" s="1029"/>
    </row>
    <row r="3" spans="1:17" ht="15" hidden="1" thickBot="1">
      <c r="A3" s="529"/>
      <c r="B3" s="1056"/>
      <c r="C3" s="1027"/>
      <c r="D3" s="1013" t="s">
        <v>1475</v>
      </c>
      <c r="E3" s="1014"/>
      <c r="F3" s="1014"/>
      <c r="G3" s="1014"/>
      <c r="H3" s="1015" t="s">
        <v>1476</v>
      </c>
      <c r="I3" s="1015"/>
      <c r="J3" s="1015"/>
      <c r="K3" s="1015"/>
      <c r="L3" s="1016" t="s">
        <v>1477</v>
      </c>
      <c r="M3" s="1016"/>
      <c r="N3" s="1016"/>
      <c r="O3" s="1031"/>
      <c r="P3" s="197" t="s">
        <v>1472</v>
      </c>
      <c r="Q3" s="196" t="s">
        <v>1480</v>
      </c>
    </row>
    <row r="4" spans="1:17" ht="15" hidden="1" customHeight="1">
      <c r="A4" s="529"/>
      <c r="B4" s="1047" t="s">
        <v>737</v>
      </c>
      <c r="C4" s="193">
        <v>1995</v>
      </c>
      <c r="D4" s="173"/>
      <c r="E4" s="172"/>
      <c r="F4" s="150"/>
      <c r="G4" s="151"/>
      <c r="H4" s="173"/>
      <c r="I4" s="172"/>
      <c r="J4" s="150"/>
      <c r="K4" s="151"/>
      <c r="L4" s="173"/>
      <c r="M4" s="172"/>
      <c r="N4" s="150"/>
      <c r="O4" s="151"/>
      <c r="P4" s="152"/>
      <c r="Q4" s="153"/>
    </row>
    <row r="5" spans="1:17" ht="15" hidden="1" customHeight="1">
      <c r="A5" s="529"/>
      <c r="B5" s="1048"/>
      <c r="C5" s="194">
        <v>1996</v>
      </c>
      <c r="D5" s="187"/>
      <c r="E5" s="198"/>
      <c r="F5" s="182"/>
      <c r="G5" s="183"/>
      <c r="H5" s="187"/>
      <c r="I5" s="198"/>
      <c r="J5" s="182"/>
      <c r="K5" s="183"/>
      <c r="L5" s="187"/>
      <c r="M5" s="198"/>
      <c r="N5" s="182"/>
      <c r="O5" s="183"/>
      <c r="P5" s="185"/>
      <c r="Q5" s="186"/>
    </row>
    <row r="6" spans="1:17" ht="15" hidden="1" customHeight="1">
      <c r="A6" s="529"/>
      <c r="B6" s="1048"/>
      <c r="C6" s="194">
        <v>1997</v>
      </c>
      <c r="D6" s="187"/>
      <c r="E6" s="188"/>
      <c r="F6" s="189"/>
      <c r="G6" s="183"/>
      <c r="H6" s="187"/>
      <c r="I6" s="188"/>
      <c r="J6" s="189"/>
      <c r="K6" s="183"/>
      <c r="L6" s="187"/>
      <c r="M6" s="188"/>
      <c r="N6" s="189"/>
      <c r="O6" s="183"/>
      <c r="P6" s="185"/>
      <c r="Q6" s="186"/>
    </row>
    <row r="7" spans="1:17" ht="15" hidden="1" customHeight="1">
      <c r="A7" s="529"/>
      <c r="B7" s="1048"/>
      <c r="C7" s="194">
        <v>1998</v>
      </c>
      <c r="D7" s="187"/>
      <c r="E7" s="188"/>
      <c r="F7" s="189"/>
      <c r="G7" s="183"/>
      <c r="H7" s="187"/>
      <c r="I7" s="188"/>
      <c r="J7" s="189"/>
      <c r="K7" s="183"/>
      <c r="L7" s="187"/>
      <c r="M7" s="188"/>
      <c r="N7" s="189"/>
      <c r="O7" s="183"/>
      <c r="P7" s="185"/>
      <c r="Q7" s="186"/>
    </row>
    <row r="8" spans="1:17" ht="15" hidden="1" customHeight="1">
      <c r="A8" s="529"/>
      <c r="B8" s="1048"/>
      <c r="C8" s="194">
        <v>1999</v>
      </c>
      <c r="D8" s="187"/>
      <c r="E8" s="188"/>
      <c r="F8" s="189"/>
      <c r="G8" s="183"/>
      <c r="H8" s="187"/>
      <c r="I8" s="188"/>
      <c r="J8" s="189"/>
      <c r="K8" s="183"/>
      <c r="L8" s="187"/>
      <c r="M8" s="188"/>
      <c r="N8" s="189"/>
      <c r="O8" s="183"/>
      <c r="P8" s="185"/>
      <c r="Q8" s="186"/>
    </row>
    <row r="9" spans="1:17" ht="15" hidden="1" customHeight="1">
      <c r="A9" s="529"/>
      <c r="B9" s="1048"/>
      <c r="C9" s="194">
        <v>2000</v>
      </c>
      <c r="D9" s="187"/>
      <c r="E9" s="188"/>
      <c r="F9" s="189"/>
      <c r="G9" s="183"/>
      <c r="H9" s="187"/>
      <c r="I9" s="188"/>
      <c r="J9" s="189"/>
      <c r="K9" s="183"/>
      <c r="L9" s="187"/>
      <c r="M9" s="188"/>
      <c r="N9" s="189"/>
      <c r="O9" s="183"/>
      <c r="P9" s="185"/>
      <c r="Q9" s="186"/>
    </row>
    <row r="10" spans="1:17" ht="15" hidden="1" customHeight="1">
      <c r="A10" s="529"/>
      <c r="B10" s="1048"/>
      <c r="C10" s="194">
        <v>2001</v>
      </c>
      <c r="D10" s="187"/>
      <c r="E10" s="188"/>
      <c r="F10" s="189"/>
      <c r="G10" s="183"/>
      <c r="H10" s="187"/>
      <c r="I10" s="188"/>
      <c r="J10" s="189"/>
      <c r="K10" s="183"/>
      <c r="L10" s="187"/>
      <c r="M10" s="188"/>
      <c r="N10" s="189"/>
      <c r="O10" s="183"/>
      <c r="P10" s="185"/>
      <c r="Q10" s="186"/>
    </row>
    <row r="11" spans="1:17" ht="15" hidden="1" customHeight="1">
      <c r="A11" s="529"/>
      <c r="B11" s="1048"/>
      <c r="C11" s="194">
        <v>2002</v>
      </c>
      <c r="D11" s="187"/>
      <c r="E11" s="188"/>
      <c r="F11" s="189"/>
      <c r="G11" s="183"/>
      <c r="H11" s="187"/>
      <c r="I11" s="188"/>
      <c r="J11" s="189"/>
      <c r="K11" s="183"/>
      <c r="L11" s="187"/>
      <c r="M11" s="188"/>
      <c r="N11" s="189"/>
      <c r="O11" s="183"/>
      <c r="P11" s="185"/>
      <c r="Q11" s="186"/>
    </row>
    <row r="12" spans="1:17" ht="15" hidden="1" customHeight="1" thickBot="1">
      <c r="A12" s="529"/>
      <c r="B12" s="1048"/>
      <c r="C12" s="195">
        <v>2003</v>
      </c>
      <c r="D12" s="191"/>
      <c r="E12" s="192"/>
      <c r="F12" s="168"/>
      <c r="G12" s="158"/>
      <c r="H12" s="191"/>
      <c r="I12" s="192"/>
      <c r="J12" s="168"/>
      <c r="K12" s="158"/>
      <c r="L12" s="191"/>
      <c r="M12" s="192"/>
      <c r="N12" s="168"/>
      <c r="O12" s="158"/>
      <c r="P12" s="159"/>
      <c r="Q12" s="160"/>
    </row>
    <row r="13" spans="1:17" ht="12.75" hidden="1" thickBot="1">
      <c r="A13" s="529"/>
      <c r="B13" s="117"/>
      <c r="C13" s="117"/>
      <c r="D13" s="117"/>
      <c r="E13" s="117"/>
      <c r="F13" s="117"/>
      <c r="G13" s="117"/>
      <c r="H13" s="117"/>
      <c r="I13" s="117"/>
      <c r="J13" s="117"/>
      <c r="K13" s="117"/>
      <c r="L13" s="117"/>
      <c r="M13" s="117"/>
      <c r="N13" s="117"/>
      <c r="O13" s="117"/>
      <c r="P13" s="117"/>
      <c r="Q13" s="530"/>
    </row>
    <row r="14" spans="1:17" ht="15" customHeight="1">
      <c r="A14" s="526"/>
      <c r="B14" s="1055" t="s">
        <v>1483</v>
      </c>
      <c r="C14" s="1025"/>
      <c r="D14" s="1010" t="s">
        <v>1474</v>
      </c>
      <c r="E14" s="1011"/>
      <c r="F14" s="1011"/>
      <c r="G14" s="1011"/>
      <c r="H14" s="1011"/>
      <c r="I14" s="1011"/>
      <c r="J14" s="1011"/>
      <c r="K14" s="1011"/>
      <c r="L14" s="1011"/>
      <c r="M14" s="1011"/>
      <c r="N14" s="1011"/>
      <c r="O14" s="1030"/>
      <c r="P14" s="1028" t="s">
        <v>1473</v>
      </c>
      <c r="Q14" s="1029"/>
    </row>
    <row r="15" spans="1:17" ht="15" customHeight="1" thickBot="1">
      <c r="A15" s="529"/>
      <c r="B15" s="1056"/>
      <c r="C15" s="1027"/>
      <c r="D15" s="1013" t="s">
        <v>1475</v>
      </c>
      <c r="E15" s="1014"/>
      <c r="F15" s="1014"/>
      <c r="G15" s="1014"/>
      <c r="H15" s="1015" t="s">
        <v>1476</v>
      </c>
      <c r="I15" s="1015"/>
      <c r="J15" s="1015"/>
      <c r="K15" s="1015"/>
      <c r="L15" s="1016" t="s">
        <v>1477</v>
      </c>
      <c r="M15" s="1016"/>
      <c r="N15" s="1016"/>
      <c r="O15" s="1031"/>
      <c r="P15" s="197" t="s">
        <v>1472</v>
      </c>
      <c r="Q15" s="196" t="s">
        <v>1480</v>
      </c>
    </row>
    <row r="16" spans="1:17" ht="15" hidden="1" customHeight="1">
      <c r="A16" s="529"/>
      <c r="B16" s="1057" t="s">
        <v>738</v>
      </c>
      <c r="C16" s="193">
        <v>1995</v>
      </c>
      <c r="D16" s="200">
        <f>výsledky!D23</f>
        <v>0</v>
      </c>
      <c r="E16" s="199">
        <f>výsledky!E23</f>
        <v>0</v>
      </c>
      <c r="F16" s="150">
        <f>výsledky!F23</f>
        <v>0</v>
      </c>
      <c r="G16" s="310">
        <f>výsledky!G23</f>
        <v>0</v>
      </c>
      <c r="H16" s="200">
        <f>výsledky!H23</f>
        <v>0</v>
      </c>
      <c r="I16" s="199">
        <f>výsledky!I23</f>
        <v>0</v>
      </c>
      <c r="J16" s="150">
        <f>výsledky!J23</f>
        <v>0</v>
      </c>
      <c r="K16" s="310">
        <f>výsledky!K23</f>
        <v>0</v>
      </c>
      <c r="L16" s="200">
        <f>výsledky!L23</f>
        <v>0</v>
      </c>
      <c r="M16" s="199">
        <f>výsledky!M23</f>
        <v>0</v>
      </c>
      <c r="N16" s="150">
        <f>výsledky!N23</f>
        <v>0</v>
      </c>
      <c r="O16" s="310">
        <f>výsledky!O23</f>
        <v>0</v>
      </c>
      <c r="P16" s="330"/>
      <c r="Q16" s="153"/>
    </row>
    <row r="17" spans="1:17" ht="15" hidden="1" customHeight="1">
      <c r="A17" s="529"/>
      <c r="B17" s="1050"/>
      <c r="C17" s="194">
        <v>1996</v>
      </c>
      <c r="D17" s="184">
        <f>výsledky!D43</f>
        <v>0</v>
      </c>
      <c r="E17" s="181">
        <f>výsledky!E43</f>
        <v>0</v>
      </c>
      <c r="F17" s="182">
        <f>výsledky!F43</f>
        <v>0</v>
      </c>
      <c r="G17" s="332">
        <f>výsledky!G43</f>
        <v>0</v>
      </c>
      <c r="H17" s="184">
        <f>výsledky!H43</f>
        <v>0</v>
      </c>
      <c r="I17" s="181">
        <f>výsledky!I43</f>
        <v>0</v>
      </c>
      <c r="J17" s="182">
        <f>výsledky!J43</f>
        <v>0</v>
      </c>
      <c r="K17" s="332">
        <f>výsledky!K43</f>
        <v>0</v>
      </c>
      <c r="L17" s="184">
        <f>výsledky!L43</f>
        <v>0</v>
      </c>
      <c r="M17" s="181">
        <f>výsledky!M43</f>
        <v>0</v>
      </c>
      <c r="N17" s="182">
        <f>výsledky!N43</f>
        <v>0</v>
      </c>
      <c r="O17" s="332">
        <f>výsledky!O43</f>
        <v>0</v>
      </c>
      <c r="P17" s="331"/>
      <c r="Q17" s="186"/>
    </row>
    <row r="18" spans="1:17" ht="15" customHeight="1">
      <c r="A18" s="529"/>
      <c r="B18" s="1050"/>
      <c r="C18" s="194">
        <v>1997</v>
      </c>
      <c r="D18" s="184" t="str">
        <f>výsledky!D63</f>
        <v>Jaroslav</v>
      </c>
      <c r="E18" s="190" t="str">
        <f>výsledky!E63</f>
        <v>Gaman</v>
      </c>
      <c r="F18" s="189" t="str">
        <f>výsledky!F63</f>
        <v>Ostrava</v>
      </c>
      <c r="G18" s="332">
        <f>výsledky!G63</f>
        <v>2.5136574074074075E-2</v>
      </c>
      <c r="H18" s="184" t="str">
        <f>výsledky!H63</f>
        <v>Vladislav</v>
      </c>
      <c r="I18" s="190" t="str">
        <f>výsledky!I63</f>
        <v>Mucha</v>
      </c>
      <c r="J18" s="189" t="str">
        <f>výsledky!J63</f>
        <v>Třinec</v>
      </c>
      <c r="K18" s="332">
        <f>výsledky!K63</f>
        <v>2.5598379629629627E-2</v>
      </c>
      <c r="L18" s="184" t="str">
        <f>výsledky!L63</f>
        <v>Miloslav</v>
      </c>
      <c r="M18" s="190" t="str">
        <f>výsledky!M63</f>
        <v>Šuster</v>
      </c>
      <c r="N18" s="189" t="str">
        <f>výsledky!N63</f>
        <v>Záblatí</v>
      </c>
      <c r="O18" s="332">
        <f>výsledky!O63</f>
        <v>2.8391203703703707E-2</v>
      </c>
      <c r="P18" s="331"/>
      <c r="Q18" s="186"/>
    </row>
    <row r="19" spans="1:17" ht="15" customHeight="1">
      <c r="A19" s="529"/>
      <c r="B19" s="1050"/>
      <c r="C19" s="194">
        <v>1998</v>
      </c>
      <c r="D19" s="184" t="str">
        <f>výsledky!D83</f>
        <v>Josef</v>
      </c>
      <c r="E19" s="190" t="str">
        <f>výsledky!E83</f>
        <v>Tatarka</v>
      </c>
      <c r="F19" s="189" t="str">
        <f>výsledky!F83</f>
        <v>Frýdlant</v>
      </c>
      <c r="G19" s="332">
        <f>výsledky!G83</f>
        <v>2.2836805555555551E-2</v>
      </c>
      <c r="H19" s="184" t="str">
        <f>výsledky!H83</f>
        <v>Vladislav</v>
      </c>
      <c r="I19" s="190" t="str">
        <f>výsledky!I83</f>
        <v>Mucha</v>
      </c>
      <c r="J19" s="189" t="str">
        <f>výsledky!J83</f>
        <v>Třinec</v>
      </c>
      <c r="K19" s="332">
        <f>výsledky!K83</f>
        <v>2.4927083333333336E-2</v>
      </c>
      <c r="L19" s="184" t="str">
        <f>výsledky!L83</f>
        <v>Miloslav</v>
      </c>
      <c r="M19" s="190" t="str">
        <f>výsledky!M83</f>
        <v>Šuster</v>
      </c>
      <c r="N19" s="189" t="str">
        <f>výsledky!N83</f>
        <v>Záblatí</v>
      </c>
      <c r="O19" s="332">
        <f>výsledky!O83</f>
        <v>2.9953703703703705E-2</v>
      </c>
      <c r="P19" s="331"/>
      <c r="Q19" s="186"/>
    </row>
    <row r="20" spans="1:17" ht="15" customHeight="1">
      <c r="A20" s="529"/>
      <c r="B20" s="1050"/>
      <c r="C20" s="194">
        <v>1999</v>
      </c>
      <c r="D20" s="217" t="str">
        <f>výsledky!D103</f>
        <v>Josef</v>
      </c>
      <c r="E20" s="218" t="str">
        <f>výsledky!E103</f>
        <v>Tatarka</v>
      </c>
      <c r="F20" s="216" t="str">
        <f>výsledky!F103</f>
        <v>Frýdlant</v>
      </c>
      <c r="G20" s="333">
        <f>výsledky!G103</f>
        <v>2.2453703703703708E-2</v>
      </c>
      <c r="H20" s="184" t="str">
        <f>výsledky!H103</f>
        <v>Vladislav</v>
      </c>
      <c r="I20" s="190" t="str">
        <f>výsledky!I103</f>
        <v>Mucha</v>
      </c>
      <c r="J20" s="189" t="str">
        <f>výsledky!J103</f>
        <v>Třinec</v>
      </c>
      <c r="K20" s="332">
        <f>výsledky!K103</f>
        <v>2.5486111111111112E-2</v>
      </c>
      <c r="L20" s="184" t="str">
        <f>výsledky!L103</f>
        <v>Jaroslav</v>
      </c>
      <c r="M20" s="190" t="str">
        <f>výsledky!M103</f>
        <v>Gaman</v>
      </c>
      <c r="N20" s="189" t="str">
        <f>výsledky!N103</f>
        <v>Bastro</v>
      </c>
      <c r="O20" s="332">
        <f>výsledky!O103</f>
        <v>2.8321759259259258E-2</v>
      </c>
      <c r="P20" s="331"/>
      <c r="Q20" s="186"/>
    </row>
    <row r="21" spans="1:17" ht="15" customHeight="1">
      <c r="A21" s="529"/>
      <c r="B21" s="1050"/>
      <c r="C21" s="194">
        <v>2000</v>
      </c>
      <c r="D21" s="184" t="str">
        <f>výsledky!D125</f>
        <v>Josef</v>
      </c>
      <c r="E21" s="190" t="str">
        <f>výsledky!E125</f>
        <v>Tatarka</v>
      </c>
      <c r="F21" s="189" t="str">
        <f>výsledky!F125</f>
        <v>Frýdlant</v>
      </c>
      <c r="G21" s="332">
        <f>výsledky!G125</f>
        <v>2.3559027777777772E-2</v>
      </c>
      <c r="H21" s="184" t="str">
        <f>výsledky!H125</f>
        <v>Jaroslav</v>
      </c>
      <c r="I21" s="190" t="str">
        <f>výsledky!I125</f>
        <v>Gaman</v>
      </c>
      <c r="J21" s="189" t="str">
        <f>výsledky!J125</f>
        <v>Havířov</v>
      </c>
      <c r="K21" s="332">
        <f>výsledky!K125</f>
        <v>2.6150462962962962E-2</v>
      </c>
      <c r="L21" s="184" t="str">
        <f>výsledky!L125</f>
        <v>Vladislav</v>
      </c>
      <c r="M21" s="190" t="str">
        <f>výsledky!M125</f>
        <v>Mucha</v>
      </c>
      <c r="N21" s="189" t="str">
        <f>výsledky!N125</f>
        <v>Třinec</v>
      </c>
      <c r="O21" s="332">
        <f>výsledky!O125</f>
        <v>2.7120370370370375E-2</v>
      </c>
      <c r="P21" s="331"/>
      <c r="Q21" s="186"/>
    </row>
    <row r="22" spans="1:17" ht="15" customHeight="1">
      <c r="A22" s="529"/>
      <c r="B22" s="1050"/>
      <c r="C22" s="194">
        <v>2001</v>
      </c>
      <c r="D22" s="184" t="str">
        <f>výsledky!D147</f>
        <v xml:space="preserve">Josef               </v>
      </c>
      <c r="E22" s="190" t="str">
        <f>výsledky!E147</f>
        <v xml:space="preserve">Tatarka             </v>
      </c>
      <c r="F22" s="189" t="str">
        <f>výsledky!F147</f>
        <v>Frýdlant</v>
      </c>
      <c r="G22" s="341">
        <f>výsledky!G147</f>
        <v>3508.3</v>
      </c>
      <c r="H22" s="184" t="str">
        <f>výsledky!H147</f>
        <v xml:space="preserve">Miloslav            </v>
      </c>
      <c r="I22" s="190" t="str">
        <f>výsledky!I147</f>
        <v xml:space="preserve">Šuster              </v>
      </c>
      <c r="J22" s="189" t="str">
        <f>výsledky!J147</f>
        <v>Záblatí</v>
      </c>
      <c r="K22" s="341">
        <f>výsledky!K147</f>
        <v>4406.3999999999996</v>
      </c>
      <c r="L22" s="184">
        <f>výsledky!L147</f>
        <v>0</v>
      </c>
      <c r="M22" s="190">
        <f>výsledky!M147</f>
        <v>0</v>
      </c>
      <c r="N22" s="189">
        <f>výsledky!N147</f>
        <v>0</v>
      </c>
      <c r="O22" s="341">
        <f>výsledky!O147</f>
        <v>0</v>
      </c>
      <c r="P22" s="331"/>
      <c r="Q22" s="186"/>
    </row>
    <row r="23" spans="1:17" ht="15" customHeight="1">
      <c r="A23" s="529"/>
      <c r="B23" s="1050"/>
      <c r="C23" s="194">
        <v>2002</v>
      </c>
      <c r="D23" s="184" t="str">
        <f>výsledky!D169</f>
        <v>Ervín</v>
      </c>
      <c r="E23" s="190" t="str">
        <f>výsledky!E169</f>
        <v>Podžorný</v>
      </c>
      <c r="F23" s="189" t="str">
        <f>výsledky!F169</f>
        <v>Třinec</v>
      </c>
      <c r="G23" s="327" t="str">
        <f>výsledky!G169</f>
        <v>34:55,9</v>
      </c>
      <c r="H23" s="184" t="str">
        <f>výsledky!H169</f>
        <v>Zdeněk</v>
      </c>
      <c r="I23" s="190" t="str">
        <f>výsledky!I169</f>
        <v>Fejgrt</v>
      </c>
      <c r="J23" s="189" t="str">
        <f>výsledky!J169</f>
        <v>Vratimov</v>
      </c>
      <c r="K23" s="327" t="str">
        <f>výsledky!K169</f>
        <v>36:25,5</v>
      </c>
      <c r="L23" s="184" t="str">
        <f>výsledky!L169</f>
        <v>Josef</v>
      </c>
      <c r="M23" s="190" t="str">
        <f>výsledky!M169</f>
        <v>Tatarka</v>
      </c>
      <c r="N23" s="189" t="str">
        <f>výsledky!N169</f>
        <v>Frýdlant</v>
      </c>
      <c r="O23" s="327" t="str">
        <f>výsledky!O169</f>
        <v>37:38,8</v>
      </c>
      <c r="P23" s="331"/>
      <c r="Q23" s="186"/>
    </row>
    <row r="24" spans="1:17" ht="15" customHeight="1">
      <c r="A24" s="529"/>
      <c r="B24" s="1050"/>
      <c r="C24" s="194">
        <v>2003</v>
      </c>
      <c r="D24" s="184" t="str">
        <f>výsledky!D213</f>
        <v>Karel</v>
      </c>
      <c r="E24" s="190" t="str">
        <f>výsledky!E213</f>
        <v>Piskoř</v>
      </c>
      <c r="F24" s="189" t="str">
        <f>výsledky!F213</f>
        <v>Tichá</v>
      </c>
      <c r="G24" s="327" t="str">
        <f>výsledky!G213</f>
        <v>33:51,2</v>
      </c>
      <c r="H24" s="184" t="str">
        <f>výsledky!H213</f>
        <v>Ervin</v>
      </c>
      <c r="I24" s="190" t="str">
        <f>výsledky!I213</f>
        <v>Podžorný</v>
      </c>
      <c r="J24" s="189" t="str">
        <f>výsledky!J213</f>
        <v>Třinec</v>
      </c>
      <c r="K24" s="327" t="str">
        <f>výsledky!K213</f>
        <v>35:08,0</v>
      </c>
      <c r="L24" s="184" t="str">
        <f>výsledky!L213</f>
        <v>Zdeněk</v>
      </c>
      <c r="M24" s="190" t="str">
        <f>výsledky!M213</f>
        <v>Fejgrt</v>
      </c>
      <c r="N24" s="189" t="str">
        <f>výsledky!N213</f>
        <v>Frýdek-Místek</v>
      </c>
      <c r="O24" s="327" t="str">
        <f>výsledky!O213</f>
        <v>37:13,2</v>
      </c>
      <c r="P24" s="331"/>
      <c r="Q24" s="186"/>
    </row>
    <row r="25" spans="1:17" ht="15" customHeight="1">
      <c r="A25" s="529"/>
      <c r="B25" s="1050"/>
      <c r="C25" s="194">
        <v>2004</v>
      </c>
      <c r="D25" s="184" t="str">
        <f>výsledky!D235</f>
        <v>Peter</v>
      </c>
      <c r="E25" s="190" t="str">
        <f>výsledky!E235</f>
        <v>Balko</v>
      </c>
      <c r="F25" s="189" t="str">
        <f>výsledky!F235</f>
        <v>Mosty u Jabl.</v>
      </c>
      <c r="G25" s="327" t="str">
        <f>výsledky!G235</f>
        <v>35:06,0</v>
      </c>
      <c r="H25" s="184" t="str">
        <f>výsledky!H235</f>
        <v>Ervín</v>
      </c>
      <c r="I25" s="190" t="str">
        <f>výsledky!I235</f>
        <v>Podžorny</v>
      </c>
      <c r="J25" s="189" t="str">
        <f>výsledky!J235</f>
        <v>Český Těšín</v>
      </c>
      <c r="K25" s="327" t="str">
        <f>výsledky!K235</f>
        <v>35:30,0</v>
      </c>
      <c r="L25" s="184" t="str">
        <f>výsledky!L235</f>
        <v>Josef</v>
      </c>
      <c r="M25" s="190" t="str">
        <f>výsledky!M235</f>
        <v>Tatarka</v>
      </c>
      <c r="N25" s="189" t="str">
        <f>výsledky!N235</f>
        <v>Mosty u Jabl.</v>
      </c>
      <c r="O25" s="327" t="str">
        <f>výsledky!O235</f>
        <v>37:35,0</v>
      </c>
      <c r="P25" s="331"/>
      <c r="Q25" s="186"/>
    </row>
    <row r="26" spans="1:17" ht="15" customHeight="1">
      <c r="A26" s="529"/>
      <c r="B26" s="1050"/>
      <c r="C26" s="194">
        <v>2005</v>
      </c>
      <c r="D26" s="184" t="str">
        <f>výsledky!D261</f>
        <v>Vladimír</v>
      </c>
      <c r="E26" s="190" t="str">
        <f>výsledky!E261</f>
        <v>Rod</v>
      </c>
      <c r="F26" s="189" t="str">
        <f>výsledky!F261</f>
        <v>Ostrava</v>
      </c>
      <c r="G26" s="327" t="str">
        <f>výsledky!G261</f>
        <v>34:31,4</v>
      </c>
      <c r="H26" s="184" t="str">
        <f>výsledky!H261</f>
        <v>Peter</v>
      </c>
      <c r="I26" s="190" t="str">
        <f>výsledky!I261</f>
        <v>Balko</v>
      </c>
      <c r="J26" s="189" t="str">
        <f>výsledky!J261</f>
        <v>Frýdek-Místek</v>
      </c>
      <c r="K26" s="327" t="str">
        <f>výsledky!K261</f>
        <v>35:04,4</v>
      </c>
      <c r="L26" s="184" t="str">
        <f>výsledky!L261</f>
        <v>Josef</v>
      </c>
      <c r="M26" s="190" t="str">
        <f>výsledky!M261</f>
        <v>Tatarka</v>
      </c>
      <c r="N26" s="189" t="str">
        <f>výsledky!N261</f>
        <v>Frýdek-Místek</v>
      </c>
      <c r="O26" s="327" t="str">
        <f>výsledky!O261</f>
        <v>38:52,0</v>
      </c>
      <c r="P26" s="331"/>
      <c r="Q26" s="186"/>
    </row>
    <row r="27" spans="1:17" ht="15" customHeight="1">
      <c r="A27" s="529"/>
      <c r="B27" s="1050"/>
      <c r="C27" s="194">
        <v>2006</v>
      </c>
      <c r="D27" s="516" t="str">
        <f>výsledky!D287</f>
        <v>František</v>
      </c>
      <c r="E27" s="517" t="str">
        <f>výsledky!E287</f>
        <v>Holec</v>
      </c>
      <c r="F27" s="518" t="str">
        <f>výsledky!F287</f>
        <v>Frýdek-Místek</v>
      </c>
      <c r="G27" s="519" t="str">
        <f>výsledky!G287</f>
        <v>32:15,0</v>
      </c>
      <c r="H27" s="184" t="str">
        <f>výsledky!H287</f>
        <v>Jan</v>
      </c>
      <c r="I27" s="190" t="str">
        <f>výsledky!I287</f>
        <v>Konopka</v>
      </c>
      <c r="J27" s="189" t="str">
        <f>výsledky!J287</f>
        <v>Čadca</v>
      </c>
      <c r="K27" s="327" t="str">
        <f>výsledky!K287</f>
        <v>33:50,0</v>
      </c>
      <c r="L27" s="184" t="str">
        <f>výsledky!L287</f>
        <v>Ervín</v>
      </c>
      <c r="M27" s="190" t="str">
        <f>výsledky!M287</f>
        <v>Podžorný</v>
      </c>
      <c r="N27" s="189" t="str">
        <f>výsledky!N287</f>
        <v>Český Těšín</v>
      </c>
      <c r="O27" s="327" t="str">
        <f>výsledky!O287</f>
        <v>34:30,0</v>
      </c>
      <c r="P27" s="509" t="s">
        <v>2215</v>
      </c>
      <c r="Q27" s="186">
        <v>2006</v>
      </c>
    </row>
    <row r="28" spans="1:17" ht="15" customHeight="1">
      <c r="A28" s="529"/>
      <c r="B28" s="1050"/>
      <c r="C28" s="194">
        <v>2007</v>
      </c>
      <c r="D28" s="184" t="str">
        <f>výsledky!D313</f>
        <v>František</v>
      </c>
      <c r="E28" s="190" t="str">
        <f>výsledky!E313</f>
        <v>Holec</v>
      </c>
      <c r="F28" s="189" t="str">
        <f>výsledky!F313</f>
        <v>Frýdek-Místek</v>
      </c>
      <c r="G28" s="327" t="str">
        <f>výsledky!G313</f>
        <v>33:21,9</v>
      </c>
      <c r="H28" s="184" t="str">
        <f>výsledky!H313</f>
        <v>Ervin</v>
      </c>
      <c r="I28" s="190" t="str">
        <f>výsledky!I313</f>
        <v>Podžorny</v>
      </c>
      <c r="J28" s="189" t="str">
        <f>výsledky!J313</f>
        <v>Český Těšín</v>
      </c>
      <c r="K28" s="327" t="str">
        <f>výsledky!K313</f>
        <v>35:50,6</v>
      </c>
      <c r="L28" s="184" t="str">
        <f>výsledky!L313</f>
        <v>Peter</v>
      </c>
      <c r="M28" s="190" t="str">
        <f>výsledky!M313</f>
        <v>Balko</v>
      </c>
      <c r="N28" s="189" t="str">
        <f>výsledky!N313</f>
        <v>Frýdek-Místek</v>
      </c>
      <c r="O28" s="327" t="str">
        <f>výsledky!O313</f>
        <v>35:55,0</v>
      </c>
      <c r="P28" s="331"/>
      <c r="Q28" s="186"/>
    </row>
    <row r="29" spans="1:17" ht="15" customHeight="1" thickBot="1">
      <c r="A29" s="531"/>
      <c r="B29" s="1050"/>
      <c r="C29" s="194">
        <v>2008</v>
      </c>
      <c r="D29" s="184" t="str">
        <f>výsledky!D341</f>
        <v>František</v>
      </c>
      <c r="E29" s="190" t="str">
        <f>výsledky!E341</f>
        <v>Holec</v>
      </c>
      <c r="F29" s="189" t="str">
        <f>výsledky!F341</f>
        <v>Frýdek-Místek</v>
      </c>
      <c r="G29" s="327" t="str">
        <f>výsledky!G341</f>
        <v>34:11,0</v>
      </c>
      <c r="H29" s="184" t="str">
        <f>výsledky!H341</f>
        <v>Ervin</v>
      </c>
      <c r="I29" s="190" t="str">
        <f>výsledky!I341</f>
        <v>Podžorny</v>
      </c>
      <c r="J29" s="189" t="str">
        <f>výsledky!J341</f>
        <v>Český Těšín</v>
      </c>
      <c r="K29" s="327" t="str">
        <f>výsledky!K341</f>
        <v>35:35,0</v>
      </c>
      <c r="L29" s="184" t="str">
        <f>výsledky!L341</f>
        <v>Peter</v>
      </c>
      <c r="M29" s="190" t="str">
        <f>výsledky!M341</f>
        <v>Balko</v>
      </c>
      <c r="N29" s="189" t="str">
        <f>výsledky!N341</f>
        <v>Frýdek-Místek</v>
      </c>
      <c r="O29" s="327" t="str">
        <f>výsledky!O341</f>
        <v>37:05,0</v>
      </c>
      <c r="P29" s="185"/>
      <c r="Q29" s="186"/>
    </row>
    <row r="30" spans="1:17" ht="15" customHeight="1">
      <c r="A30" s="529"/>
      <c r="B30" s="1050"/>
      <c r="C30" s="194">
        <v>2009</v>
      </c>
      <c r="D30" s="184" t="str">
        <f>výsledky!D369</f>
        <v>František</v>
      </c>
      <c r="E30" s="190" t="str">
        <f>výsledky!E369</f>
        <v>Holec</v>
      </c>
      <c r="F30" s="189" t="str">
        <f>výsledky!F369</f>
        <v>Frýdek-Místek</v>
      </c>
      <c r="G30" s="327" t="str">
        <f>výsledky!G369</f>
        <v>34:50,9</v>
      </c>
      <c r="H30" s="184" t="str">
        <f>výsledky!H369</f>
        <v>Ervin</v>
      </c>
      <c r="I30" s="190" t="str">
        <f>výsledky!I369</f>
        <v>Podžorny</v>
      </c>
      <c r="J30" s="189" t="str">
        <f>výsledky!J369</f>
        <v>Český Těšín</v>
      </c>
      <c r="K30" s="327" t="str">
        <f>výsledky!K369</f>
        <v>36:08,0</v>
      </c>
      <c r="L30" s="184" t="str">
        <f>výsledky!L369</f>
        <v>Peter</v>
      </c>
      <c r="M30" s="190" t="str">
        <f>výsledky!M369</f>
        <v>Balko</v>
      </c>
      <c r="N30" s="189" t="str">
        <f>výsledky!N369</f>
        <v>Frýdek-Místek</v>
      </c>
      <c r="O30" s="327" t="str">
        <f>výsledky!O369</f>
        <v>37:23,6</v>
      </c>
      <c r="P30" s="185"/>
      <c r="Q30" s="186"/>
    </row>
    <row r="31" spans="1:17" ht="15" customHeight="1">
      <c r="A31" s="529"/>
      <c r="B31" s="1050"/>
      <c r="C31" s="194">
        <v>2010</v>
      </c>
      <c r="D31" s="184" t="str">
        <f>výsledky!D397</f>
        <v>Alfons</v>
      </c>
      <c r="E31" s="190" t="str">
        <f>výsledky!E397</f>
        <v>Výtisk</v>
      </c>
      <c r="F31" s="189" t="str">
        <f>výsledky!F397</f>
        <v>Ostrava</v>
      </c>
      <c r="G31" s="327" t="str">
        <f>výsledky!G397</f>
        <v>33:34,8</v>
      </c>
      <c r="H31" s="184" t="str">
        <f>výsledky!H397</f>
        <v>Pavol</v>
      </c>
      <c r="I31" s="190" t="str">
        <f>výsledky!I397</f>
        <v>Fogaš</v>
      </c>
      <c r="J31" s="189" t="str">
        <f>výsledky!J397</f>
        <v>Kopřivnice</v>
      </c>
      <c r="K31" s="327" t="str">
        <f>výsledky!K397</f>
        <v>36:44,0</v>
      </c>
      <c r="L31" s="184" t="str">
        <f>výsledky!L397</f>
        <v>Ervin</v>
      </c>
      <c r="M31" s="190" t="str">
        <f>výsledky!M397</f>
        <v>Podžorny</v>
      </c>
      <c r="N31" s="189" t="str">
        <f>výsledky!N397</f>
        <v>Český Těšín</v>
      </c>
      <c r="O31" s="327" t="str">
        <f>výsledky!O397</f>
        <v>37:08,0</v>
      </c>
      <c r="P31" s="185"/>
      <c r="Q31" s="186"/>
    </row>
    <row r="32" spans="1:17" ht="15" customHeight="1">
      <c r="A32" s="529"/>
      <c r="B32" s="1050"/>
      <c r="C32" s="612">
        <v>2011</v>
      </c>
      <c r="D32" s="613" t="str">
        <f>výsledky!D425</f>
        <v>František</v>
      </c>
      <c r="E32" s="614" t="str">
        <f>výsledky!E425</f>
        <v>Holec</v>
      </c>
      <c r="F32" s="608" t="str">
        <f>výsledky!F425</f>
        <v>Frýdek-Místek</v>
      </c>
      <c r="G32" s="609" t="str">
        <f>výsledky!G425</f>
        <v>37:10,0</v>
      </c>
      <c r="H32" s="613" t="str">
        <f>výsledky!H425</f>
        <v>Karel</v>
      </c>
      <c r="I32" s="614" t="str">
        <f>výsledky!I425</f>
        <v>Rechtenberg</v>
      </c>
      <c r="J32" s="608" t="str">
        <f>výsledky!J425</f>
        <v>Frýdlant</v>
      </c>
      <c r="K32" s="609" t="str">
        <f>výsledky!K425</f>
        <v>37:47,0</v>
      </c>
      <c r="L32" s="613" t="str">
        <f>výsledky!L425</f>
        <v>Václav</v>
      </c>
      <c r="M32" s="614" t="str">
        <f>výsledky!M425</f>
        <v>Vilhelm</v>
      </c>
      <c r="N32" s="608" t="str">
        <f>výsledky!N425</f>
        <v>Frýdek-Místek</v>
      </c>
      <c r="O32" s="609" t="str">
        <f>výsledky!O425</f>
        <v>38:20,0</v>
      </c>
      <c r="P32" s="623"/>
      <c r="Q32" s="230"/>
    </row>
    <row r="33" spans="1:17" ht="15" customHeight="1">
      <c r="A33" s="529"/>
      <c r="B33" s="1050"/>
      <c r="C33" s="430">
        <v>2012</v>
      </c>
      <c r="D33" s="176" t="str">
        <f>výsledky!D453</f>
        <v>Stanislav</v>
      </c>
      <c r="E33" s="610" t="str">
        <f>výsledky!E453</f>
        <v>Sviták</v>
      </c>
      <c r="F33" s="598" t="str">
        <f>výsledky!F453</f>
        <v>Žilina</v>
      </c>
      <c r="G33" s="312" t="str">
        <f>výsledky!G453</f>
        <v>33:40,0</v>
      </c>
      <c r="H33" s="176" t="str">
        <f>výsledky!H453</f>
        <v>Josef</v>
      </c>
      <c r="I33" s="610" t="str">
        <f>výsledky!I453</f>
        <v>Kvita</v>
      </c>
      <c r="J33" s="598" t="str">
        <f>výsledky!J453</f>
        <v>Kopřivnice</v>
      </c>
      <c r="K33" s="312" t="str">
        <f>výsledky!K453</f>
        <v>34:23,0</v>
      </c>
      <c r="L33" s="176" t="str">
        <f>výsledky!L453</f>
        <v>Josef</v>
      </c>
      <c r="M33" s="610" t="str">
        <f>výsledky!M453</f>
        <v>Smola</v>
      </c>
      <c r="N33" s="598" t="str">
        <f>výsledky!N453</f>
        <v>Ostrava</v>
      </c>
      <c r="O33" s="312" t="str">
        <f>výsledky!O453</f>
        <v>39:11,0</v>
      </c>
      <c r="P33" s="621"/>
      <c r="Q33" s="600"/>
    </row>
    <row r="34" spans="1:17" ht="15" customHeight="1" thickBot="1">
      <c r="A34" s="531"/>
      <c r="B34" s="1051"/>
      <c r="C34" s="195">
        <v>2013</v>
      </c>
      <c r="D34" s="179"/>
      <c r="E34" s="180"/>
      <c r="F34" s="168"/>
      <c r="G34" s="315"/>
      <c r="H34" s="179"/>
      <c r="I34" s="180"/>
      <c r="J34" s="168"/>
      <c r="K34" s="315"/>
      <c r="L34" s="179"/>
      <c r="M34" s="180"/>
      <c r="N34" s="168"/>
      <c r="O34" s="315"/>
      <c r="P34" s="159"/>
      <c r="Q34" s="160"/>
    </row>
  </sheetData>
  <mergeCells count="14">
    <mergeCell ref="B2:C3"/>
    <mergeCell ref="D2:O2"/>
    <mergeCell ref="P2:Q2"/>
    <mergeCell ref="D3:G3"/>
    <mergeCell ref="H3:K3"/>
    <mergeCell ref="L3:O3"/>
    <mergeCell ref="B4:B12"/>
    <mergeCell ref="B14:C15"/>
    <mergeCell ref="B16:B34"/>
    <mergeCell ref="P14:Q14"/>
    <mergeCell ref="D14:O14"/>
    <mergeCell ref="D15:G15"/>
    <mergeCell ref="H15:K15"/>
    <mergeCell ref="L15:O15"/>
  </mergeCells>
  <phoneticPr fontId="0" type="noConversion"/>
  <printOptions horizontalCentered="1" verticalCentered="1"/>
  <pageMargins left="0" right="0" top="0" bottom="0" header="0" footer="0"/>
  <pageSetup paperSize="9" orientation="landscape" horizontalDpi="360" verticalDpi="360" r:id="rId1"/>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4"/>
  <sheetViews>
    <sheetView topLeftCell="B14" workbookViewId="0">
      <selection activeCell="E35" sqref="E35"/>
    </sheetView>
  </sheetViews>
  <sheetFormatPr defaultRowHeight="12"/>
  <cols>
    <col min="1" max="1" width="0.42578125" style="1" hidden="1" customWidth="1"/>
    <col min="2" max="2" width="5.5703125" style="1" customWidth="1"/>
    <col min="3" max="3" width="7.42578125" style="1" customWidth="1"/>
    <col min="4" max="4" width="8.7109375" style="1" customWidth="1"/>
    <col min="5" max="5" width="14.7109375" style="1" customWidth="1"/>
    <col min="6" max="6" width="11.85546875" style="1" customWidth="1"/>
    <col min="7" max="7" width="6.7109375" style="1" customWidth="1"/>
    <col min="8" max="8" width="8.7109375" style="1" customWidth="1"/>
    <col min="9" max="9" width="14.7109375" style="1" customWidth="1"/>
    <col min="10" max="10" width="11.85546875" style="1" customWidth="1"/>
    <col min="11" max="11" width="6.7109375" style="1" customWidth="1"/>
    <col min="12" max="12" width="8.7109375" style="1" customWidth="1"/>
    <col min="13" max="13" width="14.7109375" style="1" customWidth="1"/>
    <col min="14" max="14" width="11.85546875" style="1" customWidth="1"/>
    <col min="15" max="15" width="6.7109375" style="1" customWidth="1"/>
    <col min="16" max="17" width="7.7109375" style="1" customWidth="1"/>
    <col min="18" max="18" width="4.28515625" style="1" customWidth="1"/>
    <col min="19" max="19" width="7.5703125" style="1" customWidth="1"/>
    <col min="20" max="22" width="9.140625" style="1"/>
    <col min="23" max="23" width="5.7109375" style="1" customWidth="1"/>
    <col min="24" max="16384" width="9.140625" style="1"/>
  </cols>
  <sheetData>
    <row r="1" spans="2:17" ht="12.75" hidden="1" thickBot="1">
      <c r="B1" s="82"/>
      <c r="C1" s="82"/>
      <c r="D1" s="82"/>
      <c r="E1" s="82"/>
      <c r="F1" s="82"/>
      <c r="G1" s="82"/>
      <c r="H1" s="82"/>
      <c r="I1" s="82"/>
      <c r="J1" s="82"/>
      <c r="K1" s="82"/>
      <c r="L1" s="82"/>
      <c r="M1" s="82"/>
      <c r="N1" s="82"/>
      <c r="O1" s="82"/>
      <c r="P1" s="82"/>
      <c r="Q1" s="82"/>
    </row>
    <row r="2" spans="2:17" ht="15.75" hidden="1" customHeight="1" thickBot="1">
      <c r="B2" s="1059" t="s">
        <v>1483</v>
      </c>
      <c r="C2" s="1041"/>
      <c r="D2" s="1010" t="s">
        <v>1474</v>
      </c>
      <c r="E2" s="1011"/>
      <c r="F2" s="1011"/>
      <c r="G2" s="1011"/>
      <c r="H2" s="1011"/>
      <c r="I2" s="1011"/>
      <c r="J2" s="1011"/>
      <c r="K2" s="1011"/>
      <c r="L2" s="1011"/>
      <c r="M2" s="1011"/>
      <c r="N2" s="1011"/>
      <c r="O2" s="1030"/>
      <c r="P2" s="1028" t="s">
        <v>1473</v>
      </c>
      <c r="Q2" s="1029"/>
    </row>
    <row r="3" spans="2:17" ht="15" hidden="1" thickBot="1">
      <c r="B3" s="1056"/>
      <c r="C3" s="1027"/>
      <c r="D3" s="1013" t="s">
        <v>1475</v>
      </c>
      <c r="E3" s="1014"/>
      <c r="F3" s="1014"/>
      <c r="G3" s="1014"/>
      <c r="H3" s="1015" t="s">
        <v>1476</v>
      </c>
      <c r="I3" s="1015"/>
      <c r="J3" s="1015"/>
      <c r="K3" s="1015"/>
      <c r="L3" s="1016" t="s">
        <v>1477</v>
      </c>
      <c r="M3" s="1016"/>
      <c r="N3" s="1016"/>
      <c r="O3" s="1031"/>
      <c r="P3" s="197" t="s">
        <v>1472</v>
      </c>
      <c r="Q3" s="196" t="s">
        <v>1480</v>
      </c>
    </row>
    <row r="4" spans="2:17" ht="12.75" hidden="1" customHeight="1" thickBot="1">
      <c r="B4" s="1047" t="s">
        <v>737</v>
      </c>
      <c r="C4" s="193">
        <v>1995</v>
      </c>
      <c r="D4" s="173"/>
      <c r="E4" s="172"/>
      <c r="F4" s="150"/>
      <c r="G4" s="151"/>
      <c r="H4" s="173"/>
      <c r="I4" s="172"/>
      <c r="J4" s="150"/>
      <c r="K4" s="151"/>
      <c r="L4" s="173"/>
      <c r="M4" s="172"/>
      <c r="N4" s="150"/>
      <c r="O4" s="151"/>
      <c r="P4" s="152"/>
      <c r="Q4" s="153"/>
    </row>
    <row r="5" spans="2:17" ht="12.75" hidden="1" customHeight="1" thickBot="1">
      <c r="B5" s="1048"/>
      <c r="C5" s="194">
        <v>1996</v>
      </c>
      <c r="D5" s="187"/>
      <c r="E5" s="198"/>
      <c r="F5" s="182"/>
      <c r="G5" s="183"/>
      <c r="H5" s="187"/>
      <c r="I5" s="198"/>
      <c r="J5" s="182"/>
      <c r="K5" s="183"/>
      <c r="L5" s="187"/>
      <c r="M5" s="198"/>
      <c r="N5" s="182"/>
      <c r="O5" s="183"/>
      <c r="P5" s="185"/>
      <c r="Q5" s="186"/>
    </row>
    <row r="6" spans="2:17" ht="12.75" hidden="1" customHeight="1" thickBot="1">
      <c r="B6" s="1048"/>
      <c r="C6" s="194">
        <v>1997</v>
      </c>
      <c r="D6" s="187"/>
      <c r="E6" s="188"/>
      <c r="F6" s="189"/>
      <c r="G6" s="183"/>
      <c r="H6" s="187"/>
      <c r="I6" s="188"/>
      <c r="J6" s="189"/>
      <c r="K6" s="183"/>
      <c r="L6" s="187"/>
      <c r="M6" s="188"/>
      <c r="N6" s="189"/>
      <c r="O6" s="183"/>
      <c r="P6" s="185"/>
      <c r="Q6" s="186"/>
    </row>
    <row r="7" spans="2:17" ht="12.75" hidden="1" customHeight="1" thickBot="1">
      <c r="B7" s="1048"/>
      <c r="C7" s="194">
        <v>1998</v>
      </c>
      <c r="D7" s="187"/>
      <c r="E7" s="188"/>
      <c r="F7" s="189"/>
      <c r="G7" s="183"/>
      <c r="H7" s="187"/>
      <c r="I7" s="188"/>
      <c r="J7" s="189"/>
      <c r="K7" s="183"/>
      <c r="L7" s="187"/>
      <c r="M7" s="188"/>
      <c r="N7" s="189"/>
      <c r="O7" s="183"/>
      <c r="P7" s="185"/>
      <c r="Q7" s="186"/>
    </row>
    <row r="8" spans="2:17" ht="12.75" hidden="1" customHeight="1" thickBot="1">
      <c r="B8" s="1048"/>
      <c r="C8" s="194">
        <v>1999</v>
      </c>
      <c r="D8" s="187"/>
      <c r="E8" s="188"/>
      <c r="F8" s="189"/>
      <c r="G8" s="183"/>
      <c r="H8" s="187"/>
      <c r="I8" s="188"/>
      <c r="J8" s="189"/>
      <c r="K8" s="183"/>
      <c r="L8" s="187"/>
      <c r="M8" s="188"/>
      <c r="N8" s="189"/>
      <c r="O8" s="183"/>
      <c r="P8" s="185"/>
      <c r="Q8" s="186"/>
    </row>
    <row r="9" spans="2:17" ht="12.75" hidden="1" customHeight="1" thickBot="1">
      <c r="B9" s="1048"/>
      <c r="C9" s="194">
        <v>2000</v>
      </c>
      <c r="D9" s="187"/>
      <c r="E9" s="188"/>
      <c r="F9" s="189"/>
      <c r="G9" s="183"/>
      <c r="H9" s="187"/>
      <c r="I9" s="188"/>
      <c r="J9" s="189"/>
      <c r="K9" s="183"/>
      <c r="L9" s="187"/>
      <c r="M9" s="188"/>
      <c r="N9" s="189"/>
      <c r="O9" s="183"/>
      <c r="P9" s="185"/>
      <c r="Q9" s="186"/>
    </row>
    <row r="10" spans="2:17" ht="12.75" hidden="1" customHeight="1" thickBot="1">
      <c r="B10" s="1048"/>
      <c r="C10" s="194">
        <v>2001</v>
      </c>
      <c r="D10" s="187"/>
      <c r="E10" s="188"/>
      <c r="F10" s="189"/>
      <c r="G10" s="183"/>
      <c r="H10" s="187"/>
      <c r="I10" s="188"/>
      <c r="J10" s="189"/>
      <c r="K10" s="183"/>
      <c r="L10" s="187"/>
      <c r="M10" s="188"/>
      <c r="N10" s="189"/>
      <c r="O10" s="183"/>
      <c r="P10" s="185"/>
      <c r="Q10" s="186"/>
    </row>
    <row r="11" spans="2:17" ht="12.75" hidden="1" customHeight="1" thickBot="1">
      <c r="B11" s="1048"/>
      <c r="C11" s="194">
        <v>2002</v>
      </c>
      <c r="D11" s="187"/>
      <c r="E11" s="188"/>
      <c r="F11" s="189"/>
      <c r="G11" s="183"/>
      <c r="H11" s="187"/>
      <c r="I11" s="188"/>
      <c r="J11" s="189"/>
      <c r="K11" s="183"/>
      <c r="L11" s="187"/>
      <c r="M11" s="188"/>
      <c r="N11" s="189"/>
      <c r="O11" s="183"/>
      <c r="P11" s="185"/>
      <c r="Q11" s="186"/>
    </row>
    <row r="12" spans="2:17" ht="12.75" hidden="1" customHeight="1" thickBot="1">
      <c r="B12" s="1048"/>
      <c r="C12" s="195">
        <v>2003</v>
      </c>
      <c r="D12" s="191"/>
      <c r="E12" s="192"/>
      <c r="F12" s="168"/>
      <c r="G12" s="158"/>
      <c r="H12" s="191"/>
      <c r="I12" s="192"/>
      <c r="J12" s="168"/>
      <c r="K12" s="158"/>
      <c r="L12" s="191"/>
      <c r="M12" s="192"/>
      <c r="N12" s="168"/>
      <c r="O12" s="158"/>
      <c r="P12" s="159"/>
      <c r="Q12" s="160"/>
    </row>
    <row r="13" spans="2:17" ht="12.75" hidden="1" thickBot="1"/>
    <row r="14" spans="2:17" ht="15" customHeight="1">
      <c r="B14" s="1024" t="s">
        <v>2885</v>
      </c>
      <c r="C14" s="1025"/>
      <c r="D14" s="1010" t="s">
        <v>1474</v>
      </c>
      <c r="E14" s="1011"/>
      <c r="F14" s="1011"/>
      <c r="G14" s="1011"/>
      <c r="H14" s="1011"/>
      <c r="I14" s="1011"/>
      <c r="J14" s="1011"/>
      <c r="K14" s="1011"/>
      <c r="L14" s="1011"/>
      <c r="M14" s="1011"/>
      <c r="N14" s="1011"/>
      <c r="O14" s="1030"/>
      <c r="P14" s="1028" t="s">
        <v>1473</v>
      </c>
      <c r="Q14" s="1029"/>
    </row>
    <row r="15" spans="2:17" ht="15" customHeight="1" thickBot="1">
      <c r="B15" s="1026"/>
      <c r="C15" s="1027"/>
      <c r="D15" s="1013" t="s">
        <v>1475</v>
      </c>
      <c r="E15" s="1014"/>
      <c r="F15" s="1014"/>
      <c r="G15" s="1014"/>
      <c r="H15" s="1015" t="s">
        <v>1476</v>
      </c>
      <c r="I15" s="1015"/>
      <c r="J15" s="1015"/>
      <c r="K15" s="1015"/>
      <c r="L15" s="1016" t="s">
        <v>1477</v>
      </c>
      <c r="M15" s="1016"/>
      <c r="N15" s="1016"/>
      <c r="O15" s="1031"/>
      <c r="P15" s="197" t="s">
        <v>1472</v>
      </c>
      <c r="Q15" s="196" t="s">
        <v>1480</v>
      </c>
    </row>
    <row r="16" spans="2:17" ht="12" hidden="1" customHeight="1">
      <c r="B16" s="1021" t="s">
        <v>738</v>
      </c>
      <c r="C16" s="193">
        <v>1995</v>
      </c>
      <c r="D16" s="486"/>
      <c r="E16" s="487"/>
      <c r="F16" s="488"/>
      <c r="G16" s="489"/>
      <c r="H16" s="486"/>
      <c r="I16" s="487"/>
      <c r="J16" s="488"/>
      <c r="K16" s="489"/>
      <c r="L16" s="486"/>
      <c r="M16" s="487"/>
      <c r="N16" s="488"/>
      <c r="O16" s="489"/>
      <c r="P16" s="490"/>
      <c r="Q16" s="491"/>
    </row>
    <row r="17" spans="2:17" ht="12" hidden="1" customHeight="1">
      <c r="B17" s="1022"/>
      <c r="C17" s="194">
        <v>1996</v>
      </c>
      <c r="D17" s="492"/>
      <c r="E17" s="493"/>
      <c r="F17" s="494"/>
      <c r="G17" s="495"/>
      <c r="H17" s="492"/>
      <c r="I17" s="493"/>
      <c r="J17" s="494"/>
      <c r="K17" s="495"/>
      <c r="L17" s="492"/>
      <c r="M17" s="493"/>
      <c r="N17" s="494"/>
      <c r="O17" s="495"/>
      <c r="P17" s="496"/>
      <c r="Q17" s="497"/>
    </row>
    <row r="18" spans="2:17" ht="12" hidden="1" customHeight="1">
      <c r="B18" s="1022"/>
      <c r="C18" s="194">
        <v>1997</v>
      </c>
      <c r="D18" s="492"/>
      <c r="E18" s="498"/>
      <c r="F18" s="499"/>
      <c r="G18" s="495"/>
      <c r="H18" s="492"/>
      <c r="I18" s="498"/>
      <c r="J18" s="499"/>
      <c r="K18" s="495"/>
      <c r="L18" s="492"/>
      <c r="M18" s="498"/>
      <c r="N18" s="499"/>
      <c r="O18" s="495"/>
      <c r="P18" s="496"/>
      <c r="Q18" s="497"/>
    </row>
    <row r="19" spans="2:17" ht="12" hidden="1" customHeight="1">
      <c r="B19" s="1022"/>
      <c r="C19" s="194">
        <v>1998</v>
      </c>
      <c r="D19" s="492"/>
      <c r="E19" s="498"/>
      <c r="F19" s="499"/>
      <c r="G19" s="495"/>
      <c r="H19" s="492"/>
      <c r="I19" s="498"/>
      <c r="J19" s="499"/>
      <c r="K19" s="495"/>
      <c r="L19" s="492"/>
      <c r="M19" s="498"/>
      <c r="N19" s="499"/>
      <c r="O19" s="495"/>
      <c r="P19" s="496"/>
      <c r="Q19" s="497"/>
    </row>
    <row r="20" spans="2:17" ht="12" hidden="1" customHeight="1">
      <c r="B20" s="1022"/>
      <c r="C20" s="194">
        <v>1999</v>
      </c>
      <c r="D20" s="492"/>
      <c r="E20" s="498"/>
      <c r="F20" s="499"/>
      <c r="G20" s="495"/>
      <c r="H20" s="492"/>
      <c r="I20" s="498"/>
      <c r="J20" s="499"/>
      <c r="K20" s="495"/>
      <c r="L20" s="492"/>
      <c r="M20" s="498"/>
      <c r="N20" s="499"/>
      <c r="O20" s="495"/>
      <c r="P20" s="496"/>
      <c r="Q20" s="497"/>
    </row>
    <row r="21" spans="2:17" ht="12" hidden="1" customHeight="1">
      <c r="B21" s="1022"/>
      <c r="C21" s="194">
        <v>2000</v>
      </c>
      <c r="D21" s="492"/>
      <c r="E21" s="498"/>
      <c r="F21" s="499"/>
      <c r="G21" s="495"/>
      <c r="H21" s="492"/>
      <c r="I21" s="498"/>
      <c r="J21" s="499"/>
      <c r="K21" s="495"/>
      <c r="L21" s="492"/>
      <c r="M21" s="498"/>
      <c r="N21" s="499"/>
      <c r="O21" s="495"/>
      <c r="P21" s="496"/>
      <c r="Q21" s="497"/>
    </row>
    <row r="22" spans="2:17" ht="12" hidden="1" customHeight="1">
      <c r="B22" s="1022"/>
      <c r="C22" s="194">
        <v>2001</v>
      </c>
      <c r="D22" s="492"/>
      <c r="E22" s="498"/>
      <c r="F22" s="499"/>
      <c r="G22" s="500"/>
      <c r="H22" s="492"/>
      <c r="I22" s="498"/>
      <c r="J22" s="499"/>
      <c r="K22" s="500"/>
      <c r="L22" s="492"/>
      <c r="M22" s="498"/>
      <c r="N22" s="499"/>
      <c r="O22" s="500"/>
      <c r="P22" s="496"/>
      <c r="Q22" s="497"/>
    </row>
    <row r="23" spans="2:17" ht="12" hidden="1" customHeight="1">
      <c r="B23" s="1022"/>
      <c r="C23" s="194">
        <v>2002</v>
      </c>
      <c r="D23" s="492"/>
      <c r="E23" s="498"/>
      <c r="F23" s="499"/>
      <c r="G23" s="501"/>
      <c r="H23" s="492"/>
      <c r="I23" s="498"/>
      <c r="J23" s="499"/>
      <c r="K23" s="501"/>
      <c r="L23" s="492"/>
      <c r="M23" s="498"/>
      <c r="N23" s="499"/>
      <c r="O23" s="501"/>
      <c r="P23" s="496"/>
      <c r="Q23" s="497"/>
    </row>
    <row r="24" spans="2:17" ht="12" hidden="1" customHeight="1">
      <c r="B24" s="1022"/>
      <c r="C24" s="430">
        <v>2003</v>
      </c>
      <c r="D24" s="502"/>
      <c r="E24" s="503"/>
      <c r="F24" s="504"/>
      <c r="G24" s="505"/>
      <c r="H24" s="502"/>
      <c r="I24" s="503"/>
      <c r="J24" s="504"/>
      <c r="K24" s="505"/>
      <c r="L24" s="502"/>
      <c r="M24" s="503"/>
      <c r="N24" s="504"/>
      <c r="O24" s="505"/>
      <c r="P24" s="506"/>
      <c r="Q24" s="507"/>
    </row>
    <row r="25" spans="2:17" ht="12" hidden="1" customHeight="1">
      <c r="B25" s="1022"/>
      <c r="C25" s="430">
        <v>2004</v>
      </c>
      <c r="D25" s="502"/>
      <c r="E25" s="503"/>
      <c r="F25" s="504"/>
      <c r="G25" s="505"/>
      <c r="H25" s="502"/>
      <c r="I25" s="503"/>
      <c r="J25" s="504"/>
      <c r="K25" s="505"/>
      <c r="L25" s="502"/>
      <c r="M25" s="503"/>
      <c r="N25" s="504"/>
      <c r="O25" s="505"/>
      <c r="P25" s="506"/>
      <c r="Q25" s="507"/>
    </row>
    <row r="26" spans="2:17" ht="12" hidden="1" customHeight="1">
      <c r="B26" s="1022"/>
      <c r="C26" s="430">
        <v>2005</v>
      </c>
      <c r="D26" s="502"/>
      <c r="E26" s="503"/>
      <c r="F26" s="504"/>
      <c r="G26" s="505"/>
      <c r="H26" s="502"/>
      <c r="I26" s="503"/>
      <c r="J26" s="504"/>
      <c r="K26" s="505"/>
      <c r="L26" s="502"/>
      <c r="M26" s="503"/>
      <c r="N26" s="504"/>
      <c r="O26" s="505"/>
      <c r="P26" s="506"/>
      <c r="Q26" s="507"/>
    </row>
    <row r="27" spans="2:17" ht="15" customHeight="1">
      <c r="B27" s="1022"/>
      <c r="C27" s="430">
        <v>2006</v>
      </c>
      <c r="D27" s="492"/>
      <c r="E27" s="498"/>
      <c r="F27" s="499"/>
      <c r="G27" s="501"/>
      <c r="H27" s="492"/>
      <c r="I27" s="498"/>
      <c r="J27" s="499"/>
      <c r="K27" s="501"/>
      <c r="L27" s="492"/>
      <c r="M27" s="498"/>
      <c r="N27" s="499"/>
      <c r="O27" s="501"/>
      <c r="P27" s="508"/>
      <c r="Q27" s="497"/>
    </row>
    <row r="28" spans="2:17" ht="15" customHeight="1">
      <c r="B28" s="1022"/>
      <c r="C28" s="430">
        <v>2007</v>
      </c>
      <c r="D28" s="492" t="str">
        <f>výsledky!D315</f>
        <v>Jaroslav</v>
      </c>
      <c r="E28" s="498" t="str">
        <f>výsledky!E315</f>
        <v>Gaman</v>
      </c>
      <c r="F28" s="499" t="str">
        <f>výsledky!F315</f>
        <v>Havířov</v>
      </c>
      <c r="G28" s="501" t="str">
        <f>výsledky!G315</f>
        <v>41:03,5</v>
      </c>
      <c r="H28" s="184" t="str">
        <f>výsledky!H315</f>
        <v>Jaromír</v>
      </c>
      <c r="I28" s="190" t="str">
        <f>výsledky!I315</f>
        <v>Volný</v>
      </c>
      <c r="J28" s="189" t="str">
        <f>výsledky!J315</f>
        <v>Ostrava</v>
      </c>
      <c r="K28" s="327" t="str">
        <f>výsledky!K315</f>
        <v>43:40,1</v>
      </c>
      <c r="L28" s="184" t="str">
        <f>výsledky!L315</f>
        <v>Miloslav</v>
      </c>
      <c r="M28" s="190" t="str">
        <f>výsledky!M315</f>
        <v>Šuster</v>
      </c>
      <c r="N28" s="189" t="str">
        <f>výsledky!N315</f>
        <v>Záblatí</v>
      </c>
      <c r="O28" s="327" t="str">
        <f>výsledky!O315</f>
        <v>47:04,8</v>
      </c>
      <c r="P28" s="331"/>
      <c r="Q28" s="186"/>
    </row>
    <row r="29" spans="2:17" ht="15" customHeight="1">
      <c r="B29" s="1022"/>
      <c r="C29" s="194">
        <v>2008</v>
      </c>
      <c r="D29" s="184" t="str">
        <f>výsledky!D343</f>
        <v>Jaroslav</v>
      </c>
      <c r="E29" s="190" t="str">
        <f>výsledky!E343</f>
        <v>Gaman</v>
      </c>
      <c r="F29" s="189" t="str">
        <f>výsledky!F343</f>
        <v>Havířov</v>
      </c>
      <c r="G29" s="327" t="str">
        <f>výsledky!G343</f>
        <v>47:47,0</v>
      </c>
      <c r="H29" s="184" t="str">
        <f>výsledky!H343</f>
        <v>František</v>
      </c>
      <c r="I29" s="190" t="str">
        <f>výsledky!I343</f>
        <v>Zikeš</v>
      </c>
      <c r="J29" s="189" t="str">
        <f>výsledky!J343</f>
        <v>Frýdek-Místek</v>
      </c>
      <c r="K29" s="327" t="str">
        <f>výsledky!K343</f>
        <v>49:19,0</v>
      </c>
      <c r="L29" s="184" t="str">
        <f>výsledky!L343</f>
        <v>Miloslav</v>
      </c>
      <c r="M29" s="190" t="str">
        <f>výsledky!M343</f>
        <v>Šuster</v>
      </c>
      <c r="N29" s="189" t="str">
        <f>výsledky!N343</f>
        <v>Záblatí</v>
      </c>
      <c r="O29" s="327" t="str">
        <f>výsledky!O343</f>
        <v>50:18,0</v>
      </c>
      <c r="P29" s="185"/>
      <c r="Q29" s="186"/>
    </row>
    <row r="30" spans="2:17" ht="15" customHeight="1">
      <c r="B30" s="1022"/>
      <c r="C30" s="194">
        <v>2009</v>
      </c>
      <c r="D30" s="184" t="str">
        <f>výsledky!D371</f>
        <v>Jaroslav</v>
      </c>
      <c r="E30" s="190" t="str">
        <f>výsledky!E371</f>
        <v>Gaman</v>
      </c>
      <c r="F30" s="189" t="str">
        <f>výsledky!F371</f>
        <v>Havířov</v>
      </c>
      <c r="G30" s="327" t="str">
        <f>výsledky!G371</f>
        <v>43:03,0</v>
      </c>
      <c r="H30" s="184">
        <f>výsledky!H371</f>
        <v>0</v>
      </c>
      <c r="I30" s="190">
        <f>výsledky!I371</f>
        <v>0</v>
      </c>
      <c r="J30" s="189">
        <f>výsledky!J371</f>
        <v>0</v>
      </c>
      <c r="K30" s="327">
        <f>výsledky!K371</f>
        <v>0</v>
      </c>
      <c r="L30" s="184">
        <f>výsledky!L371</f>
        <v>0</v>
      </c>
      <c r="M30" s="190">
        <f>výsledky!M371</f>
        <v>0</v>
      </c>
      <c r="N30" s="189">
        <f>výsledky!N371</f>
        <v>0</v>
      </c>
      <c r="O30" s="327">
        <f>výsledky!O371</f>
        <v>0</v>
      </c>
      <c r="P30" s="185"/>
      <c r="Q30" s="186"/>
    </row>
    <row r="31" spans="2:17" ht="15" customHeight="1">
      <c r="B31" s="1022"/>
      <c r="C31" s="194">
        <v>2010</v>
      </c>
      <c r="D31" s="184" t="str">
        <f>výsledky!D399</f>
        <v>Jaroslav</v>
      </c>
      <c r="E31" s="190" t="str">
        <f>výsledky!E399</f>
        <v>Gaman</v>
      </c>
      <c r="F31" s="189" t="str">
        <f>výsledky!F399</f>
        <v>Havířov</v>
      </c>
      <c r="G31" s="327" t="str">
        <f>výsledky!G399</f>
        <v>45:59,0</v>
      </c>
      <c r="H31" s="184" t="str">
        <f>výsledky!H399</f>
        <v>František</v>
      </c>
      <c r="I31" s="190" t="str">
        <f>výsledky!I399</f>
        <v>Zikeš</v>
      </c>
      <c r="J31" s="189" t="str">
        <f>výsledky!J399</f>
        <v>Frýdek-Místek</v>
      </c>
      <c r="K31" s="327" t="str">
        <f>výsledky!K399</f>
        <v>53:05,0</v>
      </c>
      <c r="L31" s="184"/>
      <c r="M31" s="190"/>
      <c r="N31" s="189"/>
      <c r="O31" s="327"/>
      <c r="P31" s="185"/>
      <c r="Q31" s="186"/>
    </row>
    <row r="32" spans="2:17" ht="15" customHeight="1">
      <c r="B32" s="1022"/>
      <c r="C32" s="612">
        <v>2011</v>
      </c>
      <c r="D32" s="644" t="str">
        <f>výsledky!D427</f>
        <v>Karel</v>
      </c>
      <c r="E32" s="645" t="str">
        <f>výsledky!E427</f>
        <v>Piskoř</v>
      </c>
      <c r="F32" s="628" t="str">
        <f>výsledky!F427</f>
        <v>Tichá</v>
      </c>
      <c r="G32" s="629" t="str">
        <f>výsledky!G427</f>
        <v>36:51,0</v>
      </c>
      <c r="H32" s="613">
        <f>výsledky!H427</f>
        <v>0</v>
      </c>
      <c r="I32" s="614">
        <f>výsledky!I427</f>
        <v>0</v>
      </c>
      <c r="J32" s="608">
        <f>výsledky!J427</f>
        <v>0</v>
      </c>
      <c r="K32" s="609">
        <f>výsledky!K427</f>
        <v>0</v>
      </c>
      <c r="L32" s="613">
        <f>výsledky!L427</f>
        <v>0</v>
      </c>
      <c r="M32" s="614">
        <f>výsledky!M427</f>
        <v>0</v>
      </c>
      <c r="N32" s="608">
        <f>výsledky!N427</f>
        <v>0</v>
      </c>
      <c r="O32" s="609">
        <f>výsledky!O427</f>
        <v>0</v>
      </c>
      <c r="P32" s="331" t="str">
        <f>G32</f>
        <v>36:51,0</v>
      </c>
      <c r="Q32" s="230">
        <v>2011</v>
      </c>
    </row>
    <row r="33" spans="2:17" ht="15" customHeight="1">
      <c r="B33" s="1022"/>
      <c r="C33" s="430">
        <v>2012</v>
      </c>
      <c r="D33" s="176" t="str">
        <f>výsledky!D455</f>
        <v>Ervin</v>
      </c>
      <c r="E33" s="610" t="str">
        <f>výsledky!E455</f>
        <v>Podžorny</v>
      </c>
      <c r="F33" s="598" t="str">
        <f>výsledky!F455</f>
        <v>Český Těšín</v>
      </c>
      <c r="G33" s="312" t="str">
        <f>výsledky!G455</f>
        <v>39:25,0</v>
      </c>
      <c r="H33" s="176" t="str">
        <f>výsledky!H455</f>
        <v>Zdeněk</v>
      </c>
      <c r="I33" s="610" t="str">
        <f>výsledky!I455</f>
        <v>Fejgl</v>
      </c>
      <c r="J33" s="598" t="str">
        <f>výsledky!J455</f>
        <v>Vratimov</v>
      </c>
      <c r="K33" s="312" t="str">
        <f>výsledky!K455</f>
        <v>44:33,0</v>
      </c>
      <c r="L33" s="176" t="str">
        <f>výsledky!L455</f>
        <v>Jaromír</v>
      </c>
      <c r="M33" s="610" t="str">
        <f>výsledky!M455</f>
        <v>Wolný</v>
      </c>
      <c r="N33" s="598" t="str">
        <f>výsledky!N455</f>
        <v>Ostrava</v>
      </c>
      <c r="O33" s="312" t="str">
        <f>výsledky!O455</f>
        <v>51:40,0</v>
      </c>
      <c r="P33" s="621"/>
      <c r="Q33" s="600"/>
    </row>
    <row r="34" spans="2:17" ht="15" customHeight="1" thickBot="1">
      <c r="B34" s="1023"/>
      <c r="C34" s="195">
        <v>2013</v>
      </c>
      <c r="D34" s="179"/>
      <c r="E34" s="180"/>
      <c r="F34" s="168"/>
      <c r="G34" s="315"/>
      <c r="H34" s="179"/>
      <c r="I34" s="180"/>
      <c r="J34" s="168"/>
      <c r="K34" s="315"/>
      <c r="L34" s="179"/>
      <c r="M34" s="180"/>
      <c r="N34" s="168"/>
      <c r="O34" s="315"/>
      <c r="P34" s="159"/>
      <c r="Q34" s="160"/>
    </row>
  </sheetData>
  <mergeCells count="14">
    <mergeCell ref="B2:C3"/>
    <mergeCell ref="D2:O2"/>
    <mergeCell ref="P2:Q2"/>
    <mergeCell ref="D3:G3"/>
    <mergeCell ref="H3:K3"/>
    <mergeCell ref="L3:O3"/>
    <mergeCell ref="B16:B34"/>
    <mergeCell ref="B4:B12"/>
    <mergeCell ref="B14:C15"/>
    <mergeCell ref="D14:O14"/>
    <mergeCell ref="P14:Q14"/>
    <mergeCell ref="D15:G15"/>
    <mergeCell ref="H15:K15"/>
    <mergeCell ref="L15:O15"/>
  </mergeCells>
  <printOptions horizontalCentered="1" verticalCentered="1"/>
  <pageMargins left="0" right="0" top="0" bottom="0" header="0" footer="0"/>
  <pageSetup paperSize="9" orientation="landscape" horizontalDpi="360" verticalDpi="36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71"/>
  <sheetViews>
    <sheetView workbookViewId="0">
      <selection activeCell="A3" sqref="A3:XFD8"/>
    </sheetView>
  </sheetViews>
  <sheetFormatPr defaultRowHeight="12"/>
  <cols>
    <col min="1" max="1" width="1.7109375" style="2" customWidth="1"/>
    <col min="2" max="2" width="3.7109375" style="2" customWidth="1"/>
    <col min="3" max="3" width="9.7109375" style="2" customWidth="1"/>
    <col min="4" max="4" width="14.140625" style="2" customWidth="1"/>
    <col min="5" max="5" width="13.7109375" style="2" customWidth="1"/>
    <col min="6" max="6" width="7.7109375" style="2" customWidth="1"/>
    <col min="7" max="7" width="8" style="2" customWidth="1"/>
    <col min="8" max="8" width="3.7109375" style="2" customWidth="1"/>
    <col min="9" max="9" width="9.7109375" style="2" customWidth="1"/>
    <col min="10" max="11" width="13.7109375" style="2" customWidth="1"/>
    <col min="12" max="12" width="7.7109375" style="2" customWidth="1"/>
    <col min="13" max="13" width="1.7109375" style="2" customWidth="1"/>
    <col min="14" max="16384" width="9.140625" style="2"/>
  </cols>
  <sheetData>
    <row r="1" spans="1:13" ht="35.25" customHeight="1">
      <c r="A1" s="782" t="s">
        <v>916</v>
      </c>
      <c r="B1" s="782"/>
      <c r="C1" s="782"/>
      <c r="D1" s="782"/>
      <c r="E1" s="782"/>
      <c r="F1" s="782"/>
      <c r="G1" s="782"/>
      <c r="H1" s="782"/>
      <c r="I1" s="782"/>
      <c r="J1" s="782"/>
      <c r="K1" s="782"/>
      <c r="L1" s="782"/>
      <c r="M1" s="782"/>
    </row>
    <row r="2" spans="1:13" ht="7.5" customHeight="1">
      <c r="A2" s="209"/>
      <c r="B2" s="209"/>
      <c r="C2" s="209"/>
      <c r="D2" s="209"/>
      <c r="E2" s="209"/>
      <c r="F2" s="209"/>
      <c r="G2" s="209"/>
      <c r="H2" s="209"/>
      <c r="I2" s="209"/>
      <c r="J2" s="209"/>
      <c r="K2" s="209"/>
      <c r="L2" s="209"/>
      <c r="M2" s="209"/>
    </row>
    <row r="3" spans="1:13" ht="7.5" customHeight="1">
      <c r="A3" s="36"/>
      <c r="B3" s="37"/>
      <c r="C3" s="37"/>
      <c r="D3" s="37"/>
      <c r="E3" s="37"/>
      <c r="F3" s="37"/>
      <c r="G3" s="37"/>
      <c r="H3" s="37"/>
      <c r="I3" s="37"/>
      <c r="J3" s="37"/>
      <c r="K3" s="37"/>
      <c r="L3" s="37"/>
      <c r="M3" s="35"/>
    </row>
    <row r="4" spans="1:13" ht="21" customHeight="1">
      <c r="A4" s="209"/>
      <c r="B4" s="209"/>
      <c r="C4" s="209"/>
      <c r="D4" s="38"/>
      <c r="E4" s="38"/>
      <c r="F4" s="803">
        <v>35525</v>
      </c>
      <c r="G4" s="803"/>
      <c r="H4" s="38"/>
      <c r="I4" s="38"/>
      <c r="J4" s="38"/>
      <c r="K4" s="38"/>
      <c r="L4" s="38"/>
      <c r="M4" s="35"/>
    </row>
    <row r="5" spans="1:13" ht="15">
      <c r="B5" s="208" t="s">
        <v>635</v>
      </c>
      <c r="C5" s="209"/>
      <c r="D5" s="35"/>
      <c r="E5" s="35"/>
      <c r="F5" s="803"/>
      <c r="G5" s="803"/>
      <c r="H5" s="35"/>
      <c r="I5" s="35"/>
      <c r="J5" s="35"/>
      <c r="K5" s="35"/>
      <c r="L5" s="35"/>
      <c r="M5" s="35"/>
    </row>
    <row r="6" spans="1:13" ht="7.5" customHeight="1">
      <c r="A6" s="209"/>
      <c r="B6" s="209"/>
      <c r="C6" s="209"/>
      <c r="D6" s="35"/>
      <c r="E6" s="35"/>
      <c r="F6" s="35"/>
      <c r="G6" s="35"/>
      <c r="H6" s="35"/>
      <c r="I6" s="35"/>
      <c r="J6" s="35"/>
      <c r="K6" s="35"/>
      <c r="L6" s="35"/>
      <c r="M6" s="35"/>
    </row>
    <row r="7" spans="1:13">
      <c r="A7" s="209"/>
      <c r="B7" s="209"/>
      <c r="C7" s="209"/>
      <c r="D7" s="35"/>
      <c r="E7" s="35"/>
      <c r="F7" s="781">
        <f>statistika!G30</f>
        <v>161</v>
      </c>
      <c r="G7" s="781"/>
      <c r="H7" s="35"/>
      <c r="I7" s="35"/>
      <c r="J7" s="35"/>
      <c r="K7" s="35"/>
      <c r="L7" s="35"/>
      <c r="M7" s="35"/>
    </row>
    <row r="8" spans="1:13" ht="14.25">
      <c r="B8" s="210" t="s">
        <v>636</v>
      </c>
      <c r="C8" s="209"/>
      <c r="D8" s="35"/>
      <c r="E8" s="35"/>
      <c r="F8" s="781"/>
      <c r="G8" s="781"/>
      <c r="H8" s="35"/>
      <c r="I8" s="35"/>
      <c r="J8" s="35"/>
      <c r="K8" s="35"/>
      <c r="L8" s="35"/>
      <c r="M8" s="35"/>
    </row>
    <row r="9" spans="1:13">
      <c r="A9" s="209"/>
      <c r="B9" s="209"/>
      <c r="C9" s="209"/>
      <c r="D9" s="35"/>
      <c r="E9" s="35"/>
      <c r="F9" s="35"/>
      <c r="G9" s="35"/>
      <c r="H9" s="35"/>
      <c r="I9" s="35"/>
      <c r="J9" s="35"/>
      <c r="K9" s="35"/>
      <c r="L9" s="35"/>
      <c r="M9" s="35"/>
    </row>
    <row r="10" spans="1:13" ht="6" customHeight="1">
      <c r="A10" s="209"/>
      <c r="B10" s="209"/>
      <c r="C10" s="209"/>
      <c r="D10" s="35"/>
      <c r="E10" s="35"/>
      <c r="F10" s="35"/>
      <c r="G10" s="35"/>
      <c r="H10" s="35"/>
      <c r="I10" s="35"/>
      <c r="J10" s="35"/>
      <c r="K10" s="35"/>
      <c r="L10" s="35"/>
      <c r="M10" s="35"/>
    </row>
    <row r="11" spans="1:13" ht="15">
      <c r="A11" s="208"/>
      <c r="B11" s="209"/>
      <c r="C11" s="209"/>
      <c r="D11" s="35"/>
      <c r="E11" s="35"/>
      <c r="F11" s="35"/>
      <c r="G11" s="35"/>
      <c r="H11" s="35"/>
      <c r="I11" s="35"/>
      <c r="J11" s="35"/>
      <c r="K11" s="35"/>
      <c r="L11" s="35"/>
      <c r="M11" s="35"/>
    </row>
    <row r="12" spans="1:13" ht="5.25" customHeight="1">
      <c r="A12" s="209"/>
      <c r="B12" s="209"/>
      <c r="C12" s="209"/>
      <c r="D12" s="35"/>
      <c r="E12" s="35"/>
      <c r="F12" s="35"/>
      <c r="G12" s="35"/>
      <c r="H12" s="35"/>
      <c r="I12" s="35"/>
      <c r="J12" s="35"/>
      <c r="K12" s="35"/>
      <c r="L12" s="35"/>
      <c r="M12" s="35"/>
    </row>
    <row r="13" spans="1:13" ht="34.5" customHeight="1" thickBot="1">
      <c r="A13" s="209"/>
      <c r="B13" s="784" t="s">
        <v>785</v>
      </c>
      <c r="C13" s="784"/>
      <c r="D13" s="35"/>
      <c r="E13" s="211" t="s">
        <v>643</v>
      </c>
      <c r="F13" s="781" t="s">
        <v>638</v>
      </c>
      <c r="G13" s="781"/>
      <c r="H13" s="781"/>
      <c r="I13" s="781"/>
      <c r="J13" s="35"/>
      <c r="K13" s="784" t="s">
        <v>643</v>
      </c>
      <c r="L13" s="784"/>
      <c r="M13" s="35"/>
    </row>
    <row r="14" spans="1:13" ht="5.25" customHeight="1" thickTop="1" thickBot="1">
      <c r="A14" s="35"/>
      <c r="B14" s="790" t="s">
        <v>639</v>
      </c>
      <c r="C14" s="791"/>
      <c r="D14" s="43"/>
      <c r="E14" s="44"/>
      <c r="F14" s="44"/>
      <c r="G14" s="35"/>
      <c r="H14" s="785" t="s">
        <v>670</v>
      </c>
      <c r="I14" s="786"/>
      <c r="J14" s="45"/>
      <c r="K14" s="45"/>
      <c r="L14" s="45"/>
      <c r="M14" s="35"/>
    </row>
    <row r="15" spans="1:13" s="3" customFormat="1" ht="16.5" thickTop="1" thickBot="1">
      <c r="A15" s="46"/>
      <c r="B15" s="792"/>
      <c r="C15" s="793"/>
      <c r="D15" s="14"/>
      <c r="E15" s="12" t="s">
        <v>663</v>
      </c>
      <c r="F15" s="13">
        <f>COUNTA(D17:D36)</f>
        <v>6</v>
      </c>
      <c r="G15" s="46"/>
      <c r="H15" s="787"/>
      <c r="I15" s="788"/>
      <c r="J15" s="32"/>
      <c r="K15" s="33" t="s">
        <v>663</v>
      </c>
      <c r="L15" s="34">
        <f>COUNTA(J17:J36)</f>
        <v>13</v>
      </c>
      <c r="M15" s="46"/>
    </row>
    <row r="16" spans="1:13" s="3" customFormat="1">
      <c r="A16" s="46"/>
      <c r="B16" s="15" t="s">
        <v>644</v>
      </c>
      <c r="C16" s="16" t="s">
        <v>640</v>
      </c>
      <c r="D16" s="4" t="s">
        <v>641</v>
      </c>
      <c r="E16" s="4" t="s">
        <v>642</v>
      </c>
      <c r="F16" s="5" t="s">
        <v>662</v>
      </c>
      <c r="G16" s="46"/>
      <c r="H16" s="24" t="s">
        <v>644</v>
      </c>
      <c r="I16" s="23" t="s">
        <v>640</v>
      </c>
      <c r="J16" s="4" t="s">
        <v>641</v>
      </c>
      <c r="K16" s="4" t="s">
        <v>642</v>
      </c>
      <c r="L16" s="25" t="s">
        <v>662</v>
      </c>
      <c r="M16" s="46"/>
    </row>
    <row r="17" spans="1:14" s="3" customFormat="1">
      <c r="A17" s="46"/>
      <c r="B17" s="93" t="s">
        <v>648</v>
      </c>
      <c r="C17" s="94" t="s">
        <v>937</v>
      </c>
      <c r="D17" s="95" t="s">
        <v>938</v>
      </c>
      <c r="E17" s="96" t="s">
        <v>675</v>
      </c>
      <c r="F17" s="301">
        <v>1.0324074074074074E-3</v>
      </c>
      <c r="G17" s="308"/>
      <c r="H17" s="111" t="s">
        <v>648</v>
      </c>
      <c r="I17" s="94" t="s">
        <v>682</v>
      </c>
      <c r="J17" s="95" t="s">
        <v>838</v>
      </c>
      <c r="K17" s="96" t="s">
        <v>695</v>
      </c>
      <c r="L17" s="304">
        <v>9.745370370370371E-4</v>
      </c>
      <c r="M17" s="46"/>
      <c r="N17" s="309"/>
    </row>
    <row r="18" spans="1:14" s="3" customFormat="1">
      <c r="A18" s="46"/>
      <c r="B18" s="98" t="s">
        <v>649</v>
      </c>
      <c r="C18" s="99" t="s">
        <v>708</v>
      </c>
      <c r="D18" s="100" t="s">
        <v>939</v>
      </c>
      <c r="E18" s="101" t="s">
        <v>695</v>
      </c>
      <c r="F18" s="302">
        <v>1.0590277777777777E-3</v>
      </c>
      <c r="G18" s="308"/>
      <c r="H18" s="113" t="s">
        <v>649</v>
      </c>
      <c r="I18" s="99" t="s">
        <v>723</v>
      </c>
      <c r="J18" s="100" t="s">
        <v>974</v>
      </c>
      <c r="K18" s="101" t="s">
        <v>819</v>
      </c>
      <c r="L18" s="305">
        <v>1.0023148148148148E-3</v>
      </c>
      <c r="M18" s="46"/>
      <c r="N18" s="309"/>
    </row>
    <row r="19" spans="1:14" s="3" customFormat="1">
      <c r="A19" s="46"/>
      <c r="B19" s="103" t="s">
        <v>650</v>
      </c>
      <c r="C19" s="104" t="s">
        <v>940</v>
      </c>
      <c r="D19" s="105" t="s">
        <v>941</v>
      </c>
      <c r="E19" s="106" t="s">
        <v>647</v>
      </c>
      <c r="F19" s="303">
        <v>1.0937500000000001E-3</v>
      </c>
      <c r="G19" s="308"/>
      <c r="H19" s="115" t="s">
        <v>650</v>
      </c>
      <c r="I19" s="104" t="s">
        <v>727</v>
      </c>
      <c r="J19" s="105" t="s">
        <v>814</v>
      </c>
      <c r="K19" s="106" t="s">
        <v>695</v>
      </c>
      <c r="L19" s="306">
        <v>1.0069444444444444E-3</v>
      </c>
      <c r="M19" s="46"/>
      <c r="N19" s="309"/>
    </row>
    <row r="20" spans="1:14" s="3" customFormat="1">
      <c r="A20" s="46"/>
      <c r="B20" s="6" t="s">
        <v>651</v>
      </c>
      <c r="C20" s="7" t="s">
        <v>942</v>
      </c>
      <c r="D20" s="8" t="s">
        <v>943</v>
      </c>
      <c r="E20" s="9" t="s">
        <v>947</v>
      </c>
      <c r="F20" s="17">
        <v>95.4</v>
      </c>
      <c r="G20" s="46"/>
      <c r="H20" s="26" t="s">
        <v>651</v>
      </c>
      <c r="I20" s="7" t="s">
        <v>728</v>
      </c>
      <c r="J20" s="8" t="s">
        <v>837</v>
      </c>
      <c r="K20" s="9" t="s">
        <v>675</v>
      </c>
      <c r="L20" s="27">
        <v>89</v>
      </c>
      <c r="M20" s="46"/>
    </row>
    <row r="21" spans="1:14" s="3" customFormat="1">
      <c r="A21" s="46"/>
      <c r="B21" s="6" t="s">
        <v>652</v>
      </c>
      <c r="C21" s="7" t="s">
        <v>944</v>
      </c>
      <c r="D21" s="8" t="s">
        <v>945</v>
      </c>
      <c r="E21" s="9" t="s">
        <v>819</v>
      </c>
      <c r="F21" s="17">
        <v>101</v>
      </c>
      <c r="G21" s="46"/>
      <c r="H21" s="26" t="s">
        <v>652</v>
      </c>
      <c r="I21" s="7" t="s">
        <v>807</v>
      </c>
      <c r="J21" s="8" t="s">
        <v>975</v>
      </c>
      <c r="K21" s="9" t="s">
        <v>947</v>
      </c>
      <c r="L21" s="27">
        <v>89.5</v>
      </c>
      <c r="M21" s="46"/>
    </row>
    <row r="22" spans="1:14" s="3" customFormat="1">
      <c r="A22" s="46"/>
      <c r="B22" s="6" t="s">
        <v>653</v>
      </c>
      <c r="C22" s="7" t="s">
        <v>847</v>
      </c>
      <c r="D22" s="8" t="s">
        <v>946</v>
      </c>
      <c r="E22" s="9" t="s">
        <v>947</v>
      </c>
      <c r="F22" s="17">
        <v>109</v>
      </c>
      <c r="G22" s="46"/>
      <c r="H22" s="26" t="s">
        <v>653</v>
      </c>
      <c r="I22" s="7" t="s">
        <v>829</v>
      </c>
      <c r="J22" s="8" t="s">
        <v>976</v>
      </c>
      <c r="K22" s="9" t="s">
        <v>695</v>
      </c>
      <c r="L22" s="27">
        <v>90</v>
      </c>
      <c r="M22" s="46"/>
    </row>
    <row r="23" spans="1:14" s="3" customFormat="1" ht="12.75">
      <c r="A23" s="46"/>
      <c r="B23" s="6"/>
      <c r="C23" s="7"/>
      <c r="D23" s="20"/>
      <c r="E23" s="9"/>
      <c r="F23" s="17"/>
      <c r="G23" s="46"/>
      <c r="H23" s="26" t="s">
        <v>654</v>
      </c>
      <c r="I23" s="7" t="s">
        <v>807</v>
      </c>
      <c r="J23" s="8" t="s">
        <v>977</v>
      </c>
      <c r="K23" s="9" t="s">
        <v>947</v>
      </c>
      <c r="L23" s="27">
        <v>95</v>
      </c>
      <c r="M23" s="46"/>
    </row>
    <row r="24" spans="1:14" s="3" customFormat="1" ht="12.75">
      <c r="A24" s="46"/>
      <c r="B24" s="6"/>
      <c r="C24" s="7"/>
      <c r="D24" s="20"/>
      <c r="E24" s="9"/>
      <c r="F24" s="17"/>
      <c r="G24" s="46"/>
      <c r="H24" s="26" t="s">
        <v>655</v>
      </c>
      <c r="I24" s="7" t="s">
        <v>723</v>
      </c>
      <c r="J24" s="8" t="s">
        <v>978</v>
      </c>
      <c r="K24" s="9" t="s">
        <v>947</v>
      </c>
      <c r="L24" s="27"/>
      <c r="M24" s="46"/>
    </row>
    <row r="25" spans="1:14" s="3" customFormat="1" ht="12.75">
      <c r="A25" s="46"/>
      <c r="B25" s="6"/>
      <c r="C25" s="7"/>
      <c r="D25" s="20"/>
      <c r="E25" s="9"/>
      <c r="F25" s="17"/>
      <c r="G25" s="46"/>
      <c r="H25" s="26" t="s">
        <v>656</v>
      </c>
      <c r="I25" s="7" t="s">
        <v>748</v>
      </c>
      <c r="J25" s="8" t="s">
        <v>869</v>
      </c>
      <c r="K25" s="9" t="s">
        <v>947</v>
      </c>
      <c r="L25" s="27"/>
      <c r="M25" s="46"/>
    </row>
    <row r="26" spans="1:14" s="3" customFormat="1" ht="12.75">
      <c r="A26" s="46"/>
      <c r="B26" s="6"/>
      <c r="C26" s="7"/>
      <c r="D26" s="20"/>
      <c r="E26" s="9"/>
      <c r="F26" s="17"/>
      <c r="G26" s="46"/>
      <c r="H26" s="26" t="s">
        <v>657</v>
      </c>
      <c r="I26" s="7" t="s">
        <v>759</v>
      </c>
      <c r="J26" s="8" t="s">
        <v>979</v>
      </c>
      <c r="K26" s="9" t="s">
        <v>819</v>
      </c>
      <c r="L26" s="27"/>
      <c r="M26" s="46"/>
    </row>
    <row r="27" spans="1:14" s="3" customFormat="1" ht="12.75">
      <c r="A27" s="46"/>
      <c r="B27" s="6"/>
      <c r="C27" s="7"/>
      <c r="D27" s="20"/>
      <c r="E27" s="9"/>
      <c r="F27" s="17"/>
      <c r="G27" s="46"/>
      <c r="H27" s="26" t="s">
        <v>658</v>
      </c>
      <c r="I27" s="7" t="s">
        <v>815</v>
      </c>
      <c r="J27" s="8" t="s">
        <v>812</v>
      </c>
      <c r="K27" s="9" t="s">
        <v>947</v>
      </c>
      <c r="L27" s="27"/>
      <c r="M27" s="46"/>
    </row>
    <row r="28" spans="1:14" s="3" customFormat="1" ht="12.75">
      <c r="A28" s="46"/>
      <c r="B28" s="6"/>
      <c r="C28" s="7"/>
      <c r="D28" s="20"/>
      <c r="E28" s="9"/>
      <c r="F28" s="17"/>
      <c r="G28" s="46"/>
      <c r="H28" s="26" t="s">
        <v>659</v>
      </c>
      <c r="I28" s="7" t="s">
        <v>980</v>
      </c>
      <c r="J28" s="8" t="s">
        <v>981</v>
      </c>
      <c r="K28" s="9" t="s">
        <v>647</v>
      </c>
      <c r="L28" s="27"/>
      <c r="M28" s="46"/>
    </row>
    <row r="29" spans="1:14" s="3" customFormat="1" ht="13.5" thickBot="1">
      <c r="A29" s="46"/>
      <c r="B29" s="6"/>
      <c r="C29" s="7"/>
      <c r="D29" s="20"/>
      <c r="E29" s="9"/>
      <c r="F29" s="17"/>
      <c r="G29" s="46"/>
      <c r="H29" s="26" t="s">
        <v>660</v>
      </c>
      <c r="I29" s="7" t="s">
        <v>802</v>
      </c>
      <c r="J29" s="8" t="s">
        <v>981</v>
      </c>
      <c r="K29" s="9" t="s">
        <v>647</v>
      </c>
      <c r="L29" s="27"/>
      <c r="M29" s="46"/>
    </row>
    <row r="30" spans="1:14" s="3" customFormat="1" ht="12.75" hidden="1">
      <c r="A30" s="46"/>
      <c r="B30" s="6"/>
      <c r="C30" s="7"/>
      <c r="D30" s="20"/>
      <c r="E30" s="9"/>
      <c r="F30" s="17"/>
      <c r="G30" s="46"/>
      <c r="H30" s="26"/>
      <c r="I30" s="7"/>
      <c r="J30" s="8"/>
      <c r="K30" s="9"/>
      <c r="L30" s="27"/>
      <c r="M30" s="46"/>
    </row>
    <row r="31" spans="1:14" s="3" customFormat="1" ht="12.75" hidden="1">
      <c r="A31" s="46"/>
      <c r="B31" s="6"/>
      <c r="C31" s="7"/>
      <c r="D31" s="21"/>
      <c r="E31" s="9"/>
      <c r="F31" s="17"/>
      <c r="G31" s="46"/>
      <c r="H31" s="26"/>
      <c r="I31" s="7"/>
      <c r="J31" s="7"/>
      <c r="K31" s="9"/>
      <c r="L31" s="27"/>
      <c r="M31" s="46"/>
    </row>
    <row r="32" spans="1:14" s="3" customFormat="1" ht="12.75" hidden="1">
      <c r="A32" s="46"/>
      <c r="B32" s="6"/>
      <c r="C32" s="7"/>
      <c r="D32" s="21"/>
      <c r="E32" s="9"/>
      <c r="F32" s="17"/>
      <c r="G32" s="46"/>
      <c r="H32" s="26"/>
      <c r="I32" s="7"/>
      <c r="J32" s="7"/>
      <c r="K32" s="9"/>
      <c r="L32" s="27"/>
      <c r="M32" s="46"/>
    </row>
    <row r="33" spans="1:14" s="3" customFormat="1" ht="12.75" hidden="1">
      <c r="A33" s="46"/>
      <c r="B33" s="6"/>
      <c r="C33" s="7"/>
      <c r="D33" s="21"/>
      <c r="E33" s="9"/>
      <c r="F33" s="17"/>
      <c r="G33" s="46"/>
      <c r="H33" s="26"/>
      <c r="I33" s="7"/>
      <c r="J33" s="7"/>
      <c r="K33" s="9"/>
      <c r="L33" s="27"/>
      <c r="M33" s="46"/>
    </row>
    <row r="34" spans="1:14" s="3" customFormat="1" ht="12.75" hidden="1">
      <c r="A34" s="46"/>
      <c r="B34" s="6"/>
      <c r="C34" s="7"/>
      <c r="D34" s="21"/>
      <c r="E34" s="9"/>
      <c r="F34" s="17"/>
      <c r="G34" s="46"/>
      <c r="H34" s="26"/>
      <c r="I34" s="7"/>
      <c r="J34" s="7"/>
      <c r="K34" s="9"/>
      <c r="L34" s="27"/>
      <c r="M34" s="46"/>
    </row>
    <row r="35" spans="1:14" s="3" customFormat="1" ht="12.75" hidden="1">
      <c r="A35" s="46"/>
      <c r="B35" s="6"/>
      <c r="C35" s="7"/>
      <c r="D35" s="21"/>
      <c r="E35" s="9"/>
      <c r="F35" s="17"/>
      <c r="G35" s="46"/>
      <c r="H35" s="26"/>
      <c r="I35" s="7"/>
      <c r="J35" s="7"/>
      <c r="K35" s="9"/>
      <c r="L35" s="27"/>
      <c r="M35" s="46"/>
    </row>
    <row r="36" spans="1:14" s="3" customFormat="1" ht="13.5" hidden="1" thickBot="1">
      <c r="A36" s="46"/>
      <c r="B36" s="19"/>
      <c r="C36" s="10"/>
      <c r="D36" s="22"/>
      <c r="E36" s="11"/>
      <c r="F36" s="18"/>
      <c r="G36" s="46"/>
      <c r="H36" s="28"/>
      <c r="I36" s="29"/>
      <c r="J36" s="29"/>
      <c r="K36" s="30"/>
      <c r="L36" s="31"/>
      <c r="M36" s="46"/>
    </row>
    <row r="37" spans="1:14" s="3" customFormat="1" ht="12.75" thickTop="1">
      <c r="A37" s="46"/>
      <c r="B37" s="47"/>
      <c r="C37" s="47"/>
      <c r="D37" s="47"/>
      <c r="E37" s="47"/>
      <c r="F37" s="47"/>
      <c r="G37" s="46"/>
      <c r="H37" s="48"/>
      <c r="I37" s="48"/>
      <c r="J37" s="48"/>
      <c r="K37" s="48"/>
      <c r="L37" s="48"/>
      <c r="M37" s="46"/>
    </row>
    <row r="38" spans="1:14" ht="34.5" customHeight="1" thickBot="1">
      <c r="A38" s="35"/>
      <c r="B38" s="784" t="s">
        <v>786</v>
      </c>
      <c r="C38" s="784"/>
      <c r="D38" s="35"/>
      <c r="E38" s="211" t="s">
        <v>643</v>
      </c>
      <c r="F38" s="781" t="s">
        <v>692</v>
      </c>
      <c r="G38" s="781"/>
      <c r="H38" s="781"/>
      <c r="I38" s="781"/>
      <c r="J38" s="35"/>
      <c r="K38" s="784" t="s">
        <v>730</v>
      </c>
      <c r="L38" s="784"/>
      <c r="M38" s="35"/>
    </row>
    <row r="39" spans="1:14" ht="5.25" customHeight="1" thickTop="1" thickBot="1">
      <c r="A39" s="35"/>
      <c r="B39" s="790" t="s">
        <v>639</v>
      </c>
      <c r="C39" s="791"/>
      <c r="D39" s="43"/>
      <c r="E39" s="44"/>
      <c r="F39" s="44"/>
      <c r="G39" s="35"/>
      <c r="H39" s="785" t="s">
        <v>670</v>
      </c>
      <c r="I39" s="786"/>
      <c r="J39" s="45"/>
      <c r="K39" s="45"/>
      <c r="L39" s="45"/>
      <c r="M39" s="35"/>
    </row>
    <row r="40" spans="1:14" s="3" customFormat="1" ht="16.5" thickTop="1" thickBot="1">
      <c r="A40" s="46"/>
      <c r="B40" s="792"/>
      <c r="C40" s="793"/>
      <c r="D40" s="14"/>
      <c r="E40" s="12" t="s">
        <v>663</v>
      </c>
      <c r="F40" s="13">
        <f>COUNTA(D42:D61)</f>
        <v>13</v>
      </c>
      <c r="G40" s="46"/>
      <c r="H40" s="787"/>
      <c r="I40" s="788"/>
      <c r="J40" s="32"/>
      <c r="K40" s="33" t="s">
        <v>663</v>
      </c>
      <c r="L40" s="34">
        <f>COUNTA(J42:J61)</f>
        <v>16</v>
      </c>
      <c r="M40" s="46"/>
    </row>
    <row r="41" spans="1:14" s="3" customFormat="1">
      <c r="A41" s="46"/>
      <c r="B41" s="15" t="s">
        <v>644</v>
      </c>
      <c r="C41" s="16" t="s">
        <v>640</v>
      </c>
      <c r="D41" s="4" t="s">
        <v>641</v>
      </c>
      <c r="E41" s="4" t="s">
        <v>642</v>
      </c>
      <c r="F41" s="5" t="s">
        <v>662</v>
      </c>
      <c r="G41" s="46"/>
      <c r="H41" s="24" t="s">
        <v>644</v>
      </c>
      <c r="I41" s="23" t="s">
        <v>640</v>
      </c>
      <c r="J41" s="4" t="s">
        <v>641</v>
      </c>
      <c r="K41" s="4" t="s">
        <v>642</v>
      </c>
      <c r="L41" s="25" t="s">
        <v>662</v>
      </c>
      <c r="M41" s="46"/>
    </row>
    <row r="42" spans="1:14" s="3" customFormat="1">
      <c r="A42" s="46"/>
      <c r="B42" s="93" t="s">
        <v>648</v>
      </c>
      <c r="C42" s="94" t="s">
        <v>677</v>
      </c>
      <c r="D42" s="95" t="s">
        <v>982</v>
      </c>
      <c r="E42" s="96" t="s">
        <v>695</v>
      </c>
      <c r="F42" s="301">
        <v>9.0740740740740745E-4</v>
      </c>
      <c r="G42" s="308"/>
      <c r="H42" s="111" t="s">
        <v>648</v>
      </c>
      <c r="I42" s="94" t="s">
        <v>999</v>
      </c>
      <c r="J42" s="95" t="s">
        <v>1000</v>
      </c>
      <c r="K42" s="96" t="s">
        <v>957</v>
      </c>
      <c r="L42" s="304">
        <v>1.9074074074074074E-3</v>
      </c>
      <c r="M42" s="46"/>
      <c r="N42" s="309"/>
    </row>
    <row r="43" spans="1:14" s="3" customFormat="1">
      <c r="A43" s="46"/>
      <c r="B43" s="98" t="s">
        <v>649</v>
      </c>
      <c r="C43" s="99" t="s">
        <v>712</v>
      </c>
      <c r="D43" s="100" t="s">
        <v>765</v>
      </c>
      <c r="E43" s="101" t="s">
        <v>647</v>
      </c>
      <c r="F43" s="302">
        <v>9.2939814814814827E-4</v>
      </c>
      <c r="G43" s="308"/>
      <c r="H43" s="113" t="s">
        <v>649</v>
      </c>
      <c r="I43" s="99" t="s">
        <v>1001</v>
      </c>
      <c r="J43" s="100" t="s">
        <v>826</v>
      </c>
      <c r="K43" s="101" t="s">
        <v>675</v>
      </c>
      <c r="L43" s="305">
        <v>1.9583333333333336E-3</v>
      </c>
      <c r="M43" s="46"/>
      <c r="N43" s="309"/>
    </row>
    <row r="44" spans="1:14" s="3" customFormat="1">
      <c r="A44" s="46"/>
      <c r="B44" s="103" t="s">
        <v>650</v>
      </c>
      <c r="C44" s="104" t="s">
        <v>671</v>
      </c>
      <c r="D44" s="105" t="s">
        <v>672</v>
      </c>
      <c r="E44" s="106" t="s">
        <v>647</v>
      </c>
      <c r="F44" s="303">
        <v>9.3865740740740726E-4</v>
      </c>
      <c r="G44" s="308"/>
      <c r="H44" s="115" t="s">
        <v>650</v>
      </c>
      <c r="I44" s="104" t="s">
        <v>759</v>
      </c>
      <c r="J44" s="105" t="s">
        <v>1002</v>
      </c>
      <c r="K44" s="106" t="s">
        <v>957</v>
      </c>
      <c r="L44" s="306">
        <v>1.9699074074074076E-3</v>
      </c>
      <c r="M44" s="46"/>
      <c r="N44" s="309"/>
    </row>
    <row r="45" spans="1:14" s="3" customFormat="1">
      <c r="A45" s="46"/>
      <c r="B45" s="6" t="s">
        <v>651</v>
      </c>
      <c r="C45" s="7" t="s">
        <v>983</v>
      </c>
      <c r="D45" s="8" t="s">
        <v>984</v>
      </c>
      <c r="E45" s="9" t="s">
        <v>675</v>
      </c>
      <c r="F45" s="17">
        <v>81.900000000000006</v>
      </c>
      <c r="G45" s="46"/>
      <c r="H45" s="26" t="s">
        <v>651</v>
      </c>
      <c r="I45" s="7" t="s">
        <v>685</v>
      </c>
      <c r="J45" s="8" t="s">
        <v>1003</v>
      </c>
      <c r="K45" s="9" t="s">
        <v>957</v>
      </c>
      <c r="L45" s="27">
        <v>170.9</v>
      </c>
      <c r="M45" s="46"/>
    </row>
    <row r="46" spans="1:14" s="3" customFormat="1">
      <c r="A46" s="46"/>
      <c r="B46" s="6" t="s">
        <v>652</v>
      </c>
      <c r="C46" s="7" t="s">
        <v>780</v>
      </c>
      <c r="D46" s="8" t="s">
        <v>985</v>
      </c>
      <c r="E46" s="9" t="s">
        <v>770</v>
      </c>
      <c r="F46" s="17">
        <v>82.7</v>
      </c>
      <c r="G46" s="46"/>
      <c r="H46" s="26" t="s">
        <v>652</v>
      </c>
      <c r="I46" s="7" t="s">
        <v>1004</v>
      </c>
      <c r="J46" s="8" t="s">
        <v>1005</v>
      </c>
      <c r="K46" s="9" t="s">
        <v>957</v>
      </c>
      <c r="L46" s="27">
        <v>151.6</v>
      </c>
      <c r="M46" s="46"/>
    </row>
    <row r="47" spans="1:14" s="3" customFormat="1">
      <c r="A47" s="46"/>
      <c r="B47" s="6" t="s">
        <v>653</v>
      </c>
      <c r="C47" s="7" t="s">
        <v>698</v>
      </c>
      <c r="D47" s="8" t="s">
        <v>765</v>
      </c>
      <c r="E47" s="9" t="s">
        <v>647</v>
      </c>
      <c r="F47" s="17">
        <v>85.4</v>
      </c>
      <c r="G47" s="46"/>
      <c r="H47" s="26" t="s">
        <v>653</v>
      </c>
      <c r="I47" s="7" t="s">
        <v>759</v>
      </c>
      <c r="J47" s="8" t="s">
        <v>1006</v>
      </c>
      <c r="K47" s="9" t="s">
        <v>819</v>
      </c>
      <c r="L47" s="27">
        <v>156</v>
      </c>
      <c r="M47" s="46"/>
    </row>
    <row r="48" spans="1:14" s="3" customFormat="1">
      <c r="A48" s="46"/>
      <c r="B48" s="6" t="s">
        <v>654</v>
      </c>
      <c r="C48" s="7" t="s">
        <v>986</v>
      </c>
      <c r="D48" s="8" t="s">
        <v>987</v>
      </c>
      <c r="E48" s="9" t="s">
        <v>647</v>
      </c>
      <c r="F48" s="17"/>
      <c r="G48" s="46"/>
      <c r="H48" s="26" t="s">
        <v>654</v>
      </c>
      <c r="I48" s="7" t="s">
        <v>685</v>
      </c>
      <c r="J48" s="8" t="s">
        <v>688</v>
      </c>
      <c r="K48" s="9" t="s">
        <v>647</v>
      </c>
      <c r="L48" s="27">
        <v>181.7</v>
      </c>
      <c r="M48" s="46"/>
    </row>
    <row r="49" spans="1:13" s="3" customFormat="1">
      <c r="A49" s="46"/>
      <c r="B49" s="6" t="s">
        <v>655</v>
      </c>
      <c r="C49" s="7" t="s">
        <v>988</v>
      </c>
      <c r="D49" s="8" t="s">
        <v>989</v>
      </c>
      <c r="E49" s="9" t="s">
        <v>947</v>
      </c>
      <c r="F49" s="17"/>
      <c r="G49" s="46"/>
      <c r="H49" s="26" t="s">
        <v>655</v>
      </c>
      <c r="I49" s="7" t="s">
        <v>810</v>
      </c>
      <c r="J49" s="8" t="s">
        <v>1007</v>
      </c>
      <c r="K49" s="9" t="s">
        <v>647</v>
      </c>
      <c r="L49" s="27">
        <v>182.1</v>
      </c>
      <c r="M49" s="46"/>
    </row>
    <row r="50" spans="1:13" s="3" customFormat="1">
      <c r="A50" s="46"/>
      <c r="B50" s="6" t="s">
        <v>656</v>
      </c>
      <c r="C50" s="7" t="s">
        <v>990</v>
      </c>
      <c r="D50" s="8" t="s">
        <v>941</v>
      </c>
      <c r="E50" s="9" t="s">
        <v>647</v>
      </c>
      <c r="F50" s="17"/>
      <c r="G50" s="46"/>
      <c r="H50" s="26" t="s">
        <v>656</v>
      </c>
      <c r="I50" s="7" t="s">
        <v>755</v>
      </c>
      <c r="J50" s="8" t="s">
        <v>831</v>
      </c>
      <c r="K50" s="9" t="s">
        <v>947</v>
      </c>
      <c r="L50" s="27">
        <v>193.5</v>
      </c>
      <c r="M50" s="46"/>
    </row>
    <row r="51" spans="1:13" s="3" customFormat="1">
      <c r="A51" s="46"/>
      <c r="B51" s="6" t="s">
        <v>657</v>
      </c>
      <c r="C51" s="7" t="s">
        <v>991</v>
      </c>
      <c r="D51" s="8" t="s">
        <v>994</v>
      </c>
      <c r="E51" s="9" t="s">
        <v>947</v>
      </c>
      <c r="F51" s="17"/>
      <c r="G51" s="46"/>
      <c r="H51" s="26" t="s">
        <v>657</v>
      </c>
      <c r="I51" s="7" t="s">
        <v>717</v>
      </c>
      <c r="J51" s="8" t="s">
        <v>978</v>
      </c>
      <c r="K51" s="9" t="s">
        <v>947</v>
      </c>
      <c r="L51" s="27"/>
      <c r="M51" s="46"/>
    </row>
    <row r="52" spans="1:13" s="3" customFormat="1">
      <c r="A52" s="46"/>
      <c r="B52" s="6" t="s">
        <v>658</v>
      </c>
      <c r="C52" s="7" t="s">
        <v>992</v>
      </c>
      <c r="D52" s="8" t="s">
        <v>993</v>
      </c>
      <c r="E52" s="9" t="s">
        <v>770</v>
      </c>
      <c r="F52" s="17"/>
      <c r="G52" s="46"/>
      <c r="H52" s="26" t="s">
        <v>658</v>
      </c>
      <c r="I52" s="7" t="s">
        <v>1008</v>
      </c>
      <c r="J52" s="8" t="s">
        <v>1009</v>
      </c>
      <c r="K52" s="9" t="s">
        <v>770</v>
      </c>
      <c r="L52" s="27"/>
      <c r="M52" s="46"/>
    </row>
    <row r="53" spans="1:13" s="3" customFormat="1">
      <c r="A53" s="46"/>
      <c r="B53" s="6" t="s">
        <v>659</v>
      </c>
      <c r="C53" s="7" t="s">
        <v>995</v>
      </c>
      <c r="D53" s="8" t="s">
        <v>996</v>
      </c>
      <c r="E53" s="9" t="s">
        <v>819</v>
      </c>
      <c r="F53" s="17"/>
      <c r="G53" s="46"/>
      <c r="H53" s="26" t="s">
        <v>659</v>
      </c>
      <c r="I53" s="7" t="s">
        <v>1010</v>
      </c>
      <c r="J53" s="8" t="s">
        <v>1011</v>
      </c>
      <c r="K53" s="9" t="s">
        <v>947</v>
      </c>
      <c r="L53" s="27"/>
      <c r="M53" s="46"/>
    </row>
    <row r="54" spans="1:13" s="3" customFormat="1">
      <c r="A54" s="46"/>
      <c r="B54" s="6" t="s">
        <v>660</v>
      </c>
      <c r="C54" s="7" t="s">
        <v>997</v>
      </c>
      <c r="D54" s="8" t="s">
        <v>998</v>
      </c>
      <c r="E54" s="9" t="s">
        <v>819</v>
      </c>
      <c r="F54" s="17"/>
      <c r="G54" s="46"/>
      <c r="H54" s="26" t="s">
        <v>660</v>
      </c>
      <c r="I54" s="7" t="s">
        <v>755</v>
      </c>
      <c r="J54" s="8" t="s">
        <v>839</v>
      </c>
      <c r="K54" s="9" t="s">
        <v>687</v>
      </c>
      <c r="L54" s="27"/>
      <c r="M54" s="46"/>
    </row>
    <row r="55" spans="1:13" s="3" customFormat="1" ht="12.75">
      <c r="A55" s="46"/>
      <c r="B55" s="6"/>
      <c r="C55" s="7"/>
      <c r="D55" s="20"/>
      <c r="E55" s="9"/>
      <c r="F55" s="17"/>
      <c r="G55" s="46"/>
      <c r="H55" s="26" t="s">
        <v>661</v>
      </c>
      <c r="I55" s="7" t="s">
        <v>1012</v>
      </c>
      <c r="J55" s="8" t="s">
        <v>831</v>
      </c>
      <c r="K55" s="9" t="s">
        <v>819</v>
      </c>
      <c r="L55" s="27"/>
      <c r="M55" s="46"/>
    </row>
    <row r="56" spans="1:13" s="3" customFormat="1" ht="12.75">
      <c r="A56" s="46"/>
      <c r="B56" s="6"/>
      <c r="C56" s="7"/>
      <c r="D56" s="21"/>
      <c r="E56" s="9"/>
      <c r="F56" s="17"/>
      <c r="G56" s="46"/>
      <c r="H56" s="26" t="s">
        <v>664</v>
      </c>
      <c r="I56" s="7" t="s">
        <v>717</v>
      </c>
      <c r="J56" s="8" t="s">
        <v>974</v>
      </c>
      <c r="K56" s="9" t="s">
        <v>819</v>
      </c>
      <c r="L56" s="27"/>
      <c r="M56" s="46"/>
    </row>
    <row r="57" spans="1:13" s="3" customFormat="1" ht="13.5" thickBot="1">
      <c r="A57" s="46"/>
      <c r="B57" s="6"/>
      <c r="C57" s="7"/>
      <c r="D57" s="21"/>
      <c r="E57" s="9"/>
      <c r="F57" s="17"/>
      <c r="G57" s="46"/>
      <c r="H57" s="26" t="s">
        <v>665</v>
      </c>
      <c r="I57" s="7" t="s">
        <v>1013</v>
      </c>
      <c r="J57" s="8" t="s">
        <v>1014</v>
      </c>
      <c r="K57" s="9" t="s">
        <v>819</v>
      </c>
      <c r="L57" s="27"/>
      <c r="M57" s="46"/>
    </row>
    <row r="58" spans="1:13" s="3" customFormat="1" ht="12.75" hidden="1">
      <c r="A58" s="46"/>
      <c r="B58" s="6"/>
      <c r="C58" s="7"/>
      <c r="D58" s="21"/>
      <c r="E58" s="9"/>
      <c r="F58" s="17"/>
      <c r="G58" s="46"/>
      <c r="H58" s="26"/>
      <c r="I58" s="7"/>
      <c r="J58" s="7"/>
      <c r="K58" s="9"/>
      <c r="L58" s="27"/>
      <c r="M58" s="46"/>
    </row>
    <row r="59" spans="1:13" s="3" customFormat="1" ht="12.75" hidden="1">
      <c r="A59" s="46"/>
      <c r="B59" s="6"/>
      <c r="C59" s="7"/>
      <c r="D59" s="21"/>
      <c r="E59" s="9"/>
      <c r="F59" s="17"/>
      <c r="G59" s="46"/>
      <c r="H59" s="26"/>
      <c r="I59" s="7"/>
      <c r="J59" s="7"/>
      <c r="K59" s="9"/>
      <c r="L59" s="27"/>
      <c r="M59" s="46"/>
    </row>
    <row r="60" spans="1:13" s="3" customFormat="1" ht="12.75" hidden="1">
      <c r="A60" s="46"/>
      <c r="B60" s="6"/>
      <c r="C60" s="7"/>
      <c r="D60" s="21"/>
      <c r="E60" s="9"/>
      <c r="F60" s="17"/>
      <c r="G60" s="46"/>
      <c r="H60" s="26"/>
      <c r="I60" s="7"/>
      <c r="J60" s="7"/>
      <c r="K60" s="9"/>
      <c r="L60" s="27"/>
      <c r="M60" s="46"/>
    </row>
    <row r="61" spans="1:13" s="3" customFormat="1" ht="13.5" hidden="1" thickBot="1">
      <c r="A61" s="46"/>
      <c r="B61" s="19"/>
      <c r="C61" s="10"/>
      <c r="D61" s="22"/>
      <c r="E61" s="11"/>
      <c r="F61" s="18"/>
      <c r="G61" s="46"/>
      <c r="H61" s="28"/>
      <c r="I61" s="29"/>
      <c r="J61" s="29"/>
      <c r="K61" s="30"/>
      <c r="L61" s="31"/>
      <c r="M61" s="46"/>
    </row>
    <row r="62" spans="1:13" s="3" customFormat="1" ht="12.75" thickTop="1">
      <c r="A62" s="46"/>
      <c r="B62" s="47"/>
      <c r="C62" s="47"/>
      <c r="D62" s="47"/>
      <c r="E62" s="47"/>
      <c r="F62" s="47"/>
      <c r="G62" s="46"/>
      <c r="H62" s="48"/>
      <c r="I62" s="48"/>
      <c r="J62" s="48"/>
      <c r="K62" s="48"/>
      <c r="L62" s="48"/>
      <c r="M62" s="46"/>
    </row>
    <row r="63" spans="1:13" ht="34.5" customHeight="1" thickBot="1">
      <c r="A63" s="35"/>
      <c r="B63" s="784" t="s">
        <v>787</v>
      </c>
      <c r="C63" s="784"/>
      <c r="D63" s="35"/>
      <c r="E63" s="211" t="s">
        <v>730</v>
      </c>
      <c r="F63" s="781" t="s">
        <v>731</v>
      </c>
      <c r="G63" s="781"/>
      <c r="H63" s="781"/>
      <c r="I63" s="781"/>
      <c r="J63" s="35"/>
      <c r="K63" s="784" t="s">
        <v>732</v>
      </c>
      <c r="L63" s="784"/>
      <c r="M63" s="35"/>
    </row>
    <row r="64" spans="1:13" ht="5.25" customHeight="1" thickTop="1" thickBot="1">
      <c r="A64" s="35"/>
      <c r="B64" s="790" t="s">
        <v>639</v>
      </c>
      <c r="C64" s="791"/>
      <c r="D64" s="43"/>
      <c r="E64" s="44"/>
      <c r="F64" s="44"/>
      <c r="G64" s="35"/>
      <c r="H64" s="785" t="s">
        <v>670</v>
      </c>
      <c r="I64" s="786"/>
      <c r="J64" s="45"/>
      <c r="K64" s="45"/>
      <c r="L64" s="45"/>
      <c r="M64" s="35"/>
    </row>
    <row r="65" spans="1:14" s="3" customFormat="1" ht="16.5" thickTop="1" thickBot="1">
      <c r="A65" s="46"/>
      <c r="B65" s="792"/>
      <c r="C65" s="793"/>
      <c r="D65" s="14"/>
      <c r="E65" s="12" t="s">
        <v>663</v>
      </c>
      <c r="F65" s="13">
        <f>COUNTA(D67:D91)</f>
        <v>12</v>
      </c>
      <c r="G65" s="46"/>
      <c r="H65" s="787"/>
      <c r="I65" s="788"/>
      <c r="J65" s="32"/>
      <c r="K65" s="33" t="s">
        <v>663</v>
      </c>
      <c r="L65" s="34">
        <f>COUNTA(J67:J91)</f>
        <v>25</v>
      </c>
      <c r="M65" s="46"/>
    </row>
    <row r="66" spans="1:14" s="3" customFormat="1">
      <c r="A66" s="46"/>
      <c r="B66" s="15" t="s">
        <v>644</v>
      </c>
      <c r="C66" s="16" t="s">
        <v>640</v>
      </c>
      <c r="D66" s="4" t="s">
        <v>641</v>
      </c>
      <c r="E66" s="4" t="s">
        <v>642</v>
      </c>
      <c r="F66" s="5" t="s">
        <v>662</v>
      </c>
      <c r="G66" s="46"/>
      <c r="H66" s="24" t="s">
        <v>644</v>
      </c>
      <c r="I66" s="23" t="s">
        <v>640</v>
      </c>
      <c r="J66" s="4" t="s">
        <v>641</v>
      </c>
      <c r="K66" s="4" t="s">
        <v>642</v>
      </c>
      <c r="L66" s="25" t="s">
        <v>662</v>
      </c>
      <c r="M66" s="46"/>
    </row>
    <row r="67" spans="1:14" s="3" customFormat="1">
      <c r="A67" s="46"/>
      <c r="B67" s="93" t="s">
        <v>648</v>
      </c>
      <c r="C67" s="94" t="s">
        <v>693</v>
      </c>
      <c r="D67" s="95" t="s">
        <v>694</v>
      </c>
      <c r="E67" s="96" t="s">
        <v>695</v>
      </c>
      <c r="F67" s="301">
        <v>1.7858796296296297E-3</v>
      </c>
      <c r="G67" s="308"/>
      <c r="H67" s="111" t="s">
        <v>648</v>
      </c>
      <c r="I67" s="94" t="s">
        <v>759</v>
      </c>
      <c r="J67" s="95" t="s">
        <v>1015</v>
      </c>
      <c r="K67" s="96" t="s">
        <v>770</v>
      </c>
      <c r="L67" s="304">
        <v>2.2511574074074074E-3</v>
      </c>
      <c r="M67" s="46"/>
      <c r="N67" s="309"/>
    </row>
    <row r="68" spans="1:14" s="3" customFormat="1">
      <c r="A68" s="46"/>
      <c r="B68" s="98" t="s">
        <v>649</v>
      </c>
      <c r="C68" s="99" t="s">
        <v>696</v>
      </c>
      <c r="D68" s="100" t="s">
        <v>697</v>
      </c>
      <c r="E68" s="101" t="s">
        <v>647</v>
      </c>
      <c r="F68" s="302">
        <v>1.7986111111111111E-3</v>
      </c>
      <c r="G68" s="308"/>
      <c r="H68" s="113" t="s">
        <v>649</v>
      </c>
      <c r="I68" s="99" t="s">
        <v>689</v>
      </c>
      <c r="J68" s="100" t="s">
        <v>716</v>
      </c>
      <c r="K68" s="101" t="s">
        <v>687</v>
      </c>
      <c r="L68" s="305">
        <v>2.2523148148148146E-3</v>
      </c>
      <c r="M68" s="46"/>
      <c r="N68" s="309"/>
    </row>
    <row r="69" spans="1:14" s="3" customFormat="1" ht="409.6">
      <c r="A69" s="46"/>
      <c r="B69" s="103" t="s">
        <v>650</v>
      </c>
      <c r="C69" s="104" t="s">
        <v>645</v>
      </c>
      <c r="D69" s="105" t="s">
        <v>713</v>
      </c>
      <c r="E69" s="106" t="s">
        <v>687</v>
      </c>
      <c r="F69" s="303">
        <v>1.8101851851851849E-3</v>
      </c>
      <c r="G69" s="308"/>
      <c r="H69" s="115" t="s">
        <v>650</v>
      </c>
      <c r="I69" s="104" t="s">
        <v>810</v>
      </c>
      <c r="J69" s="105" t="s">
        <v>858</v>
      </c>
      <c r="K69" s="106" t="s">
        <v>675</v>
      </c>
      <c r="L69" s="306">
        <v>2.255787037037037E-3</v>
      </c>
      <c r="M69" s="46"/>
      <c r="N69" s="309"/>
    </row>
    <row r="70" spans="1:14" s="3" customFormat="1" ht="409.6">
      <c r="A70" s="46"/>
      <c r="B70" s="6" t="s">
        <v>651</v>
      </c>
      <c r="C70" s="7" t="s">
        <v>698</v>
      </c>
      <c r="D70" s="8" t="s">
        <v>672</v>
      </c>
      <c r="E70" s="9" t="s">
        <v>647</v>
      </c>
      <c r="F70" s="17">
        <v>164.2</v>
      </c>
      <c r="G70" s="46"/>
      <c r="H70" s="26" t="s">
        <v>651</v>
      </c>
      <c r="I70" s="7" t="s">
        <v>727</v>
      </c>
      <c r="J70" s="8" t="s">
        <v>865</v>
      </c>
      <c r="K70" s="9" t="s">
        <v>679</v>
      </c>
      <c r="L70" s="27">
        <v>195.3</v>
      </c>
      <c r="M70" s="46"/>
    </row>
    <row r="71" spans="1:14" s="3" customFormat="1" ht="409.6">
      <c r="A71" s="46"/>
      <c r="B71" s="6" t="s">
        <v>652</v>
      </c>
      <c r="C71" s="7" t="s">
        <v>645</v>
      </c>
      <c r="D71" s="8" t="s">
        <v>1027</v>
      </c>
      <c r="E71" s="9" t="s">
        <v>675</v>
      </c>
      <c r="F71" s="17">
        <v>176</v>
      </c>
      <c r="G71" s="46"/>
      <c r="H71" s="26" t="s">
        <v>652</v>
      </c>
      <c r="I71" s="7" t="s">
        <v>685</v>
      </c>
      <c r="J71" s="8" t="s">
        <v>1002</v>
      </c>
      <c r="K71" s="9" t="s">
        <v>957</v>
      </c>
      <c r="L71" s="27">
        <v>200.7</v>
      </c>
      <c r="M71" s="46"/>
    </row>
    <row r="72" spans="1:14" s="3" customFormat="1" ht="409.6">
      <c r="A72" s="46"/>
      <c r="B72" s="6" t="s">
        <v>653</v>
      </c>
      <c r="C72" s="7" t="s">
        <v>708</v>
      </c>
      <c r="D72" s="8" t="s">
        <v>985</v>
      </c>
      <c r="E72" s="9" t="s">
        <v>1032</v>
      </c>
      <c r="F72" s="17">
        <v>176</v>
      </c>
      <c r="G72" s="46"/>
      <c r="H72" s="26" t="s">
        <v>653</v>
      </c>
      <c r="I72" s="7" t="s">
        <v>1016</v>
      </c>
      <c r="J72" s="8" t="s">
        <v>1017</v>
      </c>
      <c r="K72" s="9" t="s">
        <v>957</v>
      </c>
      <c r="L72" s="27">
        <v>203.8</v>
      </c>
      <c r="M72" s="46"/>
    </row>
    <row r="73" spans="1:14" s="3" customFormat="1" ht="409.6">
      <c r="A73" s="46"/>
      <c r="B73" s="6" t="s">
        <v>654</v>
      </c>
      <c r="C73" s="7" t="s">
        <v>705</v>
      </c>
      <c r="D73" s="8" t="s">
        <v>1028</v>
      </c>
      <c r="E73" s="9" t="s">
        <v>819</v>
      </c>
      <c r="F73" s="17">
        <v>181.2</v>
      </c>
      <c r="G73" s="46"/>
      <c r="H73" s="26" t="s">
        <v>654</v>
      </c>
      <c r="I73" s="7" t="s">
        <v>761</v>
      </c>
      <c r="J73" s="8" t="s">
        <v>864</v>
      </c>
      <c r="K73" s="9" t="s">
        <v>687</v>
      </c>
      <c r="L73" s="27">
        <v>212.3</v>
      </c>
      <c r="M73" s="46"/>
    </row>
    <row r="74" spans="1:14" s="3" customFormat="1" ht="409.6">
      <c r="A74" s="46"/>
      <c r="B74" s="6" t="s">
        <v>655</v>
      </c>
      <c r="C74" s="7" t="s">
        <v>706</v>
      </c>
      <c r="D74" s="8" t="s">
        <v>707</v>
      </c>
      <c r="E74" s="9" t="s">
        <v>647</v>
      </c>
      <c r="F74" s="17">
        <v>184</v>
      </c>
      <c r="G74" s="46"/>
      <c r="H74" s="26" t="s">
        <v>655</v>
      </c>
      <c r="I74" s="7" t="s">
        <v>682</v>
      </c>
      <c r="J74" s="8" t="s">
        <v>1018</v>
      </c>
      <c r="K74" s="9" t="s">
        <v>747</v>
      </c>
      <c r="L74" s="27">
        <v>215.3</v>
      </c>
      <c r="M74" s="46"/>
    </row>
    <row r="75" spans="1:14" s="3" customFormat="1">
      <c r="A75" s="46"/>
      <c r="B75" s="6" t="s">
        <v>656</v>
      </c>
      <c r="C75" s="7" t="s">
        <v>710</v>
      </c>
      <c r="D75" s="8" t="s">
        <v>711</v>
      </c>
      <c r="E75" s="9" t="s">
        <v>647</v>
      </c>
      <c r="F75" s="17"/>
      <c r="G75" s="46"/>
      <c r="H75" s="26" t="s">
        <v>656</v>
      </c>
      <c r="I75" s="7" t="s">
        <v>685</v>
      </c>
      <c r="J75" s="8" t="s">
        <v>839</v>
      </c>
      <c r="K75" s="9" t="s">
        <v>687</v>
      </c>
      <c r="L75" s="27"/>
      <c r="M75" s="46"/>
    </row>
    <row r="76" spans="1:14" s="3" customFormat="1">
      <c r="A76" s="46"/>
      <c r="B76" s="6" t="s">
        <v>657</v>
      </c>
      <c r="C76" s="7" t="s">
        <v>986</v>
      </c>
      <c r="D76" s="8" t="s">
        <v>1029</v>
      </c>
      <c r="E76" s="9" t="s">
        <v>819</v>
      </c>
      <c r="F76" s="17"/>
      <c r="G76" s="46"/>
      <c r="H76" s="26" t="s">
        <v>657</v>
      </c>
      <c r="I76" s="7" t="s">
        <v>1013</v>
      </c>
      <c r="J76" s="8" t="s">
        <v>857</v>
      </c>
      <c r="K76" s="9" t="s">
        <v>851</v>
      </c>
      <c r="L76" s="27"/>
      <c r="M76" s="46"/>
    </row>
    <row r="77" spans="1:14" s="3" customFormat="1">
      <c r="A77" s="46"/>
      <c r="B77" s="6" t="s">
        <v>658</v>
      </c>
      <c r="C77" s="7" t="s">
        <v>1030</v>
      </c>
      <c r="D77" s="8" t="s">
        <v>994</v>
      </c>
      <c r="E77" s="9" t="s">
        <v>819</v>
      </c>
      <c r="F77" s="17"/>
      <c r="G77" s="46"/>
      <c r="H77" s="26" t="s">
        <v>658</v>
      </c>
      <c r="I77" s="7" t="s">
        <v>728</v>
      </c>
      <c r="J77" s="8" t="s">
        <v>839</v>
      </c>
      <c r="K77" s="9" t="s">
        <v>687</v>
      </c>
      <c r="L77" s="27"/>
      <c r="M77" s="46"/>
    </row>
    <row r="78" spans="1:14" s="3" customFormat="1">
      <c r="A78" s="46"/>
      <c r="B78" s="6" t="s">
        <v>659</v>
      </c>
      <c r="C78" s="7" t="s">
        <v>693</v>
      </c>
      <c r="D78" s="8" t="s">
        <v>1031</v>
      </c>
      <c r="E78" s="9" t="s">
        <v>675</v>
      </c>
      <c r="F78" s="17"/>
      <c r="G78" s="46"/>
      <c r="H78" s="26" t="s">
        <v>657</v>
      </c>
      <c r="I78" s="7" t="s">
        <v>1012</v>
      </c>
      <c r="J78" s="8" t="s">
        <v>867</v>
      </c>
      <c r="K78" s="9" t="s">
        <v>695</v>
      </c>
      <c r="L78" s="27"/>
      <c r="M78" s="46"/>
    </row>
    <row r="79" spans="1:14" s="3" customFormat="1" ht="12.75">
      <c r="A79" s="46"/>
      <c r="B79" s="6"/>
      <c r="C79" s="7"/>
      <c r="D79" s="20"/>
      <c r="E79" s="9"/>
      <c r="F79" s="17"/>
      <c r="G79" s="46"/>
      <c r="H79" s="26" t="s">
        <v>658</v>
      </c>
      <c r="I79" s="7" t="s">
        <v>1016</v>
      </c>
      <c r="J79" s="8" t="s">
        <v>1019</v>
      </c>
      <c r="K79" s="9" t="s">
        <v>947</v>
      </c>
      <c r="L79" s="27"/>
      <c r="M79" s="46"/>
    </row>
    <row r="80" spans="1:14" s="3" customFormat="1" ht="12.75">
      <c r="A80" s="46"/>
      <c r="B80" s="6"/>
      <c r="C80" s="7"/>
      <c r="D80" s="20"/>
      <c r="E80" s="9"/>
      <c r="F80" s="17"/>
      <c r="G80" s="46"/>
      <c r="H80" s="26" t="s">
        <v>659</v>
      </c>
      <c r="I80" s="7" t="s">
        <v>682</v>
      </c>
      <c r="J80" s="8" t="s">
        <v>722</v>
      </c>
      <c r="K80" s="9" t="s">
        <v>647</v>
      </c>
      <c r="L80" s="27"/>
      <c r="M80" s="46"/>
    </row>
    <row r="81" spans="1:13" s="3" customFormat="1" ht="12.75">
      <c r="A81" s="46"/>
      <c r="B81" s="6"/>
      <c r="C81" s="7"/>
      <c r="D81" s="21"/>
      <c r="E81" s="9"/>
      <c r="F81" s="17"/>
      <c r="G81" s="46"/>
      <c r="H81" s="26" t="s">
        <v>660</v>
      </c>
      <c r="I81" s="7" t="s">
        <v>723</v>
      </c>
      <c r="J81" s="8" t="s">
        <v>1007</v>
      </c>
      <c r="K81" s="9" t="s">
        <v>647</v>
      </c>
      <c r="L81" s="27"/>
      <c r="M81" s="46"/>
    </row>
    <row r="82" spans="1:13" s="3" customFormat="1" ht="12.75">
      <c r="A82" s="46"/>
      <c r="B82" s="6"/>
      <c r="C82" s="7"/>
      <c r="D82" s="21"/>
      <c r="E82" s="9"/>
      <c r="F82" s="17"/>
      <c r="G82" s="46"/>
      <c r="H82" s="26" t="s">
        <v>661</v>
      </c>
      <c r="I82" s="7" t="s">
        <v>723</v>
      </c>
      <c r="J82" s="8" t="s">
        <v>1020</v>
      </c>
      <c r="K82" s="9" t="s">
        <v>947</v>
      </c>
      <c r="L82" s="27"/>
      <c r="M82" s="46"/>
    </row>
    <row r="83" spans="1:13" s="3" customFormat="1" ht="12.75">
      <c r="A83" s="46"/>
      <c r="B83" s="6"/>
      <c r="C83" s="7"/>
      <c r="D83" s="21"/>
      <c r="E83" s="9"/>
      <c r="F83" s="17"/>
      <c r="G83" s="46"/>
      <c r="H83" s="26" t="s">
        <v>664</v>
      </c>
      <c r="I83" s="7" t="s">
        <v>723</v>
      </c>
      <c r="J83" s="8" t="s">
        <v>724</v>
      </c>
      <c r="K83" s="9" t="s">
        <v>647</v>
      </c>
      <c r="L83" s="27"/>
      <c r="M83" s="46"/>
    </row>
    <row r="84" spans="1:13" s="3" customFormat="1" ht="12.75">
      <c r="A84" s="46"/>
      <c r="B84" s="6"/>
      <c r="C84" s="7"/>
      <c r="D84" s="21"/>
      <c r="E84" s="9"/>
      <c r="F84" s="17"/>
      <c r="G84" s="46"/>
      <c r="H84" s="26" t="s">
        <v>665</v>
      </c>
      <c r="I84" s="7" t="s">
        <v>1016</v>
      </c>
      <c r="J84" s="8" t="s">
        <v>808</v>
      </c>
      <c r="K84" s="9" t="s">
        <v>819</v>
      </c>
      <c r="L84" s="27"/>
      <c r="M84" s="46"/>
    </row>
    <row r="85" spans="1:13" s="3" customFormat="1" ht="12.75">
      <c r="A85" s="46"/>
      <c r="B85" s="6"/>
      <c r="C85" s="7"/>
      <c r="D85" s="21"/>
      <c r="E85" s="9"/>
      <c r="F85" s="17"/>
      <c r="G85" s="46"/>
      <c r="H85" s="26" t="s">
        <v>666</v>
      </c>
      <c r="I85" s="7" t="s">
        <v>759</v>
      </c>
      <c r="J85" s="8" t="s">
        <v>812</v>
      </c>
      <c r="K85" s="9" t="s">
        <v>647</v>
      </c>
      <c r="L85" s="27"/>
      <c r="M85" s="46"/>
    </row>
    <row r="86" spans="1:13" s="3" customFormat="1" ht="12.75">
      <c r="A86" s="46"/>
      <c r="B86" s="57"/>
      <c r="C86" s="58"/>
      <c r="D86" s="59"/>
      <c r="E86" s="60"/>
      <c r="F86" s="61"/>
      <c r="G86" s="46"/>
      <c r="H86" s="26" t="s">
        <v>667</v>
      </c>
      <c r="I86" s="7" t="s">
        <v>685</v>
      </c>
      <c r="J86" s="8" t="s">
        <v>1021</v>
      </c>
      <c r="K86" s="9" t="s">
        <v>647</v>
      </c>
      <c r="L86" s="27"/>
      <c r="M86" s="46"/>
    </row>
    <row r="87" spans="1:13" s="3" customFormat="1" ht="12.75">
      <c r="A87" s="46"/>
      <c r="B87" s="57"/>
      <c r="C87" s="58"/>
      <c r="D87" s="59"/>
      <c r="E87" s="60"/>
      <c r="F87" s="61"/>
      <c r="G87" s="46"/>
      <c r="H87" s="26" t="s">
        <v>668</v>
      </c>
      <c r="I87" s="7" t="s">
        <v>727</v>
      </c>
      <c r="J87" s="8" t="s">
        <v>1022</v>
      </c>
      <c r="K87" s="9" t="s">
        <v>647</v>
      </c>
      <c r="L87" s="27"/>
      <c r="M87" s="46"/>
    </row>
    <row r="88" spans="1:13" s="3" customFormat="1" ht="12.75">
      <c r="A88" s="46"/>
      <c r="B88" s="57"/>
      <c r="C88" s="58"/>
      <c r="D88" s="59"/>
      <c r="E88" s="60"/>
      <c r="F88" s="61"/>
      <c r="G88" s="46"/>
      <c r="H88" s="26" t="s">
        <v>669</v>
      </c>
      <c r="I88" s="58" t="s">
        <v>861</v>
      </c>
      <c r="J88" s="62" t="s">
        <v>1023</v>
      </c>
      <c r="K88" s="9" t="s">
        <v>647</v>
      </c>
      <c r="L88" s="63"/>
      <c r="M88" s="46"/>
    </row>
    <row r="89" spans="1:13" s="3" customFormat="1" ht="12.75">
      <c r="A89" s="46"/>
      <c r="B89" s="57"/>
      <c r="C89" s="58"/>
      <c r="D89" s="59"/>
      <c r="E89" s="60"/>
      <c r="F89" s="61"/>
      <c r="G89" s="46"/>
      <c r="H89" s="26" t="s">
        <v>918</v>
      </c>
      <c r="I89" s="58" t="s">
        <v>717</v>
      </c>
      <c r="J89" s="62" t="s">
        <v>1024</v>
      </c>
      <c r="K89" s="9" t="s">
        <v>675</v>
      </c>
      <c r="L89" s="63"/>
      <c r="M89" s="46"/>
    </row>
    <row r="90" spans="1:13" s="3" customFormat="1" ht="12.75">
      <c r="A90" s="46"/>
      <c r="B90" s="57"/>
      <c r="C90" s="58"/>
      <c r="D90" s="59"/>
      <c r="E90" s="60"/>
      <c r="F90" s="61"/>
      <c r="G90" s="46"/>
      <c r="H90" s="26" t="s">
        <v>919</v>
      </c>
      <c r="I90" s="58" t="s">
        <v>748</v>
      </c>
      <c r="J90" s="62" t="s">
        <v>688</v>
      </c>
      <c r="K90" s="60" t="s">
        <v>647</v>
      </c>
      <c r="L90" s="63"/>
      <c r="M90" s="46"/>
    </row>
    <row r="91" spans="1:13" s="3" customFormat="1" ht="13.5" thickBot="1">
      <c r="A91" s="46"/>
      <c r="B91" s="19"/>
      <c r="C91" s="10"/>
      <c r="D91" s="22"/>
      <c r="E91" s="11"/>
      <c r="F91" s="18"/>
      <c r="G91" s="46"/>
      <c r="H91" s="26" t="s">
        <v>920</v>
      </c>
      <c r="I91" s="58" t="s">
        <v>1025</v>
      </c>
      <c r="J91" s="62" t="s">
        <v>1026</v>
      </c>
      <c r="K91" s="60" t="s">
        <v>851</v>
      </c>
      <c r="L91" s="63"/>
      <c r="M91" s="46"/>
    </row>
    <row r="92" spans="1:13" s="3" customFormat="1" ht="12.75" thickTop="1">
      <c r="A92" s="46"/>
      <c r="B92" s="47"/>
      <c r="C92" s="47"/>
      <c r="D92" s="47"/>
      <c r="E92" s="47"/>
      <c r="F92" s="47"/>
      <c r="G92" s="46"/>
      <c r="H92" s="48"/>
      <c r="I92" s="48"/>
      <c r="J92" s="48"/>
      <c r="K92" s="48"/>
      <c r="L92" s="48"/>
      <c r="M92" s="46"/>
    </row>
    <row r="93" spans="1:13" ht="34.5" customHeight="1" thickBot="1">
      <c r="A93" s="35"/>
      <c r="B93" s="784" t="s">
        <v>788</v>
      </c>
      <c r="C93" s="784"/>
      <c r="D93" s="35"/>
      <c r="E93" s="211" t="s">
        <v>732</v>
      </c>
      <c r="F93" s="781" t="s">
        <v>733</v>
      </c>
      <c r="G93" s="781"/>
      <c r="H93" s="781"/>
      <c r="I93" s="781"/>
      <c r="J93" s="35"/>
      <c r="K93" s="784" t="s">
        <v>917</v>
      </c>
      <c r="L93" s="784"/>
      <c r="M93" s="35"/>
    </row>
    <row r="94" spans="1:13" ht="5.25" customHeight="1" thickTop="1" thickBot="1">
      <c r="A94" s="35"/>
      <c r="B94" s="790" t="s">
        <v>639</v>
      </c>
      <c r="C94" s="791"/>
      <c r="D94" s="43"/>
      <c r="E94" s="44"/>
      <c r="F94" s="44"/>
      <c r="G94" s="35"/>
      <c r="H94" s="785" t="s">
        <v>670</v>
      </c>
      <c r="I94" s="786"/>
      <c r="J94" s="45"/>
      <c r="K94" s="45"/>
      <c r="L94" s="45"/>
      <c r="M94" s="35"/>
    </row>
    <row r="95" spans="1:13" s="3" customFormat="1" ht="16.5" thickTop="1" thickBot="1">
      <c r="A95" s="46"/>
      <c r="B95" s="792"/>
      <c r="C95" s="793"/>
      <c r="D95" s="14"/>
      <c r="E95" s="12" t="s">
        <v>663</v>
      </c>
      <c r="F95" s="13">
        <f>COUNTA(D97:D118)</f>
        <v>12</v>
      </c>
      <c r="G95" s="46"/>
      <c r="H95" s="787"/>
      <c r="I95" s="788"/>
      <c r="J95" s="32"/>
      <c r="K95" s="33" t="s">
        <v>663</v>
      </c>
      <c r="L95" s="34">
        <f>COUNTA(J97:J118)</f>
        <v>22</v>
      </c>
      <c r="M95" s="46"/>
    </row>
    <row r="96" spans="1:13" s="3" customFormat="1">
      <c r="A96" s="46"/>
      <c r="B96" s="15" t="s">
        <v>644</v>
      </c>
      <c r="C96" s="16" t="s">
        <v>640</v>
      </c>
      <c r="D96" s="4" t="s">
        <v>641</v>
      </c>
      <c r="E96" s="4" t="s">
        <v>642</v>
      </c>
      <c r="F96" s="5" t="s">
        <v>662</v>
      </c>
      <c r="G96" s="46"/>
      <c r="H96" s="24" t="s">
        <v>644</v>
      </c>
      <c r="I96" s="23" t="s">
        <v>640</v>
      </c>
      <c r="J96" s="4" t="s">
        <v>641</v>
      </c>
      <c r="K96" s="4" t="s">
        <v>642</v>
      </c>
      <c r="L96" s="25" t="s">
        <v>662</v>
      </c>
      <c r="M96" s="46"/>
    </row>
    <row r="97" spans="1:14" s="3" customFormat="1">
      <c r="A97" s="46"/>
      <c r="B97" s="93" t="s">
        <v>648</v>
      </c>
      <c r="C97" s="94" t="s">
        <v>772</v>
      </c>
      <c r="D97" s="95" t="s">
        <v>1275</v>
      </c>
      <c r="E97" s="96" t="s">
        <v>647</v>
      </c>
      <c r="F97" s="301">
        <v>2.2152777777777778E-3</v>
      </c>
      <c r="G97" s="308"/>
      <c r="H97" s="111" t="s">
        <v>648</v>
      </c>
      <c r="I97" s="94" t="s">
        <v>725</v>
      </c>
      <c r="J97" s="95" t="s">
        <v>1033</v>
      </c>
      <c r="K97" s="96" t="s">
        <v>695</v>
      </c>
      <c r="L97" s="304">
        <v>3.181712962962963E-3</v>
      </c>
      <c r="M97" s="46"/>
      <c r="N97" s="309"/>
    </row>
    <row r="98" spans="1:14" s="3" customFormat="1">
      <c r="A98" s="46"/>
      <c r="B98" s="98" t="s">
        <v>649</v>
      </c>
      <c r="C98" s="99" t="s">
        <v>995</v>
      </c>
      <c r="D98" s="100" t="s">
        <v>1047</v>
      </c>
      <c r="E98" s="101" t="s">
        <v>957</v>
      </c>
      <c r="F98" s="302">
        <v>2.2303240740740738E-3</v>
      </c>
      <c r="G98" s="308"/>
      <c r="H98" s="113" t="s">
        <v>649</v>
      </c>
      <c r="I98" s="99" t="s">
        <v>805</v>
      </c>
      <c r="J98" s="100" t="s">
        <v>806</v>
      </c>
      <c r="K98" s="101" t="s">
        <v>695</v>
      </c>
      <c r="L98" s="305">
        <v>3.2916666666666667E-3</v>
      </c>
      <c r="M98" s="46"/>
      <c r="N98" s="309"/>
    </row>
    <row r="99" spans="1:14" s="3" customFormat="1">
      <c r="A99" s="46"/>
      <c r="B99" s="103" t="s">
        <v>650</v>
      </c>
      <c r="C99" s="104" t="s">
        <v>983</v>
      </c>
      <c r="D99" s="105" t="s">
        <v>1048</v>
      </c>
      <c r="E99" s="106" t="s">
        <v>948</v>
      </c>
      <c r="F99" s="303">
        <v>2.3321759259259259E-3</v>
      </c>
      <c r="G99" s="308"/>
      <c r="H99" s="115" t="s">
        <v>650</v>
      </c>
      <c r="I99" s="104" t="s">
        <v>759</v>
      </c>
      <c r="J99" s="105" t="s">
        <v>763</v>
      </c>
      <c r="K99" s="106" t="s">
        <v>687</v>
      </c>
      <c r="L99" s="306">
        <v>3.3333333333333335E-3</v>
      </c>
      <c r="M99" s="46"/>
      <c r="N99" s="309"/>
    </row>
    <row r="100" spans="1:14" s="3" customFormat="1">
      <c r="A100" s="46"/>
      <c r="B100" s="6" t="s">
        <v>651</v>
      </c>
      <c r="C100" s="7" t="s">
        <v>991</v>
      </c>
      <c r="D100" s="8" t="s">
        <v>820</v>
      </c>
      <c r="E100" s="9" t="s">
        <v>948</v>
      </c>
      <c r="F100" s="17">
        <v>202</v>
      </c>
      <c r="G100" s="46"/>
      <c r="H100" s="26" t="s">
        <v>651</v>
      </c>
      <c r="I100" s="7" t="s">
        <v>1034</v>
      </c>
      <c r="J100" s="8" t="s">
        <v>1035</v>
      </c>
      <c r="K100" s="9" t="s">
        <v>851</v>
      </c>
      <c r="L100" s="27">
        <v>295.2</v>
      </c>
      <c r="M100" s="46"/>
    </row>
    <row r="101" spans="1:14" s="3" customFormat="1">
      <c r="A101" s="46"/>
      <c r="B101" s="6" t="s">
        <v>652</v>
      </c>
      <c r="C101" s="7" t="s">
        <v>780</v>
      </c>
      <c r="D101" s="8" t="s">
        <v>1049</v>
      </c>
      <c r="E101" s="9" t="s">
        <v>687</v>
      </c>
      <c r="F101" s="17">
        <v>218.9</v>
      </c>
      <c r="G101" s="46"/>
      <c r="H101" s="26" t="s">
        <v>652</v>
      </c>
      <c r="I101" s="7" t="s">
        <v>817</v>
      </c>
      <c r="J101" s="8" t="s">
        <v>1036</v>
      </c>
      <c r="K101" s="9" t="s">
        <v>957</v>
      </c>
      <c r="L101" s="27">
        <v>297.60000000000002</v>
      </c>
      <c r="M101" s="46"/>
    </row>
    <row r="102" spans="1:14" s="3" customFormat="1">
      <c r="A102" s="46"/>
      <c r="B102" s="6" t="s">
        <v>653</v>
      </c>
      <c r="C102" s="7" t="s">
        <v>847</v>
      </c>
      <c r="D102" s="8" t="s">
        <v>775</v>
      </c>
      <c r="E102" s="9" t="s">
        <v>675</v>
      </c>
      <c r="F102" s="17">
        <v>219.9</v>
      </c>
      <c r="G102" s="46"/>
      <c r="H102" s="26" t="s">
        <v>653</v>
      </c>
      <c r="I102" s="7" t="s">
        <v>759</v>
      </c>
      <c r="J102" s="8" t="s">
        <v>812</v>
      </c>
      <c r="K102" s="9" t="s">
        <v>675</v>
      </c>
      <c r="L102" s="27">
        <v>303.39999999999998</v>
      </c>
      <c r="M102" s="46"/>
    </row>
    <row r="103" spans="1:14" s="3" customFormat="1">
      <c r="A103" s="46"/>
      <c r="B103" s="6" t="s">
        <v>654</v>
      </c>
      <c r="C103" s="7" t="s">
        <v>766</v>
      </c>
      <c r="D103" s="8" t="s">
        <v>994</v>
      </c>
      <c r="E103" s="9" t="s">
        <v>687</v>
      </c>
      <c r="F103" s="17">
        <v>223.1</v>
      </c>
      <c r="G103" s="46"/>
      <c r="H103" s="26" t="s">
        <v>654</v>
      </c>
      <c r="I103" s="7" t="s">
        <v>685</v>
      </c>
      <c r="J103" s="8" t="s">
        <v>722</v>
      </c>
      <c r="K103" s="9" t="s">
        <v>647</v>
      </c>
      <c r="L103" s="27">
        <v>306.8</v>
      </c>
      <c r="M103" s="46"/>
    </row>
    <row r="104" spans="1:14" s="3" customFormat="1">
      <c r="A104" s="46"/>
      <c r="B104" s="6" t="s">
        <v>655</v>
      </c>
      <c r="C104" s="7" t="s">
        <v>1050</v>
      </c>
      <c r="D104" s="8" t="s">
        <v>1051</v>
      </c>
      <c r="E104" s="9" t="s">
        <v>851</v>
      </c>
      <c r="F104" s="17">
        <v>240.1</v>
      </c>
      <c r="G104" s="46"/>
      <c r="H104" s="26" t="s">
        <v>655</v>
      </c>
      <c r="I104" s="7" t="s">
        <v>748</v>
      </c>
      <c r="J104" s="8" t="s">
        <v>1015</v>
      </c>
      <c r="K104" s="9" t="s">
        <v>770</v>
      </c>
      <c r="L104" s="27">
        <v>316.5</v>
      </c>
      <c r="M104" s="46"/>
    </row>
    <row r="105" spans="1:14" s="3" customFormat="1">
      <c r="A105" s="46"/>
      <c r="B105" s="6" t="s">
        <v>656</v>
      </c>
      <c r="C105" s="7" t="s">
        <v>1052</v>
      </c>
      <c r="D105" s="8" t="s">
        <v>1053</v>
      </c>
      <c r="E105" s="9" t="s">
        <v>948</v>
      </c>
      <c r="F105" s="17"/>
      <c r="G105" s="46"/>
      <c r="H105" s="26" t="s">
        <v>656</v>
      </c>
      <c r="I105" s="7" t="s">
        <v>748</v>
      </c>
      <c r="J105" s="8" t="s">
        <v>839</v>
      </c>
      <c r="K105" s="9" t="s">
        <v>687</v>
      </c>
      <c r="L105" s="27"/>
      <c r="M105" s="46"/>
    </row>
    <row r="106" spans="1:14" s="3" customFormat="1">
      <c r="A106" s="46"/>
      <c r="B106" s="6" t="s">
        <v>657</v>
      </c>
      <c r="C106" s="7" t="s">
        <v>1054</v>
      </c>
      <c r="D106" s="8" t="s">
        <v>1055</v>
      </c>
      <c r="E106" s="9" t="s">
        <v>948</v>
      </c>
      <c r="F106" s="17"/>
      <c r="G106" s="46"/>
      <c r="H106" s="26" t="s">
        <v>657</v>
      </c>
      <c r="I106" s="7" t="s">
        <v>723</v>
      </c>
      <c r="J106" s="8" t="s">
        <v>1037</v>
      </c>
      <c r="K106" s="9" t="s">
        <v>948</v>
      </c>
      <c r="L106" s="27"/>
      <c r="M106" s="46"/>
    </row>
    <row r="107" spans="1:14" s="3" customFormat="1">
      <c r="A107" s="46"/>
      <c r="B107" s="6" t="s">
        <v>658</v>
      </c>
      <c r="C107" s="7" t="s">
        <v>1056</v>
      </c>
      <c r="D107" s="8" t="s">
        <v>1057</v>
      </c>
      <c r="E107" s="9" t="s">
        <v>851</v>
      </c>
      <c r="F107" s="17"/>
      <c r="G107" s="46"/>
      <c r="H107" s="26" t="s">
        <v>658</v>
      </c>
      <c r="I107" s="7" t="s">
        <v>815</v>
      </c>
      <c r="J107" s="8" t="s">
        <v>816</v>
      </c>
      <c r="K107" s="9" t="s">
        <v>687</v>
      </c>
      <c r="L107" s="27"/>
      <c r="M107" s="46"/>
    </row>
    <row r="108" spans="1:14" s="3" customFormat="1" ht="12" customHeight="1">
      <c r="A108" s="46"/>
      <c r="B108" s="6" t="s">
        <v>659</v>
      </c>
      <c r="C108" s="7" t="s">
        <v>1058</v>
      </c>
      <c r="D108" s="8" t="s">
        <v>1059</v>
      </c>
      <c r="E108" s="9" t="s">
        <v>851</v>
      </c>
      <c r="F108" s="17"/>
      <c r="G108" s="46"/>
      <c r="H108" s="26" t="s">
        <v>659</v>
      </c>
      <c r="I108" s="7" t="s">
        <v>1038</v>
      </c>
      <c r="J108" s="8" t="s">
        <v>1039</v>
      </c>
      <c r="K108" s="9" t="s">
        <v>675</v>
      </c>
      <c r="L108" s="27"/>
      <c r="M108" s="46"/>
    </row>
    <row r="109" spans="1:14" s="3" customFormat="1" ht="12.75">
      <c r="A109" s="46"/>
      <c r="B109" s="6"/>
      <c r="C109" s="7"/>
      <c r="D109" s="20"/>
      <c r="E109" s="9"/>
      <c r="F109" s="17"/>
      <c r="G109" s="46"/>
      <c r="H109" s="26" t="s">
        <v>660</v>
      </c>
      <c r="I109" s="7" t="s">
        <v>914</v>
      </c>
      <c r="J109" s="8" t="s">
        <v>885</v>
      </c>
      <c r="K109" s="9" t="s">
        <v>851</v>
      </c>
      <c r="L109" s="27"/>
      <c r="M109" s="46"/>
    </row>
    <row r="110" spans="1:14" s="3" customFormat="1" ht="12.75">
      <c r="A110" s="46"/>
      <c r="B110" s="6"/>
      <c r="C110" s="7"/>
      <c r="D110" s="20"/>
      <c r="E110" s="9"/>
      <c r="F110" s="17"/>
      <c r="G110" s="46"/>
      <c r="H110" s="26" t="s">
        <v>661</v>
      </c>
      <c r="I110" s="7" t="s">
        <v>723</v>
      </c>
      <c r="J110" s="8" t="s">
        <v>867</v>
      </c>
      <c r="K110" s="9" t="s">
        <v>695</v>
      </c>
      <c r="L110" s="27"/>
      <c r="M110" s="46"/>
    </row>
    <row r="111" spans="1:14" s="3" customFormat="1" ht="12.75">
      <c r="A111" s="46"/>
      <c r="B111" s="6"/>
      <c r="C111" s="7"/>
      <c r="D111" s="21"/>
      <c r="E111" s="9"/>
      <c r="F111" s="17"/>
      <c r="G111" s="46"/>
      <c r="H111" s="26" t="s">
        <v>664</v>
      </c>
      <c r="I111" s="7" t="s">
        <v>835</v>
      </c>
      <c r="J111" s="8" t="s">
        <v>1040</v>
      </c>
      <c r="K111" s="9" t="s">
        <v>695</v>
      </c>
      <c r="L111" s="27"/>
      <c r="M111" s="46"/>
    </row>
    <row r="112" spans="1:14" s="3" customFormat="1" ht="12.75">
      <c r="A112" s="46"/>
      <c r="B112" s="6"/>
      <c r="C112" s="7"/>
      <c r="D112" s="21"/>
      <c r="E112" s="9"/>
      <c r="F112" s="17"/>
      <c r="G112" s="46"/>
      <c r="H112" s="26" t="s">
        <v>665</v>
      </c>
      <c r="I112" s="7" t="s">
        <v>805</v>
      </c>
      <c r="J112" s="8" t="s">
        <v>1041</v>
      </c>
      <c r="K112" s="9" t="s">
        <v>819</v>
      </c>
      <c r="L112" s="27"/>
      <c r="M112" s="46"/>
    </row>
    <row r="113" spans="1:14" s="3" customFormat="1" ht="12.75">
      <c r="A113" s="46"/>
      <c r="B113" s="6"/>
      <c r="C113" s="7"/>
      <c r="D113" s="21"/>
      <c r="E113" s="9"/>
      <c r="F113" s="17"/>
      <c r="G113" s="46"/>
      <c r="H113" s="26" t="s">
        <v>666</v>
      </c>
      <c r="I113" s="7" t="s">
        <v>725</v>
      </c>
      <c r="J113" s="8" t="s">
        <v>828</v>
      </c>
      <c r="K113" s="9" t="s">
        <v>647</v>
      </c>
      <c r="L113" s="27"/>
      <c r="M113" s="46"/>
    </row>
    <row r="114" spans="1:14" s="3" customFormat="1" ht="12.75">
      <c r="A114" s="46"/>
      <c r="B114" s="6"/>
      <c r="C114" s="7"/>
      <c r="D114" s="21"/>
      <c r="E114" s="9"/>
      <c r="F114" s="17"/>
      <c r="G114" s="46"/>
      <c r="H114" s="26" t="s">
        <v>667</v>
      </c>
      <c r="I114" s="7" t="s">
        <v>727</v>
      </c>
      <c r="J114" s="8" t="s">
        <v>1042</v>
      </c>
      <c r="K114" s="9" t="s">
        <v>819</v>
      </c>
      <c r="L114" s="27"/>
      <c r="M114" s="46"/>
    </row>
    <row r="115" spans="1:14" s="3" customFormat="1" ht="12.75">
      <c r="A115" s="46"/>
      <c r="B115" s="6"/>
      <c r="C115" s="7"/>
      <c r="D115" s="21"/>
      <c r="E115" s="9"/>
      <c r="F115" s="17"/>
      <c r="G115" s="46"/>
      <c r="H115" s="26" t="s">
        <v>668</v>
      </c>
      <c r="I115" s="7" t="s">
        <v>1043</v>
      </c>
      <c r="J115" s="8" t="s">
        <v>1044</v>
      </c>
      <c r="K115" s="9" t="s">
        <v>851</v>
      </c>
      <c r="L115" s="27"/>
      <c r="M115" s="46"/>
    </row>
    <row r="116" spans="1:14" s="3" customFormat="1" ht="12.75">
      <c r="A116" s="46"/>
      <c r="B116" s="6"/>
      <c r="C116" s="7"/>
      <c r="D116" s="21"/>
      <c r="E116" s="9"/>
      <c r="F116" s="17"/>
      <c r="G116" s="46"/>
      <c r="H116" s="26" t="s">
        <v>669</v>
      </c>
      <c r="I116" s="7" t="s">
        <v>725</v>
      </c>
      <c r="J116" s="8" t="s">
        <v>1045</v>
      </c>
      <c r="K116" s="9" t="s">
        <v>851</v>
      </c>
      <c r="L116" s="27"/>
      <c r="M116" s="46"/>
    </row>
    <row r="117" spans="1:14" s="3" customFormat="1" ht="12.75">
      <c r="A117" s="46"/>
      <c r="B117" s="6"/>
      <c r="C117" s="7"/>
      <c r="D117" s="21"/>
      <c r="E117" s="9"/>
      <c r="F117" s="17"/>
      <c r="G117" s="46"/>
      <c r="H117" s="26" t="s">
        <v>918</v>
      </c>
      <c r="I117" s="7" t="s">
        <v>725</v>
      </c>
      <c r="J117" s="8" t="s">
        <v>1046</v>
      </c>
      <c r="K117" s="9" t="s">
        <v>851</v>
      </c>
      <c r="L117" s="27"/>
      <c r="M117" s="46"/>
    </row>
    <row r="118" spans="1:14" s="3" customFormat="1" ht="13.5" thickBot="1">
      <c r="A118" s="46"/>
      <c r="B118" s="19"/>
      <c r="C118" s="10"/>
      <c r="D118" s="22"/>
      <c r="E118" s="11"/>
      <c r="F118" s="18"/>
      <c r="G118" s="46"/>
      <c r="H118" s="28" t="s">
        <v>919</v>
      </c>
      <c r="I118" s="29" t="s">
        <v>727</v>
      </c>
      <c r="J118" s="92" t="s">
        <v>816</v>
      </c>
      <c r="K118" s="30" t="s">
        <v>687</v>
      </c>
      <c r="L118" s="31"/>
      <c r="M118" s="46"/>
    </row>
    <row r="119" spans="1:14" s="3" customFormat="1" ht="12.75" thickTop="1">
      <c r="A119" s="46"/>
      <c r="B119" s="47"/>
      <c r="C119" s="47"/>
      <c r="D119" s="47"/>
      <c r="E119" s="47"/>
      <c r="F119" s="47"/>
      <c r="G119" s="46"/>
      <c r="H119" s="48"/>
      <c r="I119" s="48"/>
      <c r="J119" s="48"/>
      <c r="K119" s="48"/>
      <c r="L119" s="48"/>
      <c r="M119" s="46"/>
    </row>
    <row r="120" spans="1:14" s="3" customFormat="1" ht="34.5" customHeight="1" thickBot="1">
      <c r="A120" s="35"/>
      <c r="B120" s="784" t="s">
        <v>789</v>
      </c>
      <c r="C120" s="784"/>
      <c r="D120" s="35"/>
      <c r="E120" s="211" t="s">
        <v>744</v>
      </c>
      <c r="F120" s="781" t="s">
        <v>734</v>
      </c>
      <c r="G120" s="781"/>
      <c r="H120" s="781"/>
      <c r="I120" s="781"/>
      <c r="J120" s="35"/>
      <c r="K120" s="784" t="s">
        <v>744</v>
      </c>
      <c r="L120" s="784"/>
      <c r="M120" s="46"/>
    </row>
    <row r="121" spans="1:14" s="3" customFormat="1" ht="13.5" thickTop="1" thickBot="1">
      <c r="A121" s="35"/>
      <c r="B121" s="790" t="s">
        <v>735</v>
      </c>
      <c r="C121" s="791"/>
      <c r="D121" s="43"/>
      <c r="E121" s="44"/>
      <c r="F121" s="44"/>
      <c r="G121" s="35"/>
      <c r="H121" s="785" t="s">
        <v>736</v>
      </c>
      <c r="I121" s="786"/>
      <c r="J121" s="45"/>
      <c r="K121" s="45"/>
      <c r="L121" s="45"/>
      <c r="M121" s="46"/>
    </row>
    <row r="122" spans="1:14" s="3" customFormat="1" ht="16.5" thickTop="1" thickBot="1">
      <c r="A122" s="46"/>
      <c r="B122" s="792"/>
      <c r="C122" s="793"/>
      <c r="D122" s="14"/>
      <c r="E122" s="12" t="s">
        <v>663</v>
      </c>
      <c r="F122" s="13">
        <f>COUNTA(D124:D143)</f>
        <v>2</v>
      </c>
      <c r="G122" s="46"/>
      <c r="H122" s="787"/>
      <c r="I122" s="788"/>
      <c r="J122" s="32"/>
      <c r="K122" s="33" t="s">
        <v>663</v>
      </c>
      <c r="L122" s="34">
        <f>COUNTA(J124:J143)</f>
        <v>5</v>
      </c>
      <c r="M122" s="46"/>
    </row>
    <row r="123" spans="1:14" s="3" customFormat="1">
      <c r="A123" s="46"/>
      <c r="B123" s="15" t="s">
        <v>644</v>
      </c>
      <c r="C123" s="16" t="s">
        <v>640</v>
      </c>
      <c r="D123" s="4" t="s">
        <v>641</v>
      </c>
      <c r="E123" s="4" t="s">
        <v>642</v>
      </c>
      <c r="F123" s="5" t="s">
        <v>662</v>
      </c>
      <c r="G123" s="46"/>
      <c r="H123" s="24" t="s">
        <v>644</v>
      </c>
      <c r="I123" s="23" t="s">
        <v>640</v>
      </c>
      <c r="J123" s="4" t="s">
        <v>641</v>
      </c>
      <c r="K123" s="4" t="s">
        <v>642</v>
      </c>
      <c r="L123" s="25" t="s">
        <v>662</v>
      </c>
      <c r="M123" s="46"/>
    </row>
    <row r="124" spans="1:14" s="3" customFormat="1">
      <c r="A124" s="46"/>
      <c r="B124" s="93" t="s">
        <v>648</v>
      </c>
      <c r="C124" s="94" t="s">
        <v>1060</v>
      </c>
      <c r="D124" s="95" t="s">
        <v>1061</v>
      </c>
      <c r="E124" s="96" t="s">
        <v>957</v>
      </c>
      <c r="F124" s="301">
        <v>1.0694444444444444E-2</v>
      </c>
      <c r="G124" s="308"/>
      <c r="H124" s="111" t="s">
        <v>648</v>
      </c>
      <c r="I124" s="94" t="s">
        <v>689</v>
      </c>
      <c r="J124" s="95" t="s">
        <v>1063</v>
      </c>
      <c r="K124" s="96" t="s">
        <v>960</v>
      </c>
      <c r="L124" s="304">
        <v>9.6643518518518511E-3</v>
      </c>
      <c r="M124" s="46"/>
      <c r="N124" s="309"/>
    </row>
    <row r="125" spans="1:14" s="3" customFormat="1">
      <c r="A125" s="46"/>
      <c r="B125" s="98" t="s">
        <v>649</v>
      </c>
      <c r="C125" s="99" t="s">
        <v>705</v>
      </c>
      <c r="D125" s="100" t="s">
        <v>1062</v>
      </c>
      <c r="E125" s="101" t="s">
        <v>900</v>
      </c>
      <c r="F125" s="302">
        <v>1.2534722222222223E-2</v>
      </c>
      <c r="G125" s="308"/>
      <c r="H125" s="113" t="s">
        <v>649</v>
      </c>
      <c r="I125" s="99" t="s">
        <v>725</v>
      </c>
      <c r="J125" s="100" t="s">
        <v>1064</v>
      </c>
      <c r="K125" s="101" t="s">
        <v>900</v>
      </c>
      <c r="L125" s="305">
        <v>9.7361111111111103E-3</v>
      </c>
      <c r="M125" s="46"/>
      <c r="N125" s="309"/>
    </row>
    <row r="126" spans="1:14" s="3" customFormat="1">
      <c r="A126" s="46"/>
      <c r="B126" s="103"/>
      <c r="C126" s="104"/>
      <c r="D126" s="105"/>
      <c r="E126" s="106"/>
      <c r="F126" s="107"/>
      <c r="G126" s="46"/>
      <c r="H126" s="115" t="s">
        <v>650</v>
      </c>
      <c r="I126" s="104" t="s">
        <v>835</v>
      </c>
      <c r="J126" s="105" t="s">
        <v>1065</v>
      </c>
      <c r="K126" s="106" t="s">
        <v>900</v>
      </c>
      <c r="L126" s="306">
        <v>9.8101851851851857E-3</v>
      </c>
      <c r="M126" s="46"/>
      <c r="N126" s="309"/>
    </row>
    <row r="127" spans="1:14" s="3" customFormat="1" ht="12.75">
      <c r="A127" s="46"/>
      <c r="B127" s="6"/>
      <c r="C127" s="7"/>
      <c r="D127" s="20"/>
      <c r="E127" s="9"/>
      <c r="F127" s="17"/>
      <c r="G127" s="46"/>
      <c r="H127" s="26" t="s">
        <v>651</v>
      </c>
      <c r="I127" s="7" t="s">
        <v>802</v>
      </c>
      <c r="J127" s="8" t="s">
        <v>803</v>
      </c>
      <c r="K127" s="9" t="s">
        <v>647</v>
      </c>
      <c r="L127" s="27">
        <v>858.4</v>
      </c>
      <c r="M127" s="46"/>
    </row>
    <row r="128" spans="1:14" s="3" customFormat="1" ht="13.5" thickBot="1">
      <c r="A128" s="46"/>
      <c r="B128" s="6"/>
      <c r="C128" s="7"/>
      <c r="D128" s="20"/>
      <c r="E128" s="9"/>
      <c r="F128" s="17"/>
      <c r="G128" s="46"/>
      <c r="H128" s="26" t="s">
        <v>652</v>
      </c>
      <c r="I128" s="7" t="s">
        <v>810</v>
      </c>
      <c r="J128" s="8" t="s">
        <v>811</v>
      </c>
      <c r="K128" s="9" t="s">
        <v>647</v>
      </c>
      <c r="L128" s="27">
        <v>863.5</v>
      </c>
      <c r="M128" s="46"/>
    </row>
    <row r="129" spans="1:13" s="3" customFormat="1" ht="12.75" hidden="1">
      <c r="A129" s="46"/>
      <c r="B129" s="6"/>
      <c r="C129" s="7"/>
      <c r="D129" s="20"/>
      <c r="E129" s="9"/>
      <c r="F129" s="17"/>
      <c r="G129" s="46"/>
      <c r="H129" s="26"/>
      <c r="I129" s="7"/>
      <c r="J129" s="8"/>
      <c r="K129" s="9"/>
      <c r="L129" s="27"/>
      <c r="M129" s="46"/>
    </row>
    <row r="130" spans="1:13" s="3" customFormat="1" ht="12.75" hidden="1">
      <c r="A130" s="46"/>
      <c r="B130" s="6"/>
      <c r="C130" s="7"/>
      <c r="D130" s="20"/>
      <c r="E130" s="9"/>
      <c r="F130" s="17"/>
      <c r="G130" s="46"/>
      <c r="H130" s="26"/>
      <c r="I130" s="7"/>
      <c r="J130" s="8"/>
      <c r="K130" s="9"/>
      <c r="L130" s="27"/>
      <c r="M130" s="46"/>
    </row>
    <row r="131" spans="1:13" s="3" customFormat="1" ht="12.75" hidden="1">
      <c r="A131" s="46"/>
      <c r="B131" s="6"/>
      <c r="C131" s="7"/>
      <c r="D131" s="20"/>
      <c r="E131" s="9"/>
      <c r="F131" s="17"/>
      <c r="G131" s="46"/>
      <c r="H131" s="26"/>
      <c r="I131" s="7"/>
      <c r="J131" s="8"/>
      <c r="K131" s="9"/>
      <c r="L131" s="27"/>
      <c r="M131" s="46"/>
    </row>
    <row r="132" spans="1:13" s="3" customFormat="1" ht="12.75" hidden="1">
      <c r="A132" s="46"/>
      <c r="B132" s="6"/>
      <c r="C132" s="7"/>
      <c r="D132" s="20"/>
      <c r="E132" s="9"/>
      <c r="F132" s="17"/>
      <c r="G132" s="46"/>
      <c r="H132" s="26"/>
      <c r="I132" s="7"/>
      <c r="J132" s="8"/>
      <c r="K132" s="9"/>
      <c r="L132" s="27"/>
      <c r="M132" s="46"/>
    </row>
    <row r="133" spans="1:13" s="3" customFormat="1" ht="13.5" hidden="1" thickBot="1">
      <c r="A133" s="46"/>
      <c r="B133" s="6"/>
      <c r="C133" s="7"/>
      <c r="D133" s="20"/>
      <c r="E133" s="9"/>
      <c r="F133" s="17"/>
      <c r="G133" s="46"/>
      <c r="H133" s="26"/>
      <c r="I133" s="7"/>
      <c r="J133" s="8"/>
      <c r="K133" s="9"/>
      <c r="L133" s="27"/>
      <c r="M133" s="46"/>
    </row>
    <row r="134" spans="1:13" s="3" customFormat="1" ht="13.5" hidden="1" customHeight="1">
      <c r="A134" s="46"/>
      <c r="B134" s="6"/>
      <c r="C134" s="7"/>
      <c r="D134" s="20"/>
      <c r="E134" s="9"/>
      <c r="F134" s="17"/>
      <c r="G134" s="46"/>
      <c r="H134" s="26"/>
      <c r="I134" s="7"/>
      <c r="J134" s="8"/>
      <c r="K134" s="9"/>
      <c r="L134" s="27"/>
      <c r="M134" s="46"/>
    </row>
    <row r="135" spans="1:13" s="3" customFormat="1" ht="13.5" hidden="1" customHeight="1">
      <c r="A135" s="46"/>
      <c r="B135" s="6"/>
      <c r="C135" s="7"/>
      <c r="D135" s="20"/>
      <c r="E135" s="9"/>
      <c r="F135" s="17"/>
      <c r="G135" s="46"/>
      <c r="H135" s="26"/>
      <c r="I135" s="7"/>
      <c r="J135" s="8"/>
      <c r="K135" s="9"/>
      <c r="L135" s="27"/>
      <c r="M135" s="46"/>
    </row>
    <row r="136" spans="1:13" s="3" customFormat="1" ht="13.5" hidden="1" customHeight="1">
      <c r="A136" s="46"/>
      <c r="B136" s="6"/>
      <c r="C136" s="7"/>
      <c r="D136" s="20"/>
      <c r="E136" s="9"/>
      <c r="F136" s="17"/>
      <c r="G136" s="46"/>
      <c r="H136" s="26"/>
      <c r="I136" s="7"/>
      <c r="J136" s="8"/>
      <c r="K136" s="9"/>
      <c r="L136" s="27"/>
      <c r="M136" s="46"/>
    </row>
    <row r="137" spans="1:13" s="3" customFormat="1" ht="13.5" hidden="1" customHeight="1">
      <c r="A137" s="46"/>
      <c r="B137" s="6"/>
      <c r="C137" s="7"/>
      <c r="D137" s="20"/>
      <c r="E137" s="9"/>
      <c r="F137" s="17"/>
      <c r="G137" s="46"/>
      <c r="H137" s="26"/>
      <c r="I137" s="7"/>
      <c r="J137" s="8"/>
      <c r="K137" s="9"/>
      <c r="L137" s="27"/>
      <c r="M137" s="46"/>
    </row>
    <row r="138" spans="1:13" s="3" customFormat="1" ht="13.5" hidden="1" customHeight="1">
      <c r="A138" s="46"/>
      <c r="B138" s="6"/>
      <c r="C138" s="7"/>
      <c r="D138" s="21"/>
      <c r="E138" s="9"/>
      <c r="F138" s="17"/>
      <c r="G138" s="46"/>
      <c r="H138" s="26"/>
      <c r="I138" s="7"/>
      <c r="J138" s="7"/>
      <c r="K138" s="9"/>
      <c r="L138" s="27"/>
      <c r="M138" s="46"/>
    </row>
    <row r="139" spans="1:13" s="3" customFormat="1" ht="13.5" hidden="1" customHeight="1">
      <c r="A139" s="46"/>
      <c r="B139" s="6"/>
      <c r="C139" s="7"/>
      <c r="D139" s="21"/>
      <c r="E139" s="9"/>
      <c r="F139" s="17"/>
      <c r="G139" s="46"/>
      <c r="H139" s="26"/>
      <c r="I139" s="7"/>
      <c r="J139" s="7"/>
      <c r="K139" s="9"/>
      <c r="L139" s="27"/>
      <c r="M139" s="46"/>
    </row>
    <row r="140" spans="1:13" s="3" customFormat="1" ht="13.5" hidden="1" customHeight="1">
      <c r="A140" s="46"/>
      <c r="B140" s="6"/>
      <c r="C140" s="7"/>
      <c r="D140" s="21"/>
      <c r="E140" s="9"/>
      <c r="F140" s="17"/>
      <c r="G140" s="46"/>
      <c r="H140" s="26"/>
      <c r="I140" s="7"/>
      <c r="J140" s="7"/>
      <c r="K140" s="9"/>
      <c r="L140" s="27"/>
      <c r="M140" s="46"/>
    </row>
    <row r="141" spans="1:13" s="3" customFormat="1" ht="13.5" hidden="1" customHeight="1">
      <c r="A141" s="46"/>
      <c r="B141" s="6"/>
      <c r="C141" s="7"/>
      <c r="D141" s="21"/>
      <c r="E141" s="9"/>
      <c r="F141" s="17"/>
      <c r="G141" s="46"/>
      <c r="H141" s="26"/>
      <c r="I141" s="7"/>
      <c r="J141" s="7"/>
      <c r="K141" s="9"/>
      <c r="L141" s="27"/>
      <c r="M141" s="46"/>
    </row>
    <row r="142" spans="1:13" s="3" customFormat="1" ht="13.5" hidden="1" customHeight="1">
      <c r="A142" s="46"/>
      <c r="B142" s="6"/>
      <c r="C142" s="7"/>
      <c r="D142" s="21"/>
      <c r="E142" s="9"/>
      <c r="F142" s="17"/>
      <c r="G142" s="46"/>
      <c r="H142" s="26"/>
      <c r="I142" s="7"/>
      <c r="J142" s="7"/>
      <c r="K142" s="9"/>
      <c r="L142" s="27"/>
      <c r="M142" s="46"/>
    </row>
    <row r="143" spans="1:13" s="3" customFormat="1" ht="13.5" hidden="1" thickBot="1">
      <c r="A143" s="46"/>
      <c r="B143" s="19"/>
      <c r="C143" s="10"/>
      <c r="D143" s="22"/>
      <c r="E143" s="11"/>
      <c r="F143" s="18"/>
      <c r="G143" s="46"/>
      <c r="H143" s="28"/>
      <c r="I143" s="29"/>
      <c r="J143" s="29"/>
      <c r="K143" s="30"/>
      <c r="L143" s="31"/>
      <c r="M143" s="46"/>
    </row>
    <row r="144" spans="1:13" s="3" customFormat="1" ht="12.75" thickTop="1">
      <c r="A144" s="46"/>
      <c r="B144" s="47"/>
      <c r="C144" s="47"/>
      <c r="D144" s="47"/>
      <c r="E144" s="47"/>
      <c r="F144" s="47"/>
      <c r="G144" s="46"/>
      <c r="H144" s="48"/>
      <c r="I144" s="48"/>
      <c r="J144" s="48"/>
      <c r="K144" s="48"/>
      <c r="L144" s="48"/>
      <c r="M144" s="46"/>
    </row>
    <row r="145" spans="1:14" s="3" customFormat="1" ht="21" thickBot="1">
      <c r="A145" s="35"/>
      <c r="B145" s="784" t="s">
        <v>790</v>
      </c>
      <c r="C145" s="784"/>
      <c r="D145" s="35"/>
      <c r="E145" s="211" t="s">
        <v>743</v>
      </c>
      <c r="F145" s="781" t="s">
        <v>793</v>
      </c>
      <c r="G145" s="781"/>
      <c r="H145" s="781"/>
      <c r="I145" s="781"/>
      <c r="J145" s="35"/>
      <c r="K145" s="784" t="s">
        <v>741</v>
      </c>
      <c r="L145" s="784"/>
      <c r="M145" s="46"/>
    </row>
    <row r="146" spans="1:14" s="3" customFormat="1" ht="13.5" thickTop="1" thickBot="1">
      <c r="A146" s="35"/>
      <c r="B146" s="790" t="s">
        <v>737</v>
      </c>
      <c r="C146" s="791"/>
      <c r="D146" s="43"/>
      <c r="E146" s="44"/>
      <c r="F146" s="44"/>
      <c r="G146" s="35"/>
      <c r="H146" s="785" t="s">
        <v>738</v>
      </c>
      <c r="I146" s="786"/>
      <c r="J146" s="45"/>
      <c r="K146" s="45"/>
      <c r="L146" s="45"/>
      <c r="M146" s="46"/>
    </row>
    <row r="147" spans="1:14" s="3" customFormat="1" ht="16.5" thickTop="1" thickBot="1">
      <c r="A147" s="46"/>
      <c r="B147" s="792"/>
      <c r="C147" s="793"/>
      <c r="D147" s="14"/>
      <c r="E147" s="12" t="s">
        <v>663</v>
      </c>
      <c r="F147" s="13">
        <f>COUNTA(D149:D168)</f>
        <v>1</v>
      </c>
      <c r="G147" s="46"/>
      <c r="H147" s="787"/>
      <c r="I147" s="788"/>
      <c r="J147" s="32"/>
      <c r="K147" s="33" t="s">
        <v>663</v>
      </c>
      <c r="L147" s="34">
        <f>COUNTA(J149:J168)</f>
        <v>16</v>
      </c>
      <c r="M147" s="46"/>
    </row>
    <row r="148" spans="1:14" s="3" customFormat="1">
      <c r="A148" s="46"/>
      <c r="B148" s="15" t="s">
        <v>644</v>
      </c>
      <c r="C148" s="16" t="s">
        <v>640</v>
      </c>
      <c r="D148" s="4" t="s">
        <v>641</v>
      </c>
      <c r="E148" s="4" t="s">
        <v>642</v>
      </c>
      <c r="F148" s="5" t="s">
        <v>662</v>
      </c>
      <c r="G148" s="46"/>
      <c r="H148" s="24" t="s">
        <v>644</v>
      </c>
      <c r="I148" s="23" t="s">
        <v>640</v>
      </c>
      <c r="J148" s="4" t="s">
        <v>641</v>
      </c>
      <c r="K148" s="4" t="s">
        <v>642</v>
      </c>
      <c r="L148" s="25" t="s">
        <v>662</v>
      </c>
      <c r="M148" s="46"/>
    </row>
    <row r="149" spans="1:14" s="3" customFormat="1">
      <c r="A149" s="46"/>
      <c r="B149" s="93" t="s">
        <v>648</v>
      </c>
      <c r="C149" s="94" t="s">
        <v>1066</v>
      </c>
      <c r="D149" s="95" t="s">
        <v>1067</v>
      </c>
      <c r="E149" s="96" t="s">
        <v>900</v>
      </c>
      <c r="F149" s="301">
        <v>1.2815972222222222E-2</v>
      </c>
      <c r="G149" s="308"/>
      <c r="H149" s="111" t="s">
        <v>648</v>
      </c>
      <c r="I149" s="94" t="s">
        <v>725</v>
      </c>
      <c r="J149" s="95" t="s">
        <v>1068</v>
      </c>
      <c r="K149" s="96" t="s">
        <v>952</v>
      </c>
      <c r="L149" s="304">
        <v>1.8655092592592595E-2</v>
      </c>
      <c r="M149" s="46"/>
      <c r="N149" s="309"/>
    </row>
    <row r="150" spans="1:14" s="3" customFormat="1">
      <c r="A150" s="46"/>
      <c r="B150" s="98"/>
      <c r="C150" s="99"/>
      <c r="D150" s="100"/>
      <c r="E150" s="101"/>
      <c r="F150" s="102"/>
      <c r="G150" s="46"/>
      <c r="H150" s="113" t="s">
        <v>649</v>
      </c>
      <c r="I150" s="99" t="s">
        <v>810</v>
      </c>
      <c r="J150" s="100" t="s">
        <v>1069</v>
      </c>
      <c r="K150" s="101" t="s">
        <v>900</v>
      </c>
      <c r="L150" s="305">
        <v>1.9019675925925926E-2</v>
      </c>
      <c r="M150" s="46"/>
      <c r="N150" s="309"/>
    </row>
    <row r="151" spans="1:14" s="3" customFormat="1">
      <c r="A151" s="46"/>
      <c r="B151" s="103"/>
      <c r="C151" s="104"/>
      <c r="D151" s="105"/>
      <c r="E151" s="106"/>
      <c r="F151" s="107"/>
      <c r="G151" s="46"/>
      <c r="H151" s="115" t="s">
        <v>650</v>
      </c>
      <c r="I151" s="104" t="s">
        <v>1070</v>
      </c>
      <c r="J151" s="105" t="s">
        <v>1071</v>
      </c>
      <c r="K151" s="106" t="s">
        <v>955</v>
      </c>
      <c r="L151" s="306">
        <v>1.9251157407407408E-2</v>
      </c>
      <c r="M151" s="46"/>
      <c r="N151" s="309"/>
    </row>
    <row r="152" spans="1:14" s="3" customFormat="1" ht="12.75">
      <c r="A152" s="46"/>
      <c r="B152" s="6"/>
      <c r="C152" s="7"/>
      <c r="D152" s="20"/>
      <c r="E152" s="9"/>
      <c r="F152" s="17"/>
      <c r="G152" s="46"/>
      <c r="H152" s="26" t="s">
        <v>651</v>
      </c>
      <c r="I152" s="7" t="s">
        <v>890</v>
      </c>
      <c r="J152" s="8" t="s">
        <v>831</v>
      </c>
      <c r="K152" s="9" t="s">
        <v>959</v>
      </c>
      <c r="L152" s="27">
        <v>1670.9</v>
      </c>
      <c r="M152" s="46"/>
    </row>
    <row r="153" spans="1:14" s="3" customFormat="1" ht="12.75">
      <c r="A153" s="46"/>
      <c r="B153" s="6"/>
      <c r="C153" s="7"/>
      <c r="D153" s="20"/>
      <c r="E153" s="9"/>
      <c r="F153" s="17"/>
      <c r="G153" s="46"/>
      <c r="H153" s="26" t="s">
        <v>652</v>
      </c>
      <c r="I153" s="7" t="s">
        <v>717</v>
      </c>
      <c r="J153" s="8" t="s">
        <v>758</v>
      </c>
      <c r="K153" s="9" t="s">
        <v>769</v>
      </c>
      <c r="L153" s="27">
        <v>1705.6</v>
      </c>
      <c r="M153" s="46"/>
    </row>
    <row r="154" spans="1:14" s="3" customFormat="1" ht="12.75">
      <c r="A154" s="46"/>
      <c r="B154" s="6"/>
      <c r="C154" s="7"/>
      <c r="D154" s="20"/>
      <c r="E154" s="9"/>
      <c r="F154" s="17"/>
      <c r="G154" s="46"/>
      <c r="H154" s="26" t="s">
        <v>653</v>
      </c>
      <c r="I154" s="7" t="s">
        <v>845</v>
      </c>
      <c r="J154" s="8" t="s">
        <v>1072</v>
      </c>
      <c r="K154" s="9" t="s">
        <v>770</v>
      </c>
      <c r="L154" s="27">
        <v>1732.3</v>
      </c>
      <c r="M154" s="46"/>
    </row>
    <row r="155" spans="1:14" s="3" customFormat="1" ht="12.75">
      <c r="A155" s="46"/>
      <c r="B155" s="6"/>
      <c r="C155" s="7"/>
      <c r="D155" s="20"/>
      <c r="E155" s="9"/>
      <c r="F155" s="17"/>
      <c r="G155" s="46"/>
      <c r="H155" s="26" t="s">
        <v>654</v>
      </c>
      <c r="I155" s="7" t="s">
        <v>717</v>
      </c>
      <c r="J155" s="8" t="s">
        <v>716</v>
      </c>
      <c r="K155" s="9" t="s">
        <v>687</v>
      </c>
      <c r="L155" s="27">
        <v>1741.6</v>
      </c>
      <c r="M155" s="46"/>
    </row>
    <row r="156" spans="1:14" s="3" customFormat="1" ht="12.75">
      <c r="A156" s="46"/>
      <c r="B156" s="6"/>
      <c r="C156" s="7"/>
      <c r="D156" s="20"/>
      <c r="E156" s="9"/>
      <c r="F156" s="17"/>
      <c r="G156" s="46"/>
      <c r="H156" s="26" t="s">
        <v>655</v>
      </c>
      <c r="I156" s="7" t="s">
        <v>1073</v>
      </c>
      <c r="J156" s="8" t="s">
        <v>1074</v>
      </c>
      <c r="K156" s="9" t="s">
        <v>747</v>
      </c>
      <c r="L156" s="27">
        <v>1780.6</v>
      </c>
      <c r="M156" s="46"/>
    </row>
    <row r="157" spans="1:14" s="3" customFormat="1" ht="12.75">
      <c r="A157" s="46"/>
      <c r="B157" s="6"/>
      <c r="C157" s="7"/>
      <c r="D157" s="20"/>
      <c r="E157" s="9"/>
      <c r="F157" s="17"/>
      <c r="G157" s="46"/>
      <c r="H157" s="26" t="s">
        <v>656</v>
      </c>
      <c r="I157" s="7" t="s">
        <v>759</v>
      </c>
      <c r="J157" s="8" t="s">
        <v>756</v>
      </c>
      <c r="K157" s="9" t="s">
        <v>679</v>
      </c>
      <c r="L157" s="27">
        <v>1822.7</v>
      </c>
      <c r="M157" s="46"/>
    </row>
    <row r="158" spans="1:14" s="3" customFormat="1" ht="12.75">
      <c r="A158" s="46"/>
      <c r="B158" s="6"/>
      <c r="C158" s="7"/>
      <c r="D158" s="20"/>
      <c r="E158" s="9"/>
      <c r="F158" s="17"/>
      <c r="G158" s="46"/>
      <c r="H158" s="26" t="s">
        <v>657</v>
      </c>
      <c r="I158" s="7" t="s">
        <v>1008</v>
      </c>
      <c r="J158" s="8" t="s">
        <v>1009</v>
      </c>
      <c r="K158" s="9" t="s">
        <v>770</v>
      </c>
      <c r="L158" s="27">
        <v>1835.2</v>
      </c>
      <c r="M158" s="46"/>
    </row>
    <row r="159" spans="1:14" s="3" customFormat="1" ht="12.75">
      <c r="A159" s="46"/>
      <c r="B159" s="6"/>
      <c r="C159" s="7"/>
      <c r="D159" s="20"/>
      <c r="E159" s="9"/>
      <c r="F159" s="17"/>
      <c r="G159" s="46"/>
      <c r="H159" s="26" t="s">
        <v>658</v>
      </c>
      <c r="I159" s="7" t="s">
        <v>903</v>
      </c>
      <c r="J159" s="8" t="s">
        <v>904</v>
      </c>
      <c r="K159" s="9" t="s">
        <v>747</v>
      </c>
      <c r="L159" s="27">
        <v>1849</v>
      </c>
      <c r="M159" s="46"/>
    </row>
    <row r="160" spans="1:14" s="3" customFormat="1" ht="12.75">
      <c r="A160" s="46"/>
      <c r="B160" s="6"/>
      <c r="C160" s="7"/>
      <c r="D160" s="20"/>
      <c r="E160" s="9"/>
      <c r="F160" s="17"/>
      <c r="G160" s="46"/>
      <c r="H160" s="26" t="s">
        <v>659</v>
      </c>
      <c r="I160" s="7" t="s">
        <v>1075</v>
      </c>
      <c r="J160" s="8" t="s">
        <v>1076</v>
      </c>
      <c r="K160" s="9" t="s">
        <v>954</v>
      </c>
      <c r="L160" s="27">
        <v>1898.2</v>
      </c>
      <c r="M160" s="46"/>
    </row>
    <row r="161" spans="1:14" s="3" customFormat="1" ht="12.75">
      <c r="A161" s="46"/>
      <c r="B161" s="6"/>
      <c r="C161" s="7"/>
      <c r="D161" s="20"/>
      <c r="E161" s="9"/>
      <c r="F161" s="17"/>
      <c r="G161" s="46"/>
      <c r="H161" s="26" t="s">
        <v>660</v>
      </c>
      <c r="I161" s="7" t="s">
        <v>1077</v>
      </c>
      <c r="J161" s="8" t="s">
        <v>1078</v>
      </c>
      <c r="K161" s="9" t="s">
        <v>684</v>
      </c>
      <c r="L161" s="27">
        <v>1923.3</v>
      </c>
      <c r="M161" s="46"/>
    </row>
    <row r="162" spans="1:14" s="3" customFormat="1" ht="12.75">
      <c r="A162" s="46"/>
      <c r="B162" s="6"/>
      <c r="C162" s="7"/>
      <c r="D162" s="20"/>
      <c r="E162" s="9"/>
      <c r="F162" s="17"/>
      <c r="G162" s="46"/>
      <c r="H162" s="26" t="s">
        <v>661</v>
      </c>
      <c r="I162" s="7" t="s">
        <v>1079</v>
      </c>
      <c r="J162" s="8" t="s">
        <v>1080</v>
      </c>
      <c r="K162" s="9" t="s">
        <v>770</v>
      </c>
      <c r="L162" s="27">
        <v>2183.6999999999998</v>
      </c>
      <c r="M162" s="46"/>
    </row>
    <row r="163" spans="1:14" s="3" customFormat="1" ht="12.75">
      <c r="A163" s="46"/>
      <c r="B163" s="6"/>
      <c r="C163" s="7"/>
      <c r="D163" s="21"/>
      <c r="E163" s="9"/>
      <c r="F163" s="17"/>
      <c r="G163" s="46"/>
      <c r="H163" s="26" t="s">
        <v>664</v>
      </c>
      <c r="I163" s="7" t="s">
        <v>725</v>
      </c>
      <c r="J163" s="8" t="s">
        <v>1081</v>
      </c>
      <c r="K163" s="9" t="s">
        <v>684</v>
      </c>
      <c r="L163" s="27">
        <v>2213.3000000000002</v>
      </c>
      <c r="M163" s="46"/>
    </row>
    <row r="164" spans="1:14" s="3" customFormat="1" ht="13.5" thickBot="1">
      <c r="A164" s="46"/>
      <c r="B164" s="6"/>
      <c r="C164" s="7"/>
      <c r="D164" s="21"/>
      <c r="E164" s="9"/>
      <c r="F164" s="17"/>
      <c r="G164" s="46"/>
      <c r="H164" s="26" t="s">
        <v>665</v>
      </c>
      <c r="I164" s="7" t="s">
        <v>759</v>
      </c>
      <c r="J164" s="8" t="s">
        <v>1082</v>
      </c>
      <c r="K164" s="9" t="s">
        <v>958</v>
      </c>
      <c r="L164" s="27">
        <v>2356.6</v>
      </c>
      <c r="M164" s="46"/>
    </row>
    <row r="165" spans="1:14" s="3" customFormat="1" ht="12.75" hidden="1">
      <c r="A165" s="46"/>
      <c r="B165" s="6"/>
      <c r="C165" s="7"/>
      <c r="D165" s="21"/>
      <c r="E165" s="9"/>
      <c r="F165" s="17"/>
      <c r="G165" s="46"/>
      <c r="H165" s="26"/>
      <c r="I165" s="7"/>
      <c r="J165" s="7"/>
      <c r="K165" s="9"/>
      <c r="L165" s="27"/>
      <c r="M165" s="46"/>
    </row>
    <row r="166" spans="1:14" s="3" customFormat="1" ht="12.75" hidden="1">
      <c r="A166" s="46"/>
      <c r="B166" s="6"/>
      <c r="C166" s="7"/>
      <c r="D166" s="21"/>
      <c r="E166" s="9"/>
      <c r="F166" s="17"/>
      <c r="G166" s="46"/>
      <c r="H166" s="26"/>
      <c r="I166" s="7"/>
      <c r="J166" s="7"/>
      <c r="K166" s="9"/>
      <c r="L166" s="27"/>
      <c r="M166" s="46"/>
    </row>
    <row r="167" spans="1:14" s="3" customFormat="1" ht="12.75" hidden="1">
      <c r="A167" s="46"/>
      <c r="B167" s="6"/>
      <c r="C167" s="7"/>
      <c r="D167" s="21"/>
      <c r="E167" s="9"/>
      <c r="F167" s="17"/>
      <c r="G167" s="46"/>
      <c r="H167" s="26"/>
      <c r="I167" s="7"/>
      <c r="J167" s="7"/>
      <c r="K167" s="9"/>
      <c r="L167" s="27"/>
      <c r="M167" s="46"/>
    </row>
    <row r="168" spans="1:14" s="3" customFormat="1" ht="13.5" hidden="1" thickBot="1">
      <c r="A168" s="46"/>
      <c r="B168" s="19"/>
      <c r="C168" s="10"/>
      <c r="D168" s="22"/>
      <c r="E168" s="11"/>
      <c r="F168" s="18"/>
      <c r="G168" s="46"/>
      <c r="H168" s="28"/>
      <c r="I168" s="29"/>
      <c r="J168" s="29"/>
      <c r="K168" s="30"/>
      <c r="L168" s="31"/>
      <c r="M168" s="46"/>
    </row>
    <row r="169" spans="1:14" s="3" customFormat="1" ht="12.75" thickTop="1">
      <c r="A169" s="46"/>
      <c r="B169" s="47"/>
      <c r="C169" s="47"/>
      <c r="D169" s="47"/>
      <c r="E169" s="47"/>
      <c r="F169" s="47"/>
      <c r="G169" s="46"/>
      <c r="H169" s="48"/>
      <c r="I169" s="48"/>
      <c r="J169" s="48"/>
      <c r="K169" s="48"/>
      <c r="L169" s="48"/>
      <c r="M169" s="46"/>
    </row>
    <row r="170" spans="1:14" s="3" customFormat="1" ht="21" thickBot="1">
      <c r="A170" s="35"/>
      <c r="B170" s="784" t="s">
        <v>791</v>
      </c>
      <c r="C170" s="784"/>
      <c r="D170" s="211" t="s">
        <v>741</v>
      </c>
      <c r="E170" s="781" t="s">
        <v>740</v>
      </c>
      <c r="F170" s="781"/>
      <c r="G170" s="42"/>
      <c r="H170" s="784" t="s">
        <v>792</v>
      </c>
      <c r="I170" s="784" t="s">
        <v>792</v>
      </c>
      <c r="J170" s="211" t="s">
        <v>741</v>
      </c>
      <c r="K170" s="781" t="s">
        <v>932</v>
      </c>
      <c r="L170" s="781"/>
      <c r="M170" s="46"/>
    </row>
    <row r="171" spans="1:14" s="3" customFormat="1" ht="13.5" customHeight="1" thickTop="1" thickBot="1">
      <c r="A171" s="35"/>
      <c r="B171" s="785" t="s">
        <v>739</v>
      </c>
      <c r="C171" s="786"/>
      <c r="D171" s="45"/>
      <c r="E171" s="45"/>
      <c r="F171" s="45"/>
      <c r="G171" s="35"/>
      <c r="H171" s="785" t="s">
        <v>739</v>
      </c>
      <c r="I171" s="786"/>
      <c r="J171" s="45"/>
      <c r="K171" s="45"/>
      <c r="L171" s="45"/>
      <c r="M171" s="46"/>
    </row>
    <row r="172" spans="1:14" s="3" customFormat="1" ht="16.5" thickTop="1" thickBot="1">
      <c r="A172" s="46"/>
      <c r="B172" s="787"/>
      <c r="C172" s="788"/>
      <c r="D172" s="32"/>
      <c r="E172" s="33" t="s">
        <v>663</v>
      </c>
      <c r="F172" s="34">
        <f>COUNTA(D174:D193)</f>
        <v>9</v>
      </c>
      <c r="G172" s="46"/>
      <c r="H172" s="787"/>
      <c r="I172" s="788"/>
      <c r="J172" s="32"/>
      <c r="K172" s="33" t="s">
        <v>663</v>
      </c>
      <c r="L172" s="34">
        <f>COUNTA(J174:J193)</f>
        <v>6</v>
      </c>
      <c r="M172" s="46"/>
    </row>
    <row r="173" spans="1:14" s="3" customFormat="1">
      <c r="A173" s="46"/>
      <c r="B173" s="24" t="s">
        <v>644</v>
      </c>
      <c r="C173" s="23" t="s">
        <v>640</v>
      </c>
      <c r="D173" s="4" t="s">
        <v>641</v>
      </c>
      <c r="E173" s="4" t="s">
        <v>642</v>
      </c>
      <c r="F173" s="25" t="s">
        <v>662</v>
      </c>
      <c r="G173" s="46"/>
      <c r="H173" s="24" t="s">
        <v>644</v>
      </c>
      <c r="I173" s="23" t="s">
        <v>640</v>
      </c>
      <c r="J173" s="4" t="s">
        <v>641</v>
      </c>
      <c r="K173" s="4" t="s">
        <v>642</v>
      </c>
      <c r="L173" s="25" t="s">
        <v>662</v>
      </c>
      <c r="M173" s="46"/>
    </row>
    <row r="174" spans="1:14" s="3" customFormat="1">
      <c r="A174" s="46"/>
      <c r="B174" s="111" t="s">
        <v>648</v>
      </c>
      <c r="C174" s="94" t="s">
        <v>1083</v>
      </c>
      <c r="D174" s="95" t="s">
        <v>1018</v>
      </c>
      <c r="E174" s="96" t="s">
        <v>747</v>
      </c>
      <c r="F174" s="304">
        <v>2.0606481481481479E-2</v>
      </c>
      <c r="G174" s="308"/>
      <c r="H174" s="111" t="s">
        <v>648</v>
      </c>
      <c r="I174" s="94" t="s">
        <v>1105</v>
      </c>
      <c r="J174" s="95" t="s">
        <v>1106</v>
      </c>
      <c r="K174" s="96" t="s">
        <v>770</v>
      </c>
      <c r="L174" s="304">
        <v>2.1640046296296293E-2</v>
      </c>
      <c r="M174" s="46"/>
      <c r="N174" s="309"/>
    </row>
    <row r="175" spans="1:14" s="3" customFormat="1">
      <c r="A175" s="46"/>
      <c r="B175" s="113" t="s">
        <v>649</v>
      </c>
      <c r="C175" s="99" t="s">
        <v>748</v>
      </c>
      <c r="D175" s="100" t="s">
        <v>1084</v>
      </c>
      <c r="E175" s="101" t="s">
        <v>900</v>
      </c>
      <c r="F175" s="305">
        <v>2.1351851851851854E-2</v>
      </c>
      <c r="G175" s="308"/>
      <c r="H175" s="113" t="s">
        <v>649</v>
      </c>
      <c r="I175" s="99" t="s">
        <v>908</v>
      </c>
      <c r="J175" s="100" t="s">
        <v>909</v>
      </c>
      <c r="K175" s="101" t="s">
        <v>679</v>
      </c>
      <c r="L175" s="305">
        <v>2.2589120370370374E-2</v>
      </c>
      <c r="M175" s="46"/>
      <c r="N175" s="309"/>
    </row>
    <row r="176" spans="1:14" s="3" customFormat="1">
      <c r="A176" s="46"/>
      <c r="B176" s="115" t="s">
        <v>650</v>
      </c>
      <c r="C176" s="104" t="s">
        <v>682</v>
      </c>
      <c r="D176" s="105" t="s">
        <v>1085</v>
      </c>
      <c r="E176" s="106" t="s">
        <v>770</v>
      </c>
      <c r="F176" s="306">
        <v>2.1472222222222222E-2</v>
      </c>
      <c r="G176" s="308"/>
      <c r="H176" s="115" t="s">
        <v>650</v>
      </c>
      <c r="I176" s="104" t="s">
        <v>1070</v>
      </c>
      <c r="J176" s="105" t="s">
        <v>1107</v>
      </c>
      <c r="K176" s="106" t="s">
        <v>770</v>
      </c>
      <c r="L176" s="306">
        <v>2.3497685185185187E-2</v>
      </c>
      <c r="M176" s="46"/>
      <c r="N176" s="309"/>
    </row>
    <row r="177" spans="1:13" s="3" customFormat="1">
      <c r="A177" s="46"/>
      <c r="B177" s="26" t="s">
        <v>651</v>
      </c>
      <c r="C177" s="7" t="s">
        <v>1086</v>
      </c>
      <c r="D177" s="8" t="s">
        <v>865</v>
      </c>
      <c r="E177" s="9" t="s">
        <v>961</v>
      </c>
      <c r="F177" s="27">
        <v>1868.1</v>
      </c>
      <c r="G177" s="46"/>
      <c r="H177" s="26" t="s">
        <v>651</v>
      </c>
      <c r="I177" s="7" t="s">
        <v>685</v>
      </c>
      <c r="J177" s="8" t="s">
        <v>1108</v>
      </c>
      <c r="K177" s="9" t="s">
        <v>770</v>
      </c>
      <c r="L177" s="27">
        <v>2064.1</v>
      </c>
      <c r="M177" s="46"/>
    </row>
    <row r="178" spans="1:13" s="3" customFormat="1">
      <c r="A178" s="46"/>
      <c r="B178" s="26" t="s">
        <v>652</v>
      </c>
      <c r="C178" s="7" t="s">
        <v>1086</v>
      </c>
      <c r="D178" s="8" t="s">
        <v>753</v>
      </c>
      <c r="E178" s="9" t="s">
        <v>1104</v>
      </c>
      <c r="F178" s="27">
        <v>2020.4</v>
      </c>
      <c r="G178" s="46"/>
      <c r="H178" s="26" t="s">
        <v>652</v>
      </c>
      <c r="I178" s="7" t="s">
        <v>807</v>
      </c>
      <c r="J178" s="8" t="s">
        <v>1109</v>
      </c>
      <c r="K178" s="9" t="s">
        <v>770</v>
      </c>
      <c r="L178" s="27">
        <v>2575.1</v>
      </c>
      <c r="M178" s="46"/>
    </row>
    <row r="179" spans="1:13" s="3" customFormat="1">
      <c r="A179" s="46"/>
      <c r="B179" s="26" t="s">
        <v>653</v>
      </c>
      <c r="C179" s="7" t="s">
        <v>685</v>
      </c>
      <c r="D179" s="8" t="s">
        <v>745</v>
      </c>
      <c r="E179" s="9" t="s">
        <v>679</v>
      </c>
      <c r="F179" s="27">
        <v>2022.9</v>
      </c>
      <c r="G179" s="46"/>
      <c r="H179" s="26" t="s">
        <v>653</v>
      </c>
      <c r="I179" s="7" t="s">
        <v>1110</v>
      </c>
      <c r="J179" s="8" t="s">
        <v>811</v>
      </c>
      <c r="K179" s="9" t="s">
        <v>647</v>
      </c>
      <c r="L179" s="27"/>
      <c r="M179" s="46"/>
    </row>
    <row r="180" spans="1:13" s="3" customFormat="1">
      <c r="A180" s="46"/>
      <c r="B180" s="26" t="s">
        <v>654</v>
      </c>
      <c r="C180" s="7" t="s">
        <v>748</v>
      </c>
      <c r="D180" s="8" t="s">
        <v>1087</v>
      </c>
      <c r="E180" s="9" t="s">
        <v>956</v>
      </c>
      <c r="F180" s="27">
        <v>2042.4</v>
      </c>
      <c r="G180" s="46"/>
      <c r="H180" s="26"/>
      <c r="I180" s="7"/>
      <c r="J180" s="8"/>
      <c r="K180" s="9"/>
      <c r="L180" s="27"/>
      <c r="M180" s="46"/>
    </row>
    <row r="181" spans="1:13" s="3" customFormat="1">
      <c r="A181" s="46"/>
      <c r="B181" s="26" t="s">
        <v>655</v>
      </c>
      <c r="C181" s="7" t="s">
        <v>883</v>
      </c>
      <c r="D181" s="8" t="s">
        <v>1088</v>
      </c>
      <c r="E181" s="9" t="s">
        <v>770</v>
      </c>
      <c r="F181" s="27">
        <v>2056.3000000000002</v>
      </c>
      <c r="G181" s="46"/>
      <c r="H181" s="26"/>
      <c r="I181" s="7"/>
      <c r="J181" s="8"/>
      <c r="K181" s="9"/>
      <c r="L181" s="27"/>
      <c r="M181" s="46"/>
    </row>
    <row r="182" spans="1:13" s="3" customFormat="1" ht="12.75" thickBot="1">
      <c r="A182" s="46"/>
      <c r="B182" s="26" t="s">
        <v>656</v>
      </c>
      <c r="C182" s="7" t="s">
        <v>845</v>
      </c>
      <c r="D182" s="8" t="s">
        <v>1103</v>
      </c>
      <c r="E182" s="9" t="s">
        <v>952</v>
      </c>
      <c r="F182" s="27">
        <v>2057.8000000000002</v>
      </c>
      <c r="G182" s="46"/>
      <c r="H182" s="26"/>
      <c r="I182" s="7"/>
      <c r="J182" s="8"/>
      <c r="K182" s="9"/>
      <c r="L182" s="27"/>
      <c r="M182" s="46"/>
    </row>
    <row r="183" spans="1:13" s="3" customFormat="1" hidden="1">
      <c r="A183" s="46"/>
      <c r="B183" s="26"/>
      <c r="C183" s="7"/>
      <c r="D183" s="8"/>
      <c r="E183" s="9"/>
      <c r="F183" s="27"/>
      <c r="G183" s="46"/>
      <c r="H183" s="26"/>
      <c r="I183" s="7"/>
      <c r="J183" s="8"/>
      <c r="K183" s="9"/>
      <c r="L183" s="27"/>
      <c r="M183" s="46"/>
    </row>
    <row r="184" spans="1:13" s="3" customFormat="1" hidden="1">
      <c r="A184" s="46"/>
      <c r="B184" s="26"/>
      <c r="C184" s="7"/>
      <c r="D184" s="8"/>
      <c r="E184" s="9"/>
      <c r="F184" s="27"/>
      <c r="G184" s="46"/>
      <c r="H184" s="26"/>
      <c r="I184" s="7"/>
      <c r="J184" s="8"/>
      <c r="K184" s="9"/>
      <c r="L184" s="27"/>
      <c r="M184" s="46"/>
    </row>
    <row r="185" spans="1:13" s="3" customFormat="1" hidden="1">
      <c r="A185" s="46"/>
      <c r="B185" s="26"/>
      <c r="C185" s="7"/>
      <c r="D185" s="8"/>
      <c r="E185" s="9"/>
      <c r="F185" s="27"/>
      <c r="G185" s="46"/>
      <c r="H185" s="26"/>
      <c r="I185" s="7"/>
      <c r="J185" s="8"/>
      <c r="K185" s="9"/>
      <c r="L185" s="27"/>
      <c r="M185" s="46"/>
    </row>
    <row r="186" spans="1:13" s="3" customFormat="1" hidden="1">
      <c r="A186" s="46"/>
      <c r="B186" s="26"/>
      <c r="C186" s="7"/>
      <c r="D186" s="8"/>
      <c r="E186" s="9"/>
      <c r="F186" s="27"/>
      <c r="G186" s="46"/>
      <c r="H186" s="26"/>
      <c r="I186" s="7"/>
      <c r="J186" s="8"/>
      <c r="K186" s="9"/>
      <c r="L186" s="27"/>
      <c r="M186" s="46"/>
    </row>
    <row r="187" spans="1:13" s="3" customFormat="1" hidden="1">
      <c r="A187" s="46"/>
      <c r="B187" s="26"/>
      <c r="C187" s="7"/>
      <c r="D187" s="8"/>
      <c r="E187" s="9"/>
      <c r="F187" s="27"/>
      <c r="G187" s="46"/>
      <c r="H187" s="26"/>
      <c r="I187" s="7"/>
      <c r="J187" s="8"/>
      <c r="K187" s="9"/>
      <c r="L187" s="27"/>
      <c r="M187" s="46"/>
    </row>
    <row r="188" spans="1:13" s="3" customFormat="1" hidden="1">
      <c r="A188" s="46"/>
      <c r="B188" s="26"/>
      <c r="C188" s="7"/>
      <c r="D188" s="7"/>
      <c r="E188" s="9"/>
      <c r="F188" s="27"/>
      <c r="G188" s="46"/>
      <c r="H188" s="26"/>
      <c r="I188" s="7"/>
      <c r="J188" s="7"/>
      <c r="K188" s="9"/>
      <c r="L188" s="27"/>
      <c r="M188" s="46"/>
    </row>
    <row r="189" spans="1:13" s="3" customFormat="1" hidden="1">
      <c r="A189" s="46"/>
      <c r="B189" s="26"/>
      <c r="C189" s="7"/>
      <c r="D189" s="7"/>
      <c r="E189" s="9"/>
      <c r="F189" s="27"/>
      <c r="G189" s="46"/>
      <c r="H189" s="26"/>
      <c r="I189" s="7"/>
      <c r="J189" s="7"/>
      <c r="K189" s="9"/>
      <c r="L189" s="27"/>
      <c r="M189" s="46"/>
    </row>
    <row r="190" spans="1:13" s="3" customFormat="1" hidden="1">
      <c r="A190" s="46"/>
      <c r="B190" s="26"/>
      <c r="C190" s="7"/>
      <c r="D190" s="7"/>
      <c r="E190" s="9"/>
      <c r="F190" s="27"/>
      <c r="G190" s="46"/>
      <c r="H190" s="26"/>
      <c r="I190" s="7"/>
      <c r="J190" s="7"/>
      <c r="K190" s="9"/>
      <c r="L190" s="27"/>
      <c r="M190" s="46"/>
    </row>
    <row r="191" spans="1:13" s="3" customFormat="1" hidden="1">
      <c r="A191" s="46"/>
      <c r="B191" s="26"/>
      <c r="C191" s="7"/>
      <c r="D191" s="7"/>
      <c r="E191" s="9"/>
      <c r="F191" s="27"/>
      <c r="G191" s="46"/>
      <c r="H191" s="26"/>
      <c r="I191" s="7"/>
      <c r="J191" s="7"/>
      <c r="K191" s="9"/>
      <c r="L191" s="27"/>
      <c r="M191" s="46"/>
    </row>
    <row r="192" spans="1:13" s="3" customFormat="1" hidden="1">
      <c r="A192" s="46"/>
      <c r="B192" s="26"/>
      <c r="C192" s="7"/>
      <c r="D192" s="7"/>
      <c r="E192" s="9"/>
      <c r="F192" s="27"/>
      <c r="G192" s="46"/>
      <c r="H192" s="26"/>
      <c r="I192" s="7"/>
      <c r="J192" s="7"/>
      <c r="K192" s="9"/>
      <c r="L192" s="27"/>
      <c r="M192" s="46"/>
    </row>
    <row r="193" spans="1:13" s="3" customFormat="1" ht="12.75" hidden="1" thickBot="1">
      <c r="A193" s="46"/>
      <c r="B193" s="28"/>
      <c r="C193" s="29"/>
      <c r="D193" s="29"/>
      <c r="E193" s="30"/>
      <c r="F193" s="31"/>
      <c r="G193" s="46"/>
      <c r="H193" s="28"/>
      <c r="I193" s="29"/>
      <c r="J193" s="29"/>
      <c r="K193" s="30"/>
      <c r="L193" s="31"/>
      <c r="M193" s="46"/>
    </row>
    <row r="194" spans="1:13" s="3" customFormat="1" ht="12.75" thickTop="1">
      <c r="A194" s="46"/>
      <c r="B194" s="48"/>
      <c r="C194" s="48"/>
      <c r="D194" s="48"/>
      <c r="E194" s="48"/>
      <c r="F194" s="48"/>
      <c r="G194" s="46"/>
      <c r="H194" s="48"/>
      <c r="I194" s="48"/>
      <c r="J194" s="48"/>
      <c r="K194" s="48"/>
      <c r="L194" s="48"/>
      <c r="M194" s="46"/>
    </row>
    <row r="195" spans="1:13" s="3" customFormat="1" ht="21" thickBot="1">
      <c r="A195" s="35"/>
      <c r="B195" s="784" t="s">
        <v>931</v>
      </c>
      <c r="C195" s="784"/>
      <c r="D195" s="211" t="s">
        <v>741</v>
      </c>
      <c r="E195" s="781" t="s">
        <v>933</v>
      </c>
      <c r="F195" s="781"/>
      <c r="G195" s="42"/>
      <c r="H195" s="42"/>
      <c r="I195" s="42"/>
      <c r="J195" s="35"/>
      <c r="K195" s="783"/>
      <c r="L195" s="783"/>
      <c r="M195" s="46"/>
    </row>
    <row r="196" spans="1:13" s="3" customFormat="1" ht="13.5" customHeight="1" thickTop="1" thickBot="1">
      <c r="A196" s="35"/>
      <c r="B196" s="804" t="s">
        <v>923</v>
      </c>
      <c r="C196" s="805"/>
      <c r="D196" s="45"/>
      <c r="E196" s="45"/>
      <c r="F196" s="45"/>
      <c r="G196" s="35"/>
      <c r="H196" s="46"/>
      <c r="I196" s="46"/>
      <c r="J196" s="46"/>
      <c r="K196" s="46"/>
      <c r="L196" s="46"/>
      <c r="M196" s="46"/>
    </row>
    <row r="197" spans="1:13" s="3" customFormat="1" ht="15.75" thickTop="1">
      <c r="A197" s="46"/>
      <c r="B197" s="806"/>
      <c r="C197" s="807"/>
      <c r="D197" s="64"/>
      <c r="E197" s="65" t="s">
        <v>663</v>
      </c>
      <c r="F197" s="66">
        <f>COUNTA(D199:D218)</f>
        <v>3</v>
      </c>
      <c r="G197" s="46"/>
      <c r="H197" s="46"/>
      <c r="I197" s="46"/>
      <c r="J197" s="46"/>
      <c r="K197" s="46"/>
      <c r="L197" s="46"/>
      <c r="M197" s="46"/>
    </row>
    <row r="198" spans="1:13" s="3" customFormat="1">
      <c r="A198" s="46"/>
      <c r="B198" s="67" t="s">
        <v>644</v>
      </c>
      <c r="C198" s="4" t="s">
        <v>640</v>
      </c>
      <c r="D198" s="4" t="s">
        <v>641</v>
      </c>
      <c r="E198" s="4" t="s">
        <v>642</v>
      </c>
      <c r="F198" s="68" t="s">
        <v>662</v>
      </c>
      <c r="G198" s="46"/>
      <c r="H198" s="46"/>
      <c r="I198" s="46"/>
      <c r="J198" s="46"/>
      <c r="K198" s="46"/>
      <c r="L198" s="46"/>
      <c r="M198" s="46"/>
    </row>
    <row r="199" spans="1:13" s="3" customFormat="1">
      <c r="A199" s="46"/>
      <c r="B199" s="108" t="s">
        <v>648</v>
      </c>
      <c r="C199" s="94" t="s">
        <v>761</v>
      </c>
      <c r="D199" s="95" t="s">
        <v>1111</v>
      </c>
      <c r="E199" s="96" t="s">
        <v>900</v>
      </c>
      <c r="F199" s="334">
        <v>2.5136574074074075E-2</v>
      </c>
      <c r="G199" s="308"/>
      <c r="H199" s="46"/>
      <c r="I199" s="46"/>
      <c r="J199" s="46"/>
      <c r="K199" s="46"/>
      <c r="L199" s="46"/>
      <c r="M199" s="46"/>
    </row>
    <row r="200" spans="1:13" s="3" customFormat="1">
      <c r="A200" s="46"/>
      <c r="B200" s="109" t="s">
        <v>649</v>
      </c>
      <c r="C200" s="99" t="s">
        <v>807</v>
      </c>
      <c r="D200" s="100" t="s">
        <v>1011</v>
      </c>
      <c r="E200" s="101" t="s">
        <v>679</v>
      </c>
      <c r="F200" s="335">
        <v>2.5598379629629627E-2</v>
      </c>
      <c r="G200" s="308"/>
      <c r="H200" s="46"/>
      <c r="I200" s="46"/>
      <c r="J200" s="46"/>
      <c r="K200" s="46"/>
      <c r="L200" s="46"/>
      <c r="M200" s="46"/>
    </row>
    <row r="201" spans="1:13" s="3" customFormat="1" ht="12.75" thickBot="1">
      <c r="A201" s="46"/>
      <c r="B201" s="110" t="s">
        <v>650</v>
      </c>
      <c r="C201" s="104" t="s">
        <v>752</v>
      </c>
      <c r="D201" s="105" t="s">
        <v>1112</v>
      </c>
      <c r="E201" s="106" t="s">
        <v>953</v>
      </c>
      <c r="F201" s="336">
        <v>2.8391203703703707E-2</v>
      </c>
      <c r="G201" s="308"/>
      <c r="H201" s="46"/>
      <c r="I201" s="46"/>
      <c r="J201" s="46"/>
      <c r="K201" s="46"/>
      <c r="L201" s="46"/>
      <c r="M201" s="46"/>
    </row>
    <row r="202" spans="1:13" s="3" customFormat="1" ht="12.75" hidden="1">
      <c r="A202" s="46"/>
      <c r="B202" s="69"/>
      <c r="C202" s="7"/>
      <c r="D202" s="20"/>
      <c r="E202" s="9"/>
      <c r="F202" s="70"/>
      <c r="G202" s="46"/>
      <c r="H202" s="46"/>
      <c r="I202" s="46"/>
      <c r="J202" s="46"/>
      <c r="K202" s="46"/>
      <c r="L202" s="46"/>
      <c r="M202" s="46"/>
    </row>
    <row r="203" spans="1:13" s="3" customFormat="1" ht="12.75" hidden="1">
      <c r="A203" s="46"/>
      <c r="B203" s="69"/>
      <c r="C203" s="7"/>
      <c r="D203" s="20"/>
      <c r="E203" s="9"/>
      <c r="F203" s="70"/>
      <c r="G203" s="46"/>
      <c r="H203" s="46"/>
      <c r="I203" s="46"/>
      <c r="J203" s="46"/>
      <c r="K203" s="46"/>
      <c r="L203" s="46"/>
      <c r="M203" s="46"/>
    </row>
    <row r="204" spans="1:13" s="3" customFormat="1" ht="12.75" hidden="1">
      <c r="A204" s="46"/>
      <c r="B204" s="69"/>
      <c r="C204" s="7"/>
      <c r="D204" s="20"/>
      <c r="E204" s="9"/>
      <c r="F204" s="70"/>
      <c r="G204" s="46"/>
      <c r="H204" s="46"/>
      <c r="I204" s="46"/>
      <c r="J204" s="46"/>
      <c r="K204" s="46"/>
      <c r="L204" s="46"/>
      <c r="M204" s="46"/>
    </row>
    <row r="205" spans="1:13" s="3" customFormat="1" ht="12.75" hidden="1">
      <c r="A205" s="46"/>
      <c r="B205" s="69"/>
      <c r="C205" s="7"/>
      <c r="D205" s="20"/>
      <c r="E205" s="9"/>
      <c r="F205" s="70"/>
      <c r="G205" s="46"/>
      <c r="H205" s="46"/>
      <c r="I205" s="46"/>
      <c r="J205" s="46"/>
      <c r="K205" s="46"/>
      <c r="L205" s="46"/>
      <c r="M205" s="46"/>
    </row>
    <row r="206" spans="1:13" s="3" customFormat="1" ht="12.75" hidden="1">
      <c r="A206" s="46"/>
      <c r="B206" s="69"/>
      <c r="C206" s="7"/>
      <c r="D206" s="20"/>
      <c r="E206" s="9"/>
      <c r="F206" s="70"/>
      <c r="G206" s="46"/>
      <c r="H206" s="46"/>
      <c r="I206" s="46"/>
      <c r="J206" s="46"/>
      <c r="K206" s="46"/>
      <c r="L206" s="46"/>
      <c r="M206" s="46"/>
    </row>
    <row r="207" spans="1:13" s="3" customFormat="1" ht="12.75" hidden="1">
      <c r="A207" s="46"/>
      <c r="B207" s="69"/>
      <c r="C207" s="7"/>
      <c r="D207" s="20"/>
      <c r="E207" s="9"/>
      <c r="F207" s="70"/>
      <c r="G207" s="46"/>
      <c r="H207" s="46"/>
      <c r="I207" s="46"/>
      <c r="J207" s="46"/>
      <c r="K207" s="46"/>
      <c r="L207" s="46"/>
      <c r="M207" s="46"/>
    </row>
    <row r="208" spans="1:13" s="3" customFormat="1" ht="12.75" hidden="1">
      <c r="A208" s="46"/>
      <c r="B208" s="69"/>
      <c r="C208" s="7"/>
      <c r="D208" s="20"/>
      <c r="E208" s="9"/>
      <c r="F208" s="70"/>
      <c r="G208" s="46"/>
      <c r="H208" s="46"/>
      <c r="I208" s="46"/>
      <c r="J208" s="46"/>
      <c r="K208" s="46"/>
      <c r="L208" s="46"/>
      <c r="M208" s="46"/>
    </row>
    <row r="209" spans="1:13" s="3" customFormat="1" ht="12.75" hidden="1">
      <c r="A209" s="46"/>
      <c r="B209" s="69"/>
      <c r="C209" s="7"/>
      <c r="D209" s="20"/>
      <c r="E209" s="9"/>
      <c r="F209" s="70"/>
      <c r="G209" s="46"/>
      <c r="H209" s="46"/>
      <c r="I209" s="46"/>
      <c r="J209" s="46"/>
      <c r="K209" s="46"/>
      <c r="L209" s="46"/>
      <c r="M209" s="46"/>
    </row>
    <row r="210" spans="1:13" s="3" customFormat="1" ht="12.75" hidden="1">
      <c r="A210" s="46"/>
      <c r="B210" s="69"/>
      <c r="C210" s="7"/>
      <c r="D210" s="20"/>
      <c r="E210" s="9"/>
      <c r="F210" s="70"/>
      <c r="G210" s="46"/>
      <c r="H210" s="46"/>
      <c r="I210" s="46"/>
      <c r="J210" s="46"/>
      <c r="K210" s="46"/>
      <c r="L210" s="46"/>
      <c r="M210" s="46"/>
    </row>
    <row r="211" spans="1:13" s="3" customFormat="1" ht="12.75" hidden="1">
      <c r="A211" s="46"/>
      <c r="B211" s="69"/>
      <c r="C211" s="7"/>
      <c r="D211" s="20"/>
      <c r="E211" s="9"/>
      <c r="F211" s="70"/>
      <c r="G211" s="46"/>
      <c r="H211" s="46"/>
      <c r="I211" s="46"/>
      <c r="J211" s="46"/>
      <c r="K211" s="46"/>
      <c r="L211" s="46"/>
      <c r="M211" s="46"/>
    </row>
    <row r="212" spans="1:13" s="3" customFormat="1" ht="12.75" hidden="1">
      <c r="A212" s="46"/>
      <c r="B212" s="69"/>
      <c r="C212" s="7"/>
      <c r="D212" s="20"/>
      <c r="E212" s="9"/>
      <c r="F212" s="70"/>
      <c r="G212" s="46"/>
      <c r="H212" s="46"/>
      <c r="I212" s="46"/>
      <c r="J212" s="46"/>
      <c r="K212" s="46"/>
      <c r="L212" s="46"/>
      <c r="M212" s="46"/>
    </row>
    <row r="213" spans="1:13" s="3" customFormat="1" ht="12.75" hidden="1">
      <c r="A213" s="46"/>
      <c r="B213" s="69"/>
      <c r="C213" s="7"/>
      <c r="D213" s="21"/>
      <c r="E213" s="9"/>
      <c r="F213" s="70"/>
      <c r="G213" s="46"/>
      <c r="H213" s="46"/>
      <c r="I213" s="46"/>
      <c r="J213" s="46"/>
      <c r="K213" s="46"/>
      <c r="L213" s="46"/>
      <c r="M213" s="46"/>
    </row>
    <row r="214" spans="1:13" s="3" customFormat="1" ht="12.75" hidden="1">
      <c r="A214" s="46"/>
      <c r="B214" s="69"/>
      <c r="C214" s="7"/>
      <c r="D214" s="21"/>
      <c r="E214" s="9"/>
      <c r="F214" s="70"/>
      <c r="G214" s="46"/>
      <c r="H214" s="46"/>
      <c r="I214" s="46"/>
      <c r="J214" s="46"/>
      <c r="K214" s="46"/>
      <c r="L214" s="46"/>
      <c r="M214" s="46"/>
    </row>
    <row r="215" spans="1:13" s="3" customFormat="1" ht="12.75" hidden="1">
      <c r="A215" s="46"/>
      <c r="B215" s="69"/>
      <c r="C215" s="7"/>
      <c r="D215" s="21"/>
      <c r="E215" s="9"/>
      <c r="F215" s="70"/>
      <c r="G215" s="46"/>
      <c r="H215" s="46"/>
      <c r="I215" s="46"/>
      <c r="J215" s="46"/>
      <c r="K215" s="46"/>
      <c r="L215" s="46"/>
      <c r="M215" s="46"/>
    </row>
    <row r="216" spans="1:13" s="3" customFormat="1" ht="12.75" hidden="1">
      <c r="A216" s="46"/>
      <c r="B216" s="69"/>
      <c r="C216" s="7"/>
      <c r="D216" s="21"/>
      <c r="E216" s="9"/>
      <c r="F216" s="70"/>
      <c r="G216" s="46"/>
      <c r="H216" s="46"/>
      <c r="I216" s="46"/>
      <c r="J216" s="46"/>
      <c r="K216" s="46"/>
      <c r="L216" s="46"/>
      <c r="M216" s="46"/>
    </row>
    <row r="217" spans="1:13" s="3" customFormat="1" ht="12.75" hidden="1">
      <c r="A217" s="46"/>
      <c r="B217" s="69"/>
      <c r="C217" s="7"/>
      <c r="D217" s="21"/>
      <c r="E217" s="9"/>
      <c r="F217" s="70"/>
      <c r="G217" s="46"/>
      <c r="H217" s="46"/>
      <c r="I217" s="46"/>
      <c r="J217" s="46"/>
      <c r="K217" s="46"/>
      <c r="L217" s="46"/>
      <c r="M217" s="46"/>
    </row>
    <row r="218" spans="1:13" s="3" customFormat="1" ht="13.5" hidden="1" thickBot="1">
      <c r="A218" s="46"/>
      <c r="B218" s="71"/>
      <c r="C218" s="72"/>
      <c r="D218" s="73"/>
      <c r="E218" s="74"/>
      <c r="F218" s="75"/>
      <c r="G218" s="46"/>
      <c r="H218" s="46"/>
      <c r="I218" s="46"/>
      <c r="J218" s="46"/>
      <c r="K218" s="46"/>
      <c r="L218" s="46"/>
      <c r="M218" s="46"/>
    </row>
    <row r="219" spans="1:13" s="3" customFormat="1" ht="12.75" thickTop="1">
      <c r="A219" s="46"/>
      <c r="B219" s="76"/>
      <c r="C219" s="76"/>
      <c r="D219" s="76"/>
      <c r="E219" s="76"/>
      <c r="F219" s="76"/>
      <c r="G219" s="46"/>
      <c r="H219" s="46"/>
      <c r="I219" s="46"/>
      <c r="J219" s="46"/>
      <c r="K219" s="46"/>
      <c r="L219" s="46"/>
      <c r="M219" s="46"/>
    </row>
    <row r="220" spans="1:13" s="3" customFormat="1"/>
    <row r="221" spans="1:13" s="3" customFormat="1"/>
    <row r="222" spans="1:13" s="3" customFormat="1"/>
    <row r="223" spans="1:13" s="3" customFormat="1"/>
    <row r="224" spans="1:13" s="3" customFormat="1"/>
    <row r="225" s="3" customFormat="1"/>
    <row r="226" s="3" customFormat="1"/>
    <row r="227" s="3" customFormat="1"/>
    <row r="228" s="3" customFormat="1"/>
    <row r="229" s="3" customFormat="1"/>
    <row r="230" s="3" customFormat="1"/>
    <row r="231" s="3" customFormat="1"/>
    <row r="232" s="3" customFormat="1"/>
    <row r="233" s="3" customFormat="1"/>
    <row r="234" s="3" customFormat="1"/>
    <row r="235" s="3" customFormat="1"/>
    <row r="236" s="3" customFormat="1"/>
    <row r="237" s="3" customFormat="1"/>
    <row r="238" s="3" customFormat="1"/>
    <row r="239" s="3" customFormat="1"/>
    <row r="240" s="3" customFormat="1"/>
    <row r="241" s="3" customFormat="1"/>
    <row r="242" s="3" customFormat="1"/>
    <row r="243" s="3" customFormat="1"/>
    <row r="244" s="3" customFormat="1"/>
    <row r="245" s="3" customFormat="1"/>
    <row r="246" s="3" customFormat="1"/>
    <row r="247" s="3" customFormat="1"/>
    <row r="248" s="3" customFormat="1"/>
    <row r="249" s="3" customFormat="1"/>
    <row r="250" s="3" customFormat="1"/>
    <row r="251" s="3" customFormat="1"/>
    <row r="252" s="3" customFormat="1"/>
    <row r="253" s="3" customFormat="1"/>
    <row r="254" s="3" customFormat="1"/>
    <row r="255" s="3" customFormat="1"/>
    <row r="256" s="3" customFormat="1"/>
    <row r="257" s="3" customFormat="1"/>
    <row r="258" s="3" customFormat="1"/>
    <row r="259" s="3" customFormat="1"/>
    <row r="260" s="3" customFormat="1"/>
    <row r="261" s="3" customFormat="1"/>
    <row r="262" s="3" customFormat="1"/>
    <row r="263" s="3" customFormat="1"/>
    <row r="264" s="3" customFormat="1"/>
    <row r="265" s="3" customFormat="1"/>
    <row r="266" s="3" customFormat="1"/>
    <row r="267" s="3" customFormat="1"/>
    <row r="268" s="3" customFormat="1"/>
    <row r="269" s="3" customFormat="1"/>
    <row r="270" s="3" customFormat="1"/>
    <row r="271" s="3" customFormat="1"/>
    <row r="272" s="3" customFormat="1"/>
    <row r="273" s="3" customFormat="1"/>
    <row r="274" s="3" customFormat="1"/>
    <row r="275" s="3" customFormat="1"/>
    <row r="276" s="3" customFormat="1"/>
    <row r="277" s="3" customFormat="1"/>
    <row r="278" s="3" customFormat="1"/>
    <row r="279" s="3" customFormat="1"/>
    <row r="280" s="3" customFormat="1"/>
    <row r="281" s="3" customFormat="1"/>
    <row r="282" s="3" customFormat="1"/>
    <row r="283" s="3" customFormat="1"/>
    <row r="284" s="3" customFormat="1"/>
    <row r="285" s="3" customFormat="1"/>
    <row r="286" s="3" customFormat="1"/>
    <row r="287" s="3" customFormat="1"/>
    <row r="288" s="3" customFormat="1"/>
    <row r="289" s="3" customFormat="1"/>
    <row r="290" s="3" customFormat="1"/>
    <row r="291" s="3" customFormat="1"/>
    <row r="292" s="3" customFormat="1"/>
    <row r="293" s="3" customFormat="1"/>
    <row r="294" s="3" customFormat="1"/>
    <row r="295" s="3" customFormat="1"/>
    <row r="296" s="3" customFormat="1"/>
    <row r="297" s="3" customFormat="1"/>
    <row r="298" s="3" customFormat="1"/>
    <row r="299" s="3" customFormat="1"/>
    <row r="300" s="3" customFormat="1"/>
    <row r="301" s="3" customFormat="1"/>
    <row r="302" s="3" customFormat="1"/>
    <row r="303" s="3" customFormat="1"/>
    <row r="304" s="3" customFormat="1"/>
    <row r="305" s="3" customFormat="1"/>
    <row r="306" s="3" customFormat="1"/>
    <row r="307" s="3" customFormat="1"/>
    <row r="308" s="3" customFormat="1"/>
    <row r="309" s="3" customFormat="1"/>
    <row r="310" s="3" customFormat="1"/>
    <row r="311" s="3" customFormat="1"/>
    <row r="312" s="3" customFormat="1"/>
    <row r="313" s="3" customFormat="1"/>
    <row r="314" s="3" customFormat="1"/>
    <row r="315" s="3" customFormat="1"/>
    <row r="316" s="3" customFormat="1"/>
    <row r="317" s="3" customFormat="1"/>
    <row r="318" s="3" customFormat="1"/>
    <row r="319" s="3" customFormat="1"/>
    <row r="320" s="3" customFormat="1"/>
    <row r="321" s="3" customFormat="1"/>
    <row r="322" s="3" customFormat="1"/>
    <row r="323" s="3" customFormat="1"/>
    <row r="324" s="3" customFormat="1"/>
    <row r="325" s="3" customFormat="1"/>
    <row r="326" s="3" customFormat="1"/>
    <row r="327" s="3" customFormat="1"/>
    <row r="328" s="3" customFormat="1"/>
    <row r="329" s="3" customFormat="1"/>
    <row r="330" s="3" customFormat="1"/>
    <row r="331" s="3" customFormat="1"/>
    <row r="332" s="3" customFormat="1"/>
    <row r="333" s="3" customFormat="1"/>
    <row r="334" s="3" customFormat="1"/>
    <row r="335" s="3" customFormat="1"/>
    <row r="336" s="3" customFormat="1"/>
    <row r="337" s="3" customFormat="1"/>
    <row r="338" s="3" customFormat="1"/>
    <row r="339" s="3" customFormat="1"/>
    <row r="340" s="3" customFormat="1"/>
    <row r="341" s="3" customFormat="1"/>
    <row r="342" s="3" customFormat="1"/>
    <row r="343" s="3" customFormat="1"/>
    <row r="344" s="3" customFormat="1"/>
    <row r="345" s="3" customFormat="1"/>
    <row r="346" s="3" customFormat="1"/>
    <row r="347" s="3" customFormat="1"/>
    <row r="348" s="3" customFormat="1"/>
    <row r="349" s="3" customFormat="1"/>
    <row r="350" s="3" customFormat="1"/>
    <row r="351" s="3" customFormat="1"/>
    <row r="352" s="3" customFormat="1"/>
    <row r="353" s="3" customFormat="1"/>
    <row r="354" s="3" customFormat="1"/>
    <row r="355" s="3" customFormat="1"/>
    <row r="356" s="3" customFormat="1"/>
    <row r="357" s="3" customFormat="1"/>
    <row r="358" s="3" customFormat="1"/>
    <row r="359" s="3" customFormat="1"/>
    <row r="360" s="3" customFormat="1"/>
    <row r="361" s="3" customFormat="1"/>
    <row r="362" s="3" customFormat="1"/>
    <row r="363" s="3" customFormat="1"/>
    <row r="364" s="3" customFormat="1"/>
    <row r="365" s="3" customFormat="1"/>
    <row r="366" s="3" customFormat="1"/>
    <row r="367" s="3" customFormat="1"/>
    <row r="368" s="3" customFormat="1"/>
    <row r="369" s="3" customFormat="1"/>
    <row r="370" s="3" customFormat="1"/>
    <row r="371" s="3" customFormat="1"/>
    <row r="372" s="3" customFormat="1"/>
    <row r="373" s="3" customFormat="1"/>
    <row r="374" s="3" customFormat="1"/>
    <row r="375" s="3" customFormat="1"/>
    <row r="376" s="3" customFormat="1"/>
    <row r="377" s="3" customFormat="1"/>
    <row r="378" s="3" customFormat="1"/>
    <row r="379" s="3" customFormat="1"/>
    <row r="380" s="3" customFormat="1"/>
    <row r="381" s="3" customFormat="1"/>
    <row r="382" s="3" customFormat="1"/>
    <row r="383" s="3" customFormat="1"/>
    <row r="384" s="3" customFormat="1"/>
    <row r="385" s="3" customFormat="1"/>
    <row r="386" s="3" customFormat="1"/>
    <row r="387" s="3" customFormat="1"/>
    <row r="388" s="3" customFormat="1"/>
    <row r="389" s="3" customFormat="1"/>
    <row r="390" s="3" customFormat="1"/>
    <row r="391" s="3" customFormat="1"/>
    <row r="392" s="3" customFormat="1"/>
    <row r="393" s="3" customFormat="1"/>
    <row r="394" s="3" customFormat="1"/>
    <row r="395" s="3" customFormat="1"/>
    <row r="396" s="3" customFormat="1"/>
    <row r="397" s="3" customFormat="1"/>
    <row r="398" s="3" customFormat="1"/>
    <row r="399" s="3" customFormat="1"/>
    <row r="400" s="3" customFormat="1"/>
    <row r="401" s="3" customFormat="1"/>
    <row r="402" s="3" customFormat="1"/>
    <row r="403" s="3" customFormat="1"/>
    <row r="404" s="3" customFormat="1"/>
    <row r="405" s="3" customFormat="1"/>
    <row r="406" s="3" customFormat="1"/>
    <row r="407" s="3" customFormat="1"/>
    <row r="408" s="3" customFormat="1"/>
    <row r="409" s="3" customFormat="1"/>
    <row r="410" s="3" customFormat="1"/>
    <row r="411" s="3" customFormat="1"/>
    <row r="412" s="3" customFormat="1"/>
    <row r="413" s="3" customFormat="1"/>
    <row r="414" s="3" customFormat="1"/>
    <row r="415" s="3" customFormat="1"/>
    <row r="416" s="3" customFormat="1"/>
    <row r="417" s="3" customFormat="1"/>
    <row r="418" s="3" customFormat="1"/>
    <row r="419" s="3" customFormat="1"/>
    <row r="420" s="3" customFormat="1"/>
    <row r="421" s="3" customFormat="1"/>
    <row r="422" s="3" customFormat="1"/>
    <row r="423" s="3" customFormat="1"/>
    <row r="424" s="3" customFormat="1"/>
    <row r="425" s="3" customFormat="1"/>
    <row r="426" s="3" customFormat="1"/>
    <row r="427" s="3" customFormat="1"/>
    <row r="428" s="3" customFormat="1"/>
    <row r="429" s="3" customFormat="1"/>
    <row r="430" s="3" customFormat="1"/>
    <row r="431" s="3" customFormat="1"/>
    <row r="432" s="3" customFormat="1"/>
    <row r="433" s="3" customFormat="1"/>
    <row r="434" s="3" customFormat="1"/>
    <row r="435" s="3" customFormat="1"/>
    <row r="436" s="3" customFormat="1"/>
    <row r="437" s="3" customFormat="1"/>
    <row r="438" s="3" customFormat="1"/>
    <row r="439" s="3" customFormat="1"/>
    <row r="440" s="3" customFormat="1"/>
    <row r="441" s="3" customFormat="1"/>
    <row r="442" s="3" customFormat="1"/>
    <row r="443" s="3" customFormat="1"/>
    <row r="444" s="3" customFormat="1"/>
    <row r="445" s="3" customFormat="1"/>
    <row r="446" s="3" customFormat="1"/>
    <row r="447" s="3" customFormat="1"/>
    <row r="448" s="3" customFormat="1"/>
    <row r="449" s="3" customFormat="1"/>
    <row r="450" s="3" customFormat="1"/>
    <row r="451" s="3" customFormat="1"/>
    <row r="452" s="3" customFormat="1"/>
    <row r="453" s="3" customFormat="1"/>
    <row r="454" s="3" customFormat="1"/>
    <row r="455" s="3" customFormat="1"/>
    <row r="456" s="3" customFormat="1"/>
    <row r="457" s="3" customFormat="1"/>
    <row r="458" s="3" customFormat="1"/>
    <row r="459" s="3" customFormat="1"/>
    <row r="460" s="3" customFormat="1"/>
    <row r="461" s="3" customFormat="1"/>
    <row r="462" s="3" customFormat="1"/>
    <row r="463" s="3" customFormat="1"/>
    <row r="464" s="3" customFormat="1"/>
    <row r="465" s="3" customFormat="1"/>
    <row r="466" s="3" customFormat="1"/>
    <row r="467" s="3" customFormat="1"/>
    <row r="468" s="3" customFormat="1"/>
    <row r="469" s="3" customFormat="1"/>
    <row r="470" s="3" customFormat="1"/>
    <row r="471" s="3" customFormat="1"/>
  </sheetData>
  <mergeCells count="43">
    <mergeCell ref="K195:L195"/>
    <mergeCell ref="B121:C122"/>
    <mergeCell ref="H121:I122"/>
    <mergeCell ref="B145:C145"/>
    <mergeCell ref="B196:C197"/>
    <mergeCell ref="E170:F170"/>
    <mergeCell ref="H170:I170"/>
    <mergeCell ref="B171:C172"/>
    <mergeCell ref="H171:I172"/>
    <mergeCell ref="B195:C195"/>
    <mergeCell ref="E195:F195"/>
    <mergeCell ref="B170:C170"/>
    <mergeCell ref="F4:G5"/>
    <mergeCell ref="H64:I65"/>
    <mergeCell ref="F7:G8"/>
    <mergeCell ref="B64:C65"/>
    <mergeCell ref="K13:L13"/>
    <mergeCell ref="B13:C13"/>
    <mergeCell ref="B63:C63"/>
    <mergeCell ref="F63:I63"/>
    <mergeCell ref="K63:L63"/>
    <mergeCell ref="K93:L93"/>
    <mergeCell ref="B94:C95"/>
    <mergeCell ref="K145:L145"/>
    <mergeCell ref="B93:C93"/>
    <mergeCell ref="F93:I93"/>
    <mergeCell ref="H94:I95"/>
    <mergeCell ref="K170:L170"/>
    <mergeCell ref="A1:M1"/>
    <mergeCell ref="B120:C120"/>
    <mergeCell ref="F120:I120"/>
    <mergeCell ref="K120:L120"/>
    <mergeCell ref="B14:C15"/>
    <mergeCell ref="H14:I15"/>
    <mergeCell ref="F13:I13"/>
    <mergeCell ref="B38:C38"/>
    <mergeCell ref="F38:I38"/>
    <mergeCell ref="K38:L38"/>
    <mergeCell ref="B39:C40"/>
    <mergeCell ref="H39:I40"/>
    <mergeCell ref="F145:I145"/>
    <mergeCell ref="B146:C147"/>
    <mergeCell ref="H146:I147"/>
  </mergeCells>
  <phoneticPr fontId="0" type="noConversion"/>
  <printOptions horizontalCentered="1" verticalCentered="1"/>
  <pageMargins left="0" right="0" top="0" bottom="0" header="0" footer="0"/>
  <pageSetup paperSize="9" orientation="portrait" horizontalDpi="360" verticalDpi="360" r:id="rId1"/>
  <headerFooter alignWithMargins="0"/>
  <rowBreaks count="2" manualBreakCount="2">
    <brk id="62" max="16383" man="1"/>
    <brk id="119"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44"/>
  <sheetViews>
    <sheetView workbookViewId="0">
      <selection activeCell="A3" sqref="A3:XFD8"/>
    </sheetView>
  </sheetViews>
  <sheetFormatPr defaultRowHeight="12"/>
  <cols>
    <col min="1" max="1" width="1.7109375" style="2" customWidth="1"/>
    <col min="2" max="2" width="3.7109375" style="2" customWidth="1"/>
    <col min="3" max="3" width="9.7109375" style="2" customWidth="1"/>
    <col min="4" max="5" width="13.7109375" style="2" customWidth="1"/>
    <col min="6" max="6" width="7.7109375" style="2" customWidth="1"/>
    <col min="7" max="7" width="9.140625" style="2"/>
    <col min="8" max="8" width="3.7109375" style="2" customWidth="1"/>
    <col min="9" max="9" width="9.7109375" style="2" customWidth="1"/>
    <col min="10" max="11" width="13.7109375" style="2" customWidth="1"/>
    <col min="12" max="12" width="7.7109375" style="2" customWidth="1"/>
    <col min="13" max="13" width="1.7109375" style="2" customWidth="1"/>
    <col min="14" max="16384" width="9.140625" style="2"/>
  </cols>
  <sheetData>
    <row r="1" spans="1:13" ht="35.25" customHeight="1">
      <c r="A1" s="782" t="s">
        <v>930</v>
      </c>
      <c r="B1" s="782"/>
      <c r="C1" s="782"/>
      <c r="D1" s="782"/>
      <c r="E1" s="782"/>
      <c r="F1" s="782"/>
      <c r="G1" s="782"/>
      <c r="H1" s="782"/>
      <c r="I1" s="782"/>
      <c r="J1" s="782"/>
      <c r="K1" s="782"/>
      <c r="L1" s="782"/>
      <c r="M1" s="782"/>
    </row>
    <row r="2" spans="1:13" ht="7.5" customHeight="1">
      <c r="A2" s="209"/>
      <c r="B2" s="209"/>
      <c r="C2" s="209"/>
      <c r="D2" s="209"/>
      <c r="E2" s="209"/>
      <c r="F2" s="209"/>
      <c r="G2" s="209"/>
      <c r="H2" s="209"/>
      <c r="I2" s="209"/>
      <c r="J2" s="209"/>
      <c r="K2" s="209"/>
      <c r="L2" s="209"/>
      <c r="M2" s="209"/>
    </row>
    <row r="3" spans="1:13" ht="7.5" customHeight="1">
      <c r="A3" s="36"/>
      <c r="B3" s="37"/>
      <c r="C3" s="37"/>
      <c r="D3" s="37"/>
      <c r="E3" s="37"/>
      <c r="F3" s="37"/>
      <c r="G3" s="37"/>
      <c r="H3" s="37"/>
      <c r="I3" s="37"/>
      <c r="J3" s="37"/>
      <c r="K3" s="37"/>
      <c r="L3" s="37"/>
      <c r="M3" s="35"/>
    </row>
    <row r="4" spans="1:13" ht="21" customHeight="1">
      <c r="A4" s="35"/>
      <c r="B4" s="808" t="s">
        <v>635</v>
      </c>
      <c r="C4" s="808"/>
      <c r="D4" s="808"/>
      <c r="E4" s="38"/>
      <c r="F4" s="803">
        <v>35903</v>
      </c>
      <c r="G4" s="803"/>
      <c r="H4" s="38"/>
      <c r="I4" s="38"/>
      <c r="J4" s="38"/>
      <c r="K4" s="38"/>
      <c r="L4" s="38"/>
      <c r="M4" s="35"/>
    </row>
    <row r="5" spans="1:13">
      <c r="B5" s="808"/>
      <c r="C5" s="808"/>
      <c r="D5" s="808"/>
      <c r="E5" s="35"/>
      <c r="F5" s="803"/>
      <c r="G5" s="803"/>
      <c r="H5" s="35"/>
      <c r="I5" s="35"/>
      <c r="J5" s="35"/>
      <c r="K5" s="35"/>
      <c r="L5" s="35"/>
      <c r="M5" s="35"/>
    </row>
    <row r="6" spans="1:13" ht="7.5" customHeight="1">
      <c r="A6" s="35"/>
      <c r="B6" s="209"/>
      <c r="C6" s="209"/>
      <c r="D6" s="209"/>
      <c r="E6" s="35"/>
      <c r="F6" s="35"/>
      <c r="G6" s="35"/>
      <c r="H6" s="35"/>
      <c r="I6" s="35"/>
      <c r="J6" s="35"/>
      <c r="K6" s="35"/>
      <c r="L6" s="35"/>
      <c r="M6" s="35"/>
    </row>
    <row r="7" spans="1:13" ht="12" customHeight="1">
      <c r="B7" s="809" t="s">
        <v>636</v>
      </c>
      <c r="C7" s="809"/>
      <c r="D7" s="809"/>
      <c r="E7" s="35"/>
      <c r="F7" s="781">
        <f>statistika!H30</f>
        <v>262</v>
      </c>
      <c r="G7" s="781"/>
      <c r="H7" s="35"/>
      <c r="I7" s="35"/>
      <c r="J7" s="35"/>
      <c r="K7" s="35"/>
      <c r="L7" s="35"/>
      <c r="M7" s="35"/>
    </row>
    <row r="8" spans="1:13" ht="12" customHeight="1">
      <c r="A8" s="40"/>
      <c r="B8" s="809"/>
      <c r="C8" s="809"/>
      <c r="D8" s="809"/>
      <c r="E8" s="35"/>
      <c r="F8" s="781"/>
      <c r="G8" s="781"/>
      <c r="H8" s="35"/>
      <c r="I8" s="35"/>
      <c r="J8" s="35"/>
      <c r="K8" s="35"/>
      <c r="L8" s="35"/>
      <c r="M8" s="35"/>
    </row>
    <row r="9" spans="1:13">
      <c r="A9" s="35"/>
      <c r="B9" s="209"/>
      <c r="C9" s="209"/>
      <c r="D9" s="209"/>
      <c r="E9" s="35"/>
      <c r="F9" s="35"/>
      <c r="G9" s="35"/>
      <c r="H9" s="35"/>
      <c r="I9" s="35"/>
      <c r="J9" s="35"/>
      <c r="K9" s="35"/>
      <c r="L9" s="35"/>
      <c r="M9" s="35"/>
    </row>
    <row r="10" spans="1:13" ht="6" customHeight="1">
      <c r="A10" s="35"/>
      <c r="B10" s="209"/>
      <c r="C10" s="209"/>
      <c r="D10" s="209"/>
      <c r="E10" s="35"/>
      <c r="F10" s="35"/>
      <c r="G10" s="35"/>
      <c r="H10" s="35"/>
      <c r="I10" s="35"/>
      <c r="J10" s="35"/>
      <c r="K10" s="35"/>
      <c r="L10" s="35"/>
      <c r="M10" s="35"/>
    </row>
    <row r="11" spans="1:13" ht="15">
      <c r="B11" s="208"/>
      <c r="C11" s="209"/>
      <c r="D11" s="209"/>
      <c r="E11" s="35"/>
      <c r="F11" s="35"/>
      <c r="G11" s="35"/>
      <c r="H11" s="35"/>
      <c r="I11" s="35"/>
      <c r="J11" s="35"/>
      <c r="K11" s="35"/>
      <c r="L11" s="35"/>
      <c r="M11" s="35"/>
    </row>
    <row r="12" spans="1:13" ht="15">
      <c r="A12" s="39"/>
      <c r="B12" s="209"/>
      <c r="C12" s="209"/>
      <c r="D12" s="209"/>
      <c r="E12" s="35"/>
      <c r="F12" s="35"/>
      <c r="G12" s="35"/>
      <c r="H12" s="35"/>
      <c r="I12" s="35"/>
      <c r="J12" s="35"/>
      <c r="K12" s="35"/>
      <c r="L12" s="35"/>
      <c r="M12" s="35"/>
    </row>
    <row r="13" spans="1:13" ht="34.5" customHeight="1" thickBot="1">
      <c r="A13" s="35"/>
      <c r="B13" s="802" t="s">
        <v>928</v>
      </c>
      <c r="C13" s="802"/>
      <c r="D13" s="209"/>
      <c r="E13" s="211" t="s">
        <v>6</v>
      </c>
      <c r="F13" s="781" t="s">
        <v>925</v>
      </c>
      <c r="G13" s="781"/>
      <c r="H13" s="781"/>
      <c r="I13" s="781"/>
      <c r="J13" s="35"/>
      <c r="K13" s="784" t="s">
        <v>6</v>
      </c>
      <c r="L13" s="784"/>
      <c r="M13" s="35"/>
    </row>
    <row r="14" spans="1:13" ht="5.25" customHeight="1" thickTop="1" thickBot="1">
      <c r="A14" s="35"/>
      <c r="B14" s="810" t="s">
        <v>639</v>
      </c>
      <c r="C14" s="811"/>
      <c r="D14" s="43"/>
      <c r="E14" s="44"/>
      <c r="F14" s="44"/>
      <c r="G14" s="35"/>
      <c r="H14" s="814" t="s">
        <v>670</v>
      </c>
      <c r="I14" s="815"/>
      <c r="J14" s="45"/>
      <c r="K14" s="45"/>
      <c r="L14" s="45"/>
      <c r="M14" s="35"/>
    </row>
    <row r="15" spans="1:13" s="3" customFormat="1" ht="16.5" thickTop="1" thickBot="1">
      <c r="A15" s="46"/>
      <c r="B15" s="812"/>
      <c r="C15" s="813"/>
      <c r="D15" s="14"/>
      <c r="E15" s="12" t="s">
        <v>663</v>
      </c>
      <c r="F15" s="13">
        <f>COUNTA(D17:D36)</f>
        <v>2</v>
      </c>
      <c r="G15" s="46"/>
      <c r="H15" s="816"/>
      <c r="I15" s="817"/>
      <c r="J15" s="32"/>
      <c r="K15" s="33" t="s">
        <v>663</v>
      </c>
      <c r="L15" s="34">
        <f>COUNTA(J17:J36)</f>
        <v>4</v>
      </c>
      <c r="M15" s="46"/>
    </row>
    <row r="16" spans="1:13" s="3" customFormat="1">
      <c r="A16" s="46"/>
      <c r="B16" s="15" t="s">
        <v>644</v>
      </c>
      <c r="C16" s="16" t="s">
        <v>640</v>
      </c>
      <c r="D16" s="4" t="s">
        <v>641</v>
      </c>
      <c r="E16" s="4" t="s">
        <v>642</v>
      </c>
      <c r="F16" s="5" t="s">
        <v>662</v>
      </c>
      <c r="G16" s="46"/>
      <c r="H16" s="24" t="s">
        <v>644</v>
      </c>
      <c r="I16" s="23" t="s">
        <v>640</v>
      </c>
      <c r="J16" s="4" t="s">
        <v>641</v>
      </c>
      <c r="K16" s="4" t="s">
        <v>642</v>
      </c>
      <c r="L16" s="25" t="s">
        <v>662</v>
      </c>
      <c r="M16" s="46"/>
    </row>
    <row r="17" spans="1:14" s="3" customFormat="1">
      <c r="A17" s="46"/>
      <c r="B17" s="93" t="s">
        <v>648</v>
      </c>
      <c r="C17" s="94" t="s">
        <v>1113</v>
      </c>
      <c r="D17" s="95" t="s">
        <v>1114</v>
      </c>
      <c r="E17" s="96" t="s">
        <v>679</v>
      </c>
      <c r="F17" s="301">
        <v>5.1736111111111112E-4</v>
      </c>
      <c r="G17" s="46"/>
      <c r="H17" s="111" t="s">
        <v>648</v>
      </c>
      <c r="I17" s="94" t="s">
        <v>1079</v>
      </c>
      <c r="J17" s="95" t="s">
        <v>1117</v>
      </c>
      <c r="K17" s="96" t="s">
        <v>679</v>
      </c>
      <c r="L17" s="304">
        <v>4.7685185185185195E-4</v>
      </c>
      <c r="M17" s="46"/>
      <c r="N17" s="309"/>
    </row>
    <row r="18" spans="1:14" s="3" customFormat="1">
      <c r="A18" s="46"/>
      <c r="B18" s="98" t="s">
        <v>649</v>
      </c>
      <c r="C18" s="99" t="s">
        <v>1115</v>
      </c>
      <c r="D18" s="100" t="s">
        <v>1116</v>
      </c>
      <c r="E18" s="101" t="s">
        <v>819</v>
      </c>
      <c r="F18" s="302">
        <v>5.8912037037037038E-4</v>
      </c>
      <c r="G18" s="308"/>
      <c r="H18" s="113" t="s">
        <v>649</v>
      </c>
      <c r="I18" s="99" t="s">
        <v>717</v>
      </c>
      <c r="J18" s="100" t="s">
        <v>1118</v>
      </c>
      <c r="K18" s="101" t="s">
        <v>819</v>
      </c>
      <c r="L18" s="305">
        <v>4.9305555555555561E-4</v>
      </c>
      <c r="M18" s="46"/>
      <c r="N18" s="309"/>
    </row>
    <row r="19" spans="1:14" s="3" customFormat="1">
      <c r="A19" s="46"/>
      <c r="B19" s="103"/>
      <c r="C19" s="104"/>
      <c r="D19" s="105"/>
      <c r="E19" s="106"/>
      <c r="F19" s="107"/>
      <c r="G19" s="46"/>
      <c r="H19" s="115" t="s">
        <v>650</v>
      </c>
      <c r="I19" s="104" t="s">
        <v>802</v>
      </c>
      <c r="J19" s="105" t="s">
        <v>981</v>
      </c>
      <c r="K19" s="106" t="s">
        <v>647</v>
      </c>
      <c r="L19" s="306">
        <v>5.3240740740740744E-4</v>
      </c>
      <c r="M19" s="46"/>
      <c r="N19" s="309"/>
    </row>
    <row r="20" spans="1:14" s="3" customFormat="1" ht="12.75" thickBot="1">
      <c r="A20" s="46"/>
      <c r="B20" s="6"/>
      <c r="C20" s="7"/>
      <c r="D20" s="8"/>
      <c r="E20" s="9"/>
      <c r="F20" s="17"/>
      <c r="G20" s="46"/>
      <c r="H20" s="26" t="s">
        <v>651</v>
      </c>
      <c r="I20" s="7" t="s">
        <v>689</v>
      </c>
      <c r="J20" s="8" t="s">
        <v>1119</v>
      </c>
      <c r="K20" s="9" t="s">
        <v>675</v>
      </c>
      <c r="L20" s="27">
        <v>89.1</v>
      </c>
      <c r="M20" s="46"/>
    </row>
    <row r="21" spans="1:14" s="3" customFormat="1" hidden="1">
      <c r="A21" s="46"/>
      <c r="B21" s="6"/>
      <c r="C21" s="7"/>
      <c r="D21" s="8"/>
      <c r="E21" s="9"/>
      <c r="F21" s="17"/>
      <c r="G21" s="46"/>
      <c r="H21" s="26"/>
      <c r="I21" s="7"/>
      <c r="J21" s="8"/>
      <c r="K21" s="9"/>
      <c r="L21" s="27"/>
      <c r="M21" s="46"/>
    </row>
    <row r="22" spans="1:14" s="3" customFormat="1" hidden="1">
      <c r="A22" s="46"/>
      <c r="B22" s="6"/>
      <c r="C22" s="7"/>
      <c r="D22" s="8"/>
      <c r="E22" s="9"/>
      <c r="F22" s="17"/>
      <c r="G22" s="46"/>
      <c r="H22" s="26"/>
      <c r="I22" s="7"/>
      <c r="J22" s="8"/>
      <c r="K22" s="9"/>
      <c r="L22" s="27"/>
      <c r="M22" s="46"/>
    </row>
    <row r="23" spans="1:14" s="3" customFormat="1" ht="12.75" hidden="1">
      <c r="A23" s="46"/>
      <c r="B23" s="6"/>
      <c r="C23" s="7"/>
      <c r="D23" s="20"/>
      <c r="E23" s="9"/>
      <c r="F23" s="17"/>
      <c r="G23" s="46"/>
      <c r="H23" s="26"/>
      <c r="I23" s="7"/>
      <c r="J23" s="8"/>
      <c r="K23" s="9"/>
      <c r="L23" s="27"/>
      <c r="M23" s="46"/>
    </row>
    <row r="24" spans="1:14" s="3" customFormat="1" ht="12.75" hidden="1">
      <c r="A24" s="46"/>
      <c r="B24" s="6"/>
      <c r="C24" s="7"/>
      <c r="D24" s="20"/>
      <c r="E24" s="9"/>
      <c r="F24" s="17"/>
      <c r="G24" s="46"/>
      <c r="H24" s="26"/>
      <c r="I24" s="7"/>
      <c r="J24" s="8"/>
      <c r="K24" s="9"/>
      <c r="L24" s="27"/>
      <c r="M24" s="46"/>
    </row>
    <row r="25" spans="1:14" s="3" customFormat="1" ht="12.75" hidden="1">
      <c r="A25" s="46"/>
      <c r="B25" s="6"/>
      <c r="C25" s="7"/>
      <c r="D25" s="20"/>
      <c r="E25" s="9"/>
      <c r="F25" s="17"/>
      <c r="G25" s="46"/>
      <c r="H25" s="26"/>
      <c r="I25" s="7"/>
      <c r="J25" s="8"/>
      <c r="K25" s="9"/>
      <c r="L25" s="27"/>
      <c r="M25" s="46"/>
    </row>
    <row r="26" spans="1:14" s="3" customFormat="1" ht="12.75" hidden="1">
      <c r="A26" s="46"/>
      <c r="B26" s="6"/>
      <c r="C26" s="7"/>
      <c r="D26" s="20"/>
      <c r="E26" s="9"/>
      <c r="F26" s="17"/>
      <c r="G26" s="46"/>
      <c r="H26" s="26"/>
      <c r="I26" s="7"/>
      <c r="J26" s="8"/>
      <c r="K26" s="9"/>
      <c r="L26" s="27"/>
      <c r="M26" s="46"/>
    </row>
    <row r="27" spans="1:14" s="3" customFormat="1" ht="12.75" hidden="1">
      <c r="A27" s="46"/>
      <c r="B27" s="6"/>
      <c r="C27" s="7"/>
      <c r="D27" s="20"/>
      <c r="E27" s="9"/>
      <c r="F27" s="17"/>
      <c r="G27" s="46"/>
      <c r="H27" s="26"/>
      <c r="I27" s="7"/>
      <c r="J27" s="8"/>
      <c r="K27" s="9"/>
      <c r="L27" s="27"/>
      <c r="M27" s="46"/>
    </row>
    <row r="28" spans="1:14" s="3" customFormat="1" ht="12.75" hidden="1">
      <c r="A28" s="46"/>
      <c r="B28" s="6"/>
      <c r="C28" s="7"/>
      <c r="D28" s="20"/>
      <c r="E28" s="9"/>
      <c r="F28" s="17"/>
      <c r="G28" s="46"/>
      <c r="H28" s="26"/>
      <c r="I28" s="7"/>
      <c r="J28" s="8"/>
      <c r="K28" s="9"/>
      <c r="L28" s="27"/>
      <c r="M28" s="46"/>
    </row>
    <row r="29" spans="1:14" s="3" customFormat="1" ht="13.5" hidden="1" thickBot="1">
      <c r="A29" s="46"/>
      <c r="B29" s="6"/>
      <c r="C29" s="7"/>
      <c r="D29" s="20"/>
      <c r="E29" s="9"/>
      <c r="F29" s="17"/>
      <c r="G29" s="46"/>
      <c r="H29" s="26"/>
      <c r="I29" s="7"/>
      <c r="J29" s="8"/>
      <c r="K29" s="9"/>
      <c r="L29" s="27"/>
      <c r="M29" s="46"/>
    </row>
    <row r="30" spans="1:14" s="3" customFormat="1" ht="13.5" hidden="1" thickBot="1">
      <c r="A30" s="46"/>
      <c r="B30" s="6"/>
      <c r="C30" s="7"/>
      <c r="D30" s="20"/>
      <c r="E30" s="9"/>
      <c r="F30" s="17"/>
      <c r="G30" s="46"/>
      <c r="H30" s="26"/>
      <c r="I30" s="7"/>
      <c r="J30" s="8"/>
      <c r="K30" s="9"/>
      <c r="L30" s="27"/>
      <c r="M30" s="46"/>
    </row>
    <row r="31" spans="1:14" s="3" customFormat="1" ht="13.5" hidden="1" thickBot="1">
      <c r="A31" s="46"/>
      <c r="B31" s="6"/>
      <c r="C31" s="7"/>
      <c r="D31" s="21"/>
      <c r="E31" s="9"/>
      <c r="F31" s="17"/>
      <c r="G31" s="46"/>
      <c r="H31" s="26"/>
      <c r="I31" s="7"/>
      <c r="J31" s="7"/>
      <c r="K31" s="9"/>
      <c r="L31" s="27"/>
      <c r="M31" s="46"/>
    </row>
    <row r="32" spans="1:14" s="3" customFormat="1" ht="13.5" hidden="1" thickBot="1">
      <c r="A32" s="46"/>
      <c r="B32" s="6"/>
      <c r="C32" s="7"/>
      <c r="D32" s="21"/>
      <c r="E32" s="9"/>
      <c r="F32" s="17"/>
      <c r="G32" s="46"/>
      <c r="H32" s="26"/>
      <c r="I32" s="7"/>
      <c r="J32" s="7"/>
      <c r="K32" s="9"/>
      <c r="L32" s="27"/>
      <c r="M32" s="46"/>
    </row>
    <row r="33" spans="1:14" s="3" customFormat="1" ht="13.5" hidden="1" thickBot="1">
      <c r="A33" s="46"/>
      <c r="B33" s="6"/>
      <c r="C33" s="7"/>
      <c r="D33" s="21"/>
      <c r="E33" s="9"/>
      <c r="F33" s="17"/>
      <c r="G33" s="46"/>
      <c r="H33" s="26"/>
      <c r="I33" s="7"/>
      <c r="J33" s="7"/>
      <c r="K33" s="9"/>
      <c r="L33" s="27"/>
      <c r="M33" s="46"/>
    </row>
    <row r="34" spans="1:14" s="3" customFormat="1" ht="13.5" hidden="1" thickBot="1">
      <c r="A34" s="46"/>
      <c r="B34" s="6"/>
      <c r="C34" s="7"/>
      <c r="D34" s="21"/>
      <c r="E34" s="9"/>
      <c r="F34" s="17"/>
      <c r="G34" s="46"/>
      <c r="H34" s="26"/>
      <c r="I34" s="7"/>
      <c r="J34" s="7"/>
      <c r="K34" s="9"/>
      <c r="L34" s="27"/>
      <c r="M34" s="46"/>
    </row>
    <row r="35" spans="1:14" s="3" customFormat="1" ht="13.5" hidden="1" thickBot="1">
      <c r="A35" s="46"/>
      <c r="B35" s="6"/>
      <c r="C35" s="7"/>
      <c r="D35" s="21"/>
      <c r="E35" s="9"/>
      <c r="F35" s="17"/>
      <c r="G35" s="46"/>
      <c r="H35" s="26"/>
      <c r="I35" s="7"/>
      <c r="J35" s="7"/>
      <c r="K35" s="9"/>
      <c r="L35" s="27"/>
      <c r="M35" s="46"/>
    </row>
    <row r="36" spans="1:14" s="3" customFormat="1" ht="13.5" hidden="1" thickBot="1">
      <c r="A36" s="46"/>
      <c r="B36" s="19"/>
      <c r="C36" s="10"/>
      <c r="D36" s="22"/>
      <c r="E36" s="11"/>
      <c r="F36" s="18"/>
      <c r="G36" s="46"/>
      <c r="H36" s="28"/>
      <c r="I36" s="29"/>
      <c r="J36" s="29"/>
      <c r="K36" s="30"/>
      <c r="L36" s="31"/>
      <c r="M36" s="46"/>
    </row>
    <row r="37" spans="1:14" s="3" customFormat="1" ht="12.75" thickTop="1">
      <c r="A37" s="46"/>
      <c r="B37" s="47"/>
      <c r="C37" s="47"/>
      <c r="D37" s="47"/>
      <c r="E37" s="47"/>
      <c r="F37" s="47"/>
      <c r="G37" s="46"/>
      <c r="H37" s="48"/>
      <c r="I37" s="48"/>
      <c r="J37" s="48"/>
      <c r="K37" s="48"/>
      <c r="L37" s="48"/>
      <c r="M37" s="46"/>
    </row>
    <row r="38" spans="1:14" ht="34.5" customHeight="1" thickBot="1">
      <c r="A38" s="35"/>
      <c r="B38" s="802" t="s">
        <v>785</v>
      </c>
      <c r="C38" s="802"/>
      <c r="D38" s="35"/>
      <c r="E38" s="211" t="s">
        <v>643</v>
      </c>
      <c r="F38" s="781" t="s">
        <v>929</v>
      </c>
      <c r="G38" s="781"/>
      <c r="H38" s="781"/>
      <c r="I38" s="781"/>
      <c r="J38" s="35"/>
      <c r="K38" s="784" t="s">
        <v>643</v>
      </c>
      <c r="L38" s="784"/>
      <c r="M38" s="35"/>
    </row>
    <row r="39" spans="1:14" ht="5.25" customHeight="1" thickTop="1" thickBot="1">
      <c r="A39" s="35"/>
      <c r="B39" s="810" t="s">
        <v>639</v>
      </c>
      <c r="C39" s="811"/>
      <c r="D39" s="43"/>
      <c r="E39" s="44"/>
      <c r="F39" s="44"/>
      <c r="G39" s="35"/>
      <c r="H39" s="814" t="s">
        <v>670</v>
      </c>
      <c r="I39" s="815"/>
      <c r="J39" s="45"/>
      <c r="K39" s="45"/>
      <c r="L39" s="45"/>
      <c r="M39" s="35"/>
    </row>
    <row r="40" spans="1:14" s="3" customFormat="1" ht="16.5" thickTop="1" thickBot="1">
      <c r="A40" s="46"/>
      <c r="B40" s="812"/>
      <c r="C40" s="813"/>
      <c r="D40" s="14"/>
      <c r="E40" s="12" t="s">
        <v>663</v>
      </c>
      <c r="F40" s="13">
        <f>COUNTA(D42:D65)</f>
        <v>22</v>
      </c>
      <c r="G40" s="46"/>
      <c r="H40" s="816"/>
      <c r="I40" s="817"/>
      <c r="J40" s="32"/>
      <c r="K40" s="33" t="s">
        <v>663</v>
      </c>
      <c r="L40" s="34">
        <f>COUNTA(J42:J65)</f>
        <v>24</v>
      </c>
      <c r="M40" s="46"/>
    </row>
    <row r="41" spans="1:14" s="3" customFormat="1">
      <c r="A41" s="46"/>
      <c r="B41" s="15" t="s">
        <v>644</v>
      </c>
      <c r="C41" s="16" t="s">
        <v>640</v>
      </c>
      <c r="D41" s="4" t="s">
        <v>641</v>
      </c>
      <c r="E41" s="4" t="s">
        <v>642</v>
      </c>
      <c r="F41" s="5" t="s">
        <v>662</v>
      </c>
      <c r="G41" s="46"/>
      <c r="H41" s="24" t="s">
        <v>644</v>
      </c>
      <c r="I41" s="23" t="s">
        <v>640</v>
      </c>
      <c r="J41" s="4" t="s">
        <v>641</v>
      </c>
      <c r="K41" s="4" t="s">
        <v>642</v>
      </c>
      <c r="L41" s="25" t="s">
        <v>662</v>
      </c>
      <c r="M41" s="46"/>
    </row>
    <row r="42" spans="1:14" s="3" customFormat="1">
      <c r="A42" s="46"/>
      <c r="B42" s="93" t="s">
        <v>648</v>
      </c>
      <c r="C42" s="94" t="s">
        <v>1121</v>
      </c>
      <c r="D42" s="95" t="s">
        <v>1122</v>
      </c>
      <c r="E42" s="96" t="s">
        <v>948</v>
      </c>
      <c r="F42" s="301">
        <v>1.0324074074074074E-3</v>
      </c>
      <c r="G42" s="308"/>
      <c r="H42" s="111" t="s">
        <v>648</v>
      </c>
      <c r="I42" s="94" t="s">
        <v>810</v>
      </c>
      <c r="J42" s="95" t="s">
        <v>1140</v>
      </c>
      <c r="K42" s="96" t="s">
        <v>957</v>
      </c>
      <c r="L42" s="304">
        <v>1.0046296296296298E-3</v>
      </c>
      <c r="M42" s="46"/>
      <c r="N42" s="309"/>
    </row>
    <row r="43" spans="1:14" s="3" customFormat="1">
      <c r="A43" s="46"/>
      <c r="B43" s="98" t="s">
        <v>649</v>
      </c>
      <c r="C43" s="99" t="s">
        <v>708</v>
      </c>
      <c r="D43" s="100" t="s">
        <v>939</v>
      </c>
      <c r="E43" s="101" t="s">
        <v>695</v>
      </c>
      <c r="F43" s="302">
        <v>1.0555555555555555E-3</v>
      </c>
      <c r="G43" s="308"/>
      <c r="H43" s="113" t="s">
        <v>649</v>
      </c>
      <c r="I43" s="99" t="s">
        <v>689</v>
      </c>
      <c r="J43" s="100" t="s">
        <v>1141</v>
      </c>
      <c r="K43" s="101" t="s">
        <v>963</v>
      </c>
      <c r="L43" s="305">
        <v>1.011574074074074E-3</v>
      </c>
      <c r="M43" s="46"/>
      <c r="N43" s="309"/>
    </row>
    <row r="44" spans="1:14" s="3" customFormat="1">
      <c r="A44" s="46"/>
      <c r="B44" s="103" t="s">
        <v>650</v>
      </c>
      <c r="C44" s="104" t="s">
        <v>1123</v>
      </c>
      <c r="D44" s="105" t="s">
        <v>1124</v>
      </c>
      <c r="E44" s="106" t="s">
        <v>957</v>
      </c>
      <c r="F44" s="303">
        <v>1.0613425925925927E-3</v>
      </c>
      <c r="G44" s="308"/>
      <c r="H44" s="115" t="s">
        <v>650</v>
      </c>
      <c r="I44" s="104" t="s">
        <v>727</v>
      </c>
      <c r="J44" s="105" t="s">
        <v>814</v>
      </c>
      <c r="K44" s="106" t="s">
        <v>695</v>
      </c>
      <c r="L44" s="306">
        <v>1.0138888888888888E-3</v>
      </c>
      <c r="M44" s="46"/>
      <c r="N44" s="309"/>
    </row>
    <row r="45" spans="1:14" s="3" customFormat="1">
      <c r="A45" s="46"/>
      <c r="B45" s="6" t="s">
        <v>651</v>
      </c>
      <c r="C45" s="7" t="s">
        <v>780</v>
      </c>
      <c r="D45" s="8" t="s">
        <v>985</v>
      </c>
      <c r="E45" s="9" t="s">
        <v>770</v>
      </c>
      <c r="F45" s="17">
        <v>97.1</v>
      </c>
      <c r="G45" s="46"/>
      <c r="H45" s="26" t="s">
        <v>651</v>
      </c>
      <c r="I45" s="7" t="s">
        <v>728</v>
      </c>
      <c r="J45" s="8" t="s">
        <v>1142</v>
      </c>
      <c r="K45" s="9" t="s">
        <v>675</v>
      </c>
      <c r="L45" s="27">
        <v>89.7</v>
      </c>
      <c r="M45" s="46"/>
    </row>
    <row r="46" spans="1:14" s="3" customFormat="1">
      <c r="A46" s="46"/>
      <c r="B46" s="6" t="s">
        <v>652</v>
      </c>
      <c r="C46" s="7" t="s">
        <v>1125</v>
      </c>
      <c r="D46" s="8" t="s">
        <v>994</v>
      </c>
      <c r="E46" s="9" t="s">
        <v>679</v>
      </c>
      <c r="F46" s="17">
        <v>101.3</v>
      </c>
      <c r="G46" s="46"/>
      <c r="H46" s="26" t="s">
        <v>652</v>
      </c>
      <c r="I46" s="7" t="s">
        <v>723</v>
      </c>
      <c r="J46" s="8" t="s">
        <v>974</v>
      </c>
      <c r="K46" s="9" t="s">
        <v>819</v>
      </c>
      <c r="L46" s="27">
        <v>92.7</v>
      </c>
      <c r="M46" s="46"/>
    </row>
    <row r="47" spans="1:14" s="3" customFormat="1">
      <c r="A47" s="46"/>
      <c r="B47" s="6" t="s">
        <v>653</v>
      </c>
      <c r="C47" s="7" t="s">
        <v>714</v>
      </c>
      <c r="D47" s="8" t="s">
        <v>1126</v>
      </c>
      <c r="E47" s="9" t="s">
        <v>647</v>
      </c>
      <c r="F47" s="17">
        <v>102.2</v>
      </c>
      <c r="G47" s="46"/>
      <c r="H47" s="26" t="s">
        <v>653</v>
      </c>
      <c r="I47" s="7" t="s">
        <v>1143</v>
      </c>
      <c r="J47" s="8" t="s">
        <v>831</v>
      </c>
      <c r="K47" s="9" t="s">
        <v>675</v>
      </c>
      <c r="L47" s="27">
        <v>93.1</v>
      </c>
      <c r="M47" s="46"/>
    </row>
    <row r="48" spans="1:14" s="3" customFormat="1">
      <c r="A48" s="46"/>
      <c r="B48" s="6" t="s">
        <v>654</v>
      </c>
      <c r="C48" s="7" t="s">
        <v>645</v>
      </c>
      <c r="D48" s="8" t="s">
        <v>1127</v>
      </c>
      <c r="E48" s="9" t="s">
        <v>770</v>
      </c>
      <c r="F48" s="17">
        <v>104.8</v>
      </c>
      <c r="G48" s="46"/>
      <c r="H48" s="26" t="s">
        <v>654</v>
      </c>
      <c r="I48" s="7" t="s">
        <v>1144</v>
      </c>
      <c r="J48" s="8" t="s">
        <v>1048</v>
      </c>
      <c r="K48" s="9" t="s">
        <v>948</v>
      </c>
      <c r="L48" s="27">
        <v>97.7</v>
      </c>
      <c r="M48" s="46"/>
    </row>
    <row r="49" spans="1:13" s="3" customFormat="1">
      <c r="A49" s="46"/>
      <c r="B49" s="6" t="s">
        <v>655</v>
      </c>
      <c r="C49" s="7" t="s">
        <v>1128</v>
      </c>
      <c r="D49" s="8" t="s">
        <v>844</v>
      </c>
      <c r="E49" s="9" t="s">
        <v>675</v>
      </c>
      <c r="F49" s="17">
        <v>105.4</v>
      </c>
      <c r="G49" s="46"/>
      <c r="H49" s="26" t="s">
        <v>655</v>
      </c>
      <c r="I49" s="7" t="s">
        <v>1145</v>
      </c>
      <c r="J49" s="8" t="s">
        <v>688</v>
      </c>
      <c r="K49" s="9" t="s">
        <v>647</v>
      </c>
      <c r="L49" s="27">
        <v>98.5</v>
      </c>
      <c r="M49" s="46"/>
    </row>
    <row r="50" spans="1:13" s="3" customFormat="1">
      <c r="A50" s="46"/>
      <c r="B50" s="6" t="s">
        <v>656</v>
      </c>
      <c r="C50" s="7" t="s">
        <v>693</v>
      </c>
      <c r="D50" s="8" t="s">
        <v>1129</v>
      </c>
      <c r="E50" s="9" t="s">
        <v>647</v>
      </c>
      <c r="F50" s="17">
        <v>105.8</v>
      </c>
      <c r="G50" s="46"/>
      <c r="H50" s="26" t="s">
        <v>656</v>
      </c>
      <c r="I50" s="7" t="s">
        <v>725</v>
      </c>
      <c r="J50" s="8" t="s">
        <v>977</v>
      </c>
      <c r="K50" s="9" t="s">
        <v>695</v>
      </c>
      <c r="L50" s="27">
        <v>98.9</v>
      </c>
      <c r="M50" s="46"/>
    </row>
    <row r="51" spans="1:13" s="3" customFormat="1">
      <c r="A51" s="46"/>
      <c r="B51" s="6" t="s">
        <v>657</v>
      </c>
      <c r="C51" s="7" t="s">
        <v>645</v>
      </c>
      <c r="D51" s="8" t="s">
        <v>1130</v>
      </c>
      <c r="E51" s="9" t="s">
        <v>647</v>
      </c>
      <c r="F51" s="17">
        <v>106.1</v>
      </c>
      <c r="G51" s="46"/>
      <c r="H51" s="26" t="s">
        <v>657</v>
      </c>
      <c r="I51" s="7" t="s">
        <v>682</v>
      </c>
      <c r="J51" s="8" t="s">
        <v>1146</v>
      </c>
      <c r="K51" s="9" t="s">
        <v>647</v>
      </c>
      <c r="L51" s="27">
        <v>99.3</v>
      </c>
      <c r="M51" s="46"/>
    </row>
    <row r="52" spans="1:13" s="3" customFormat="1">
      <c r="A52" s="46"/>
      <c r="B52" s="6" t="s">
        <v>658</v>
      </c>
      <c r="C52" s="7" t="s">
        <v>1131</v>
      </c>
      <c r="D52" s="8" t="s">
        <v>713</v>
      </c>
      <c r="E52" s="9" t="s">
        <v>695</v>
      </c>
      <c r="F52" s="17">
        <v>108.9</v>
      </c>
      <c r="G52" s="46"/>
      <c r="H52" s="26" t="s">
        <v>658</v>
      </c>
      <c r="I52" s="7" t="s">
        <v>854</v>
      </c>
      <c r="J52" s="8" t="s">
        <v>1118</v>
      </c>
      <c r="K52" s="9" t="s">
        <v>819</v>
      </c>
      <c r="L52" s="27">
        <v>103.3</v>
      </c>
      <c r="M52" s="46"/>
    </row>
    <row r="53" spans="1:13" s="3" customFormat="1">
      <c r="A53" s="46"/>
      <c r="B53" s="6" t="s">
        <v>659</v>
      </c>
      <c r="C53" s="7" t="s">
        <v>645</v>
      </c>
      <c r="D53" s="8" t="s">
        <v>680</v>
      </c>
      <c r="E53" s="9" t="s">
        <v>681</v>
      </c>
      <c r="F53" s="17">
        <v>109.3</v>
      </c>
      <c r="G53" s="46"/>
      <c r="H53" s="26" t="s">
        <v>659</v>
      </c>
      <c r="I53" s="7" t="s">
        <v>810</v>
      </c>
      <c r="J53" s="8" t="s">
        <v>974</v>
      </c>
      <c r="K53" s="9" t="s">
        <v>819</v>
      </c>
      <c r="L53" s="27">
        <v>106.4</v>
      </c>
      <c r="M53" s="46"/>
    </row>
    <row r="54" spans="1:13" s="3" customFormat="1">
      <c r="A54" s="46"/>
      <c r="B54" s="6" t="s">
        <v>660</v>
      </c>
      <c r="C54" s="7" t="s">
        <v>983</v>
      </c>
      <c r="D54" s="8" t="s">
        <v>982</v>
      </c>
      <c r="E54" s="9" t="s">
        <v>695</v>
      </c>
      <c r="F54" s="17">
        <v>109.7</v>
      </c>
      <c r="G54" s="46"/>
      <c r="H54" s="26" t="s">
        <v>660</v>
      </c>
      <c r="I54" s="7" t="s">
        <v>980</v>
      </c>
      <c r="J54" s="8" t="s">
        <v>981</v>
      </c>
      <c r="K54" s="9" t="s">
        <v>647</v>
      </c>
      <c r="L54" s="27">
        <v>107.7</v>
      </c>
      <c r="M54" s="46"/>
    </row>
    <row r="55" spans="1:13" s="3" customFormat="1">
      <c r="A55" s="46"/>
      <c r="B55" s="6" t="s">
        <v>661</v>
      </c>
      <c r="C55" s="7" t="s">
        <v>703</v>
      </c>
      <c r="D55" s="8" t="s">
        <v>943</v>
      </c>
      <c r="E55" s="9" t="s">
        <v>647</v>
      </c>
      <c r="F55" s="17">
        <v>111.9</v>
      </c>
      <c r="G55" s="46"/>
      <c r="H55" s="26" t="s">
        <v>661</v>
      </c>
      <c r="I55" s="7" t="s">
        <v>685</v>
      </c>
      <c r="J55" s="8" t="s">
        <v>721</v>
      </c>
      <c r="K55" s="9" t="s">
        <v>647</v>
      </c>
      <c r="L55" s="27">
        <v>108.3</v>
      </c>
      <c r="M55" s="46"/>
    </row>
    <row r="56" spans="1:13" s="3" customFormat="1">
      <c r="A56" s="46"/>
      <c r="B56" s="6" t="s">
        <v>664</v>
      </c>
      <c r="C56" s="7" t="s">
        <v>1131</v>
      </c>
      <c r="D56" s="8" t="s">
        <v>1132</v>
      </c>
      <c r="E56" s="9" t="s">
        <v>770</v>
      </c>
      <c r="F56" s="17">
        <v>112.1</v>
      </c>
      <c r="G56" s="46"/>
      <c r="H56" s="26" t="s">
        <v>664</v>
      </c>
      <c r="I56" s="7" t="s">
        <v>725</v>
      </c>
      <c r="J56" s="8" t="s">
        <v>838</v>
      </c>
      <c r="K56" s="9" t="s">
        <v>695</v>
      </c>
      <c r="L56" s="27">
        <v>109.6</v>
      </c>
      <c r="M56" s="46"/>
    </row>
    <row r="57" spans="1:13" s="3" customFormat="1">
      <c r="A57" s="46"/>
      <c r="B57" s="6" t="s">
        <v>665</v>
      </c>
      <c r="C57" s="7" t="s">
        <v>706</v>
      </c>
      <c r="D57" s="8" t="s">
        <v>1133</v>
      </c>
      <c r="E57" s="9" t="s">
        <v>647</v>
      </c>
      <c r="F57" s="17">
        <v>112.5</v>
      </c>
      <c r="G57" s="46"/>
      <c r="H57" s="26" t="s">
        <v>665</v>
      </c>
      <c r="I57" s="7" t="s">
        <v>689</v>
      </c>
      <c r="J57" s="8" t="s">
        <v>858</v>
      </c>
      <c r="K57" s="9" t="s">
        <v>647</v>
      </c>
      <c r="L57" s="27">
        <v>111.5</v>
      </c>
      <c r="M57" s="46"/>
    </row>
    <row r="58" spans="1:13" s="3" customFormat="1">
      <c r="A58" s="46"/>
      <c r="B58" s="6" t="s">
        <v>666</v>
      </c>
      <c r="C58" s="7" t="s">
        <v>677</v>
      </c>
      <c r="D58" s="8" t="s">
        <v>1134</v>
      </c>
      <c r="E58" s="9" t="s">
        <v>647</v>
      </c>
      <c r="F58" s="17">
        <v>113.2</v>
      </c>
      <c r="G58" s="46"/>
      <c r="H58" s="26" t="s">
        <v>666</v>
      </c>
      <c r="I58" s="7" t="s">
        <v>719</v>
      </c>
      <c r="J58" s="8" t="s">
        <v>1147</v>
      </c>
      <c r="K58" s="9" t="s">
        <v>647</v>
      </c>
      <c r="L58" s="27">
        <v>12.6</v>
      </c>
      <c r="M58" s="46"/>
    </row>
    <row r="59" spans="1:13" s="3" customFormat="1">
      <c r="A59" s="46"/>
      <c r="B59" s="6" t="s">
        <v>667</v>
      </c>
      <c r="C59" s="7" t="s">
        <v>696</v>
      </c>
      <c r="D59" s="8" t="s">
        <v>1135</v>
      </c>
      <c r="E59" s="9" t="s">
        <v>647</v>
      </c>
      <c r="F59" s="17">
        <v>113.5</v>
      </c>
      <c r="G59" s="46"/>
      <c r="H59" s="26" t="s">
        <v>667</v>
      </c>
      <c r="I59" s="7" t="s">
        <v>1148</v>
      </c>
      <c r="J59" s="8" t="s">
        <v>688</v>
      </c>
      <c r="K59" s="9" t="s">
        <v>647</v>
      </c>
      <c r="L59" s="27">
        <v>113.5</v>
      </c>
      <c r="M59" s="46"/>
    </row>
    <row r="60" spans="1:13" s="3" customFormat="1">
      <c r="A60" s="46"/>
      <c r="B60" s="6" t="s">
        <v>668</v>
      </c>
      <c r="C60" s="7" t="s">
        <v>780</v>
      </c>
      <c r="D60" s="8" t="s">
        <v>1136</v>
      </c>
      <c r="E60" s="9" t="s">
        <v>647</v>
      </c>
      <c r="F60" s="17">
        <v>113.9</v>
      </c>
      <c r="G60" s="46"/>
      <c r="H60" s="26" t="s">
        <v>668</v>
      </c>
      <c r="I60" s="7" t="s">
        <v>906</v>
      </c>
      <c r="J60" s="8" t="s">
        <v>1149</v>
      </c>
      <c r="K60" s="9" t="s">
        <v>647</v>
      </c>
      <c r="L60" s="27">
        <v>155.80000000000001</v>
      </c>
      <c r="M60" s="46"/>
    </row>
    <row r="61" spans="1:13" s="3" customFormat="1">
      <c r="A61" s="46"/>
      <c r="B61" s="6" t="s">
        <v>669</v>
      </c>
      <c r="C61" s="7" t="s">
        <v>645</v>
      </c>
      <c r="D61" s="8" t="s">
        <v>1137</v>
      </c>
      <c r="E61" s="9" t="s">
        <v>647</v>
      </c>
      <c r="F61" s="17">
        <v>114.4</v>
      </c>
      <c r="G61" s="46"/>
      <c r="H61" s="26" t="s">
        <v>669</v>
      </c>
      <c r="I61" s="7" t="s">
        <v>829</v>
      </c>
      <c r="J61" s="8" t="s">
        <v>838</v>
      </c>
      <c r="K61" s="9" t="s">
        <v>647</v>
      </c>
      <c r="L61" s="27">
        <v>119.5</v>
      </c>
      <c r="M61" s="46"/>
    </row>
    <row r="62" spans="1:13" s="3" customFormat="1">
      <c r="A62" s="46"/>
      <c r="B62" s="6" t="s">
        <v>918</v>
      </c>
      <c r="C62" s="7" t="s">
        <v>1138</v>
      </c>
      <c r="D62" s="8" t="s">
        <v>1139</v>
      </c>
      <c r="E62" s="9" t="s">
        <v>647</v>
      </c>
      <c r="F62" s="17">
        <v>124.4</v>
      </c>
      <c r="G62" s="46"/>
      <c r="H62" s="26" t="s">
        <v>918</v>
      </c>
      <c r="I62" s="7" t="s">
        <v>1150</v>
      </c>
      <c r="J62" s="8" t="s">
        <v>1088</v>
      </c>
      <c r="K62" s="9" t="s">
        <v>770</v>
      </c>
      <c r="L62" s="27">
        <v>123.5</v>
      </c>
      <c r="M62" s="46"/>
    </row>
    <row r="63" spans="1:13" s="3" customFormat="1">
      <c r="A63" s="46"/>
      <c r="B63" s="6" t="s">
        <v>919</v>
      </c>
      <c r="C63" s="7" t="s">
        <v>772</v>
      </c>
      <c r="D63" s="8" t="s">
        <v>1031</v>
      </c>
      <c r="E63" s="9" t="s">
        <v>647</v>
      </c>
      <c r="F63" s="17">
        <v>138.30000000000001</v>
      </c>
      <c r="G63" s="46"/>
      <c r="H63" s="26" t="s">
        <v>919</v>
      </c>
      <c r="I63" s="7" t="s">
        <v>1151</v>
      </c>
      <c r="J63" s="8" t="s">
        <v>1152</v>
      </c>
      <c r="K63" s="9" t="s">
        <v>819</v>
      </c>
      <c r="L63" s="27">
        <v>124.8</v>
      </c>
      <c r="M63" s="46"/>
    </row>
    <row r="64" spans="1:13" s="3" customFormat="1">
      <c r="A64" s="46"/>
      <c r="B64" s="6"/>
      <c r="C64" s="7"/>
      <c r="D64" s="7"/>
      <c r="E64" s="9"/>
      <c r="F64" s="17"/>
      <c r="G64" s="46"/>
      <c r="H64" s="26" t="s">
        <v>920</v>
      </c>
      <c r="I64" s="7" t="s">
        <v>883</v>
      </c>
      <c r="J64" s="8" t="s">
        <v>1088</v>
      </c>
      <c r="K64" s="9" t="s">
        <v>770</v>
      </c>
      <c r="L64" s="27">
        <v>134.9</v>
      </c>
      <c r="M64" s="46"/>
    </row>
    <row r="65" spans="1:14" s="3" customFormat="1" ht="12.75" thickBot="1">
      <c r="A65" s="46"/>
      <c r="B65" s="6"/>
      <c r="C65" s="10"/>
      <c r="D65" s="10"/>
      <c r="E65" s="11"/>
      <c r="F65" s="18"/>
      <c r="G65" s="46"/>
      <c r="H65" s="28" t="s">
        <v>921</v>
      </c>
      <c r="I65" s="29" t="s">
        <v>883</v>
      </c>
      <c r="J65" s="92" t="s">
        <v>831</v>
      </c>
      <c r="K65" s="30" t="s">
        <v>647</v>
      </c>
      <c r="L65" s="31">
        <v>144.5</v>
      </c>
      <c r="M65" s="46"/>
    </row>
    <row r="66" spans="1:14" s="3" customFormat="1" ht="12.75" thickTop="1">
      <c r="A66" s="46"/>
      <c r="B66" s="47"/>
      <c r="C66" s="47"/>
      <c r="D66" s="47"/>
      <c r="E66" s="47"/>
      <c r="F66" s="47"/>
      <c r="G66" s="46"/>
      <c r="H66" s="48"/>
      <c r="I66" s="48"/>
      <c r="J66" s="48"/>
      <c r="K66" s="48"/>
      <c r="L66" s="48"/>
      <c r="M66" s="46"/>
    </row>
    <row r="67" spans="1:14" ht="29.25" customHeight="1" thickBot="1">
      <c r="A67" s="35"/>
      <c r="B67" s="784" t="s">
        <v>786</v>
      </c>
      <c r="C67" s="784"/>
      <c r="D67" s="35"/>
      <c r="E67" s="211" t="s">
        <v>643</v>
      </c>
      <c r="F67" s="781" t="s">
        <v>692</v>
      </c>
      <c r="G67" s="781"/>
      <c r="H67" s="781"/>
      <c r="I67" s="781"/>
      <c r="J67" s="35"/>
      <c r="K67" s="784" t="s">
        <v>730</v>
      </c>
      <c r="L67" s="784"/>
      <c r="M67" s="35"/>
    </row>
    <row r="68" spans="1:14" ht="5.25" customHeight="1" thickTop="1" thickBot="1">
      <c r="A68" s="35"/>
      <c r="B68" s="790" t="s">
        <v>639</v>
      </c>
      <c r="C68" s="791"/>
      <c r="D68" s="43"/>
      <c r="E68" s="44"/>
      <c r="F68" s="44"/>
      <c r="G68" s="35"/>
      <c r="H68" s="785" t="s">
        <v>670</v>
      </c>
      <c r="I68" s="786"/>
      <c r="J68" s="45"/>
      <c r="K68" s="45"/>
      <c r="L68" s="45"/>
      <c r="M68" s="35"/>
    </row>
    <row r="69" spans="1:14" s="3" customFormat="1" ht="16.5" thickTop="1" thickBot="1">
      <c r="A69" s="46"/>
      <c r="B69" s="792"/>
      <c r="C69" s="793"/>
      <c r="D69" s="14"/>
      <c r="E69" s="12" t="s">
        <v>663</v>
      </c>
      <c r="F69" s="13">
        <f>COUNTA(D71:D95)</f>
        <v>19</v>
      </c>
      <c r="G69" s="46"/>
      <c r="H69" s="787"/>
      <c r="I69" s="788"/>
      <c r="J69" s="32"/>
      <c r="K69" s="33" t="s">
        <v>663</v>
      </c>
      <c r="L69" s="34">
        <f>COUNTA(J71:J95)</f>
        <v>25</v>
      </c>
      <c r="M69" s="46"/>
    </row>
    <row r="70" spans="1:14" s="3" customFormat="1">
      <c r="A70" s="46"/>
      <c r="B70" s="15" t="s">
        <v>644</v>
      </c>
      <c r="C70" s="16" t="s">
        <v>640</v>
      </c>
      <c r="D70" s="4" t="s">
        <v>641</v>
      </c>
      <c r="E70" s="4" t="s">
        <v>642</v>
      </c>
      <c r="F70" s="5" t="s">
        <v>662</v>
      </c>
      <c r="G70" s="46"/>
      <c r="H70" s="24" t="s">
        <v>644</v>
      </c>
      <c r="I70" s="23" t="s">
        <v>640</v>
      </c>
      <c r="J70" s="4" t="s">
        <v>641</v>
      </c>
      <c r="K70" s="4" t="s">
        <v>642</v>
      </c>
      <c r="L70" s="25" t="s">
        <v>662</v>
      </c>
      <c r="M70" s="46"/>
    </row>
    <row r="71" spans="1:14" s="3" customFormat="1">
      <c r="A71" s="46"/>
      <c r="B71" s="93" t="s">
        <v>648</v>
      </c>
      <c r="C71" s="94" t="s">
        <v>1182</v>
      </c>
      <c r="D71" s="95" t="s">
        <v>1183</v>
      </c>
      <c r="E71" s="96" t="s">
        <v>957</v>
      </c>
      <c r="F71" s="301">
        <v>9.0740740740740745E-4</v>
      </c>
      <c r="G71" s="308"/>
      <c r="H71" s="111" t="s">
        <v>648</v>
      </c>
      <c r="I71" s="94" t="s">
        <v>725</v>
      </c>
      <c r="J71" s="95" t="s">
        <v>1164</v>
      </c>
      <c r="K71" s="96" t="s">
        <v>957</v>
      </c>
      <c r="L71" s="304">
        <v>1.689814814814815E-3</v>
      </c>
      <c r="M71" s="46"/>
      <c r="N71" s="309"/>
    </row>
    <row r="72" spans="1:14" s="3" customFormat="1">
      <c r="A72" s="46"/>
      <c r="B72" s="98" t="s">
        <v>649</v>
      </c>
      <c r="C72" s="99" t="s">
        <v>705</v>
      </c>
      <c r="D72" s="100" t="s">
        <v>1184</v>
      </c>
      <c r="E72" s="101" t="s">
        <v>770</v>
      </c>
      <c r="F72" s="302">
        <v>9.2939814814814827E-4</v>
      </c>
      <c r="G72" s="308"/>
      <c r="H72" s="113" t="s">
        <v>649</v>
      </c>
      <c r="I72" s="99" t="s">
        <v>999</v>
      </c>
      <c r="J72" s="100" t="s">
        <v>1000</v>
      </c>
      <c r="K72" s="101" t="s">
        <v>957</v>
      </c>
      <c r="L72" s="305">
        <v>1.6932870370370372E-3</v>
      </c>
      <c r="M72" s="46"/>
      <c r="N72" s="309"/>
    </row>
    <row r="73" spans="1:14" s="3" customFormat="1">
      <c r="A73" s="46"/>
      <c r="B73" s="103" t="s">
        <v>650</v>
      </c>
      <c r="C73" s="104" t="s">
        <v>712</v>
      </c>
      <c r="D73" s="105" t="s">
        <v>765</v>
      </c>
      <c r="E73" s="106" t="s">
        <v>647</v>
      </c>
      <c r="F73" s="303">
        <v>9.4791666666666668E-4</v>
      </c>
      <c r="G73" s="308"/>
      <c r="H73" s="115" t="s">
        <v>650</v>
      </c>
      <c r="I73" s="104" t="s">
        <v>682</v>
      </c>
      <c r="J73" s="105" t="s">
        <v>869</v>
      </c>
      <c r="K73" s="106" t="s">
        <v>679</v>
      </c>
      <c r="L73" s="306">
        <v>1.7268518518518518E-3</v>
      </c>
      <c r="M73" s="46"/>
      <c r="N73" s="309"/>
    </row>
    <row r="74" spans="1:14" s="3" customFormat="1">
      <c r="A74" s="46"/>
      <c r="B74" s="6" t="s">
        <v>651</v>
      </c>
      <c r="C74" s="7" t="s">
        <v>780</v>
      </c>
      <c r="D74" s="8" t="s">
        <v>822</v>
      </c>
      <c r="E74" s="9" t="s">
        <v>647</v>
      </c>
      <c r="F74" s="17">
        <v>84.9</v>
      </c>
      <c r="G74" s="46"/>
      <c r="H74" s="26" t="s">
        <v>651</v>
      </c>
      <c r="I74" s="7" t="s">
        <v>829</v>
      </c>
      <c r="J74" s="8" t="s">
        <v>826</v>
      </c>
      <c r="K74" s="9" t="s">
        <v>675</v>
      </c>
      <c r="L74" s="27">
        <v>149.69999999999999</v>
      </c>
      <c r="M74" s="46"/>
    </row>
    <row r="75" spans="1:14" s="3" customFormat="1">
      <c r="A75" s="46"/>
      <c r="B75" s="6" t="s">
        <v>652</v>
      </c>
      <c r="C75" s="7" t="s">
        <v>780</v>
      </c>
      <c r="D75" s="8" t="s">
        <v>985</v>
      </c>
      <c r="E75" s="9" t="s">
        <v>770</v>
      </c>
      <c r="F75" s="17">
        <v>85.2</v>
      </c>
      <c r="G75" s="46"/>
      <c r="H75" s="26" t="s">
        <v>652</v>
      </c>
      <c r="I75" s="7" t="s">
        <v>759</v>
      </c>
      <c r="J75" s="8" t="s">
        <v>1141</v>
      </c>
      <c r="K75" s="9" t="s">
        <v>963</v>
      </c>
      <c r="L75" s="27">
        <v>152.5</v>
      </c>
      <c r="M75" s="46"/>
    </row>
    <row r="76" spans="1:14" s="3" customFormat="1">
      <c r="A76" s="46"/>
      <c r="B76" s="6" t="s">
        <v>653</v>
      </c>
      <c r="C76" s="7" t="s">
        <v>1185</v>
      </c>
      <c r="D76" s="8" t="s">
        <v>1186</v>
      </c>
      <c r="E76" s="9" t="s">
        <v>647</v>
      </c>
      <c r="F76" s="17">
        <v>86.8</v>
      </c>
      <c r="G76" s="46"/>
      <c r="H76" s="26" t="s">
        <v>653</v>
      </c>
      <c r="I76" s="7" t="s">
        <v>1165</v>
      </c>
      <c r="J76" s="8" t="s">
        <v>1166</v>
      </c>
      <c r="K76" s="9" t="s">
        <v>957</v>
      </c>
      <c r="L76" s="27">
        <v>157.9</v>
      </c>
      <c r="M76" s="46"/>
    </row>
    <row r="77" spans="1:14" s="3" customFormat="1">
      <c r="A77" s="46"/>
      <c r="B77" s="6" t="s">
        <v>654</v>
      </c>
      <c r="C77" s="7" t="s">
        <v>850</v>
      </c>
      <c r="D77" s="8" t="s">
        <v>1187</v>
      </c>
      <c r="E77" s="9" t="s">
        <v>957</v>
      </c>
      <c r="F77" s="17">
        <v>88.2</v>
      </c>
      <c r="G77" s="46"/>
      <c r="H77" s="26" t="s">
        <v>654</v>
      </c>
      <c r="I77" s="7" t="s">
        <v>1013</v>
      </c>
      <c r="J77" s="8" t="s">
        <v>877</v>
      </c>
      <c r="K77" s="9" t="s">
        <v>949</v>
      </c>
      <c r="L77" s="27">
        <v>158.4</v>
      </c>
      <c r="M77" s="46"/>
    </row>
    <row r="78" spans="1:14" s="3" customFormat="1">
      <c r="A78" s="46"/>
      <c r="B78" s="6" t="s">
        <v>655</v>
      </c>
      <c r="C78" s="7" t="s">
        <v>677</v>
      </c>
      <c r="D78" s="8" t="s">
        <v>982</v>
      </c>
      <c r="E78" s="9" t="s">
        <v>695</v>
      </c>
      <c r="F78" s="17">
        <v>89.7</v>
      </c>
      <c r="G78" s="46"/>
      <c r="H78" s="26" t="s">
        <v>655</v>
      </c>
      <c r="I78" s="7" t="s">
        <v>759</v>
      </c>
      <c r="J78" s="8" t="s">
        <v>1167</v>
      </c>
      <c r="K78" s="9" t="s">
        <v>770</v>
      </c>
      <c r="L78" s="27">
        <v>158.80000000000001</v>
      </c>
      <c r="M78" s="46"/>
    </row>
    <row r="79" spans="1:14" s="3" customFormat="1">
      <c r="A79" s="46"/>
      <c r="B79" s="6" t="s">
        <v>656</v>
      </c>
      <c r="C79" s="7" t="s">
        <v>671</v>
      </c>
      <c r="D79" s="8" t="s">
        <v>672</v>
      </c>
      <c r="E79" s="9" t="s">
        <v>962</v>
      </c>
      <c r="F79" s="17">
        <v>91.2</v>
      </c>
      <c r="G79" s="46"/>
      <c r="H79" s="26" t="s">
        <v>656</v>
      </c>
      <c r="I79" s="7" t="s">
        <v>723</v>
      </c>
      <c r="J79" s="8" t="s">
        <v>840</v>
      </c>
      <c r="K79" s="9" t="s">
        <v>679</v>
      </c>
      <c r="L79" s="27">
        <v>160.4</v>
      </c>
      <c r="M79" s="46"/>
    </row>
    <row r="80" spans="1:14" s="3" customFormat="1">
      <c r="A80" s="46"/>
      <c r="B80" s="6" t="s">
        <v>657</v>
      </c>
      <c r="C80" s="7" t="s">
        <v>1188</v>
      </c>
      <c r="D80" s="8" t="s">
        <v>1189</v>
      </c>
      <c r="E80" s="9" t="s">
        <v>695</v>
      </c>
      <c r="F80" s="17">
        <v>91.8</v>
      </c>
      <c r="G80" s="46"/>
      <c r="H80" s="26" t="s">
        <v>657</v>
      </c>
      <c r="I80" s="7" t="s">
        <v>717</v>
      </c>
      <c r="J80" s="8" t="s">
        <v>814</v>
      </c>
      <c r="K80" s="9" t="s">
        <v>695</v>
      </c>
      <c r="L80" s="27">
        <v>163.80000000000001</v>
      </c>
      <c r="M80" s="46"/>
    </row>
    <row r="81" spans="1:13" s="3" customFormat="1">
      <c r="A81" s="46"/>
      <c r="B81" s="6" t="s">
        <v>658</v>
      </c>
      <c r="C81" s="7" t="s">
        <v>1182</v>
      </c>
      <c r="D81" s="8" t="s">
        <v>1190</v>
      </c>
      <c r="E81" s="9" t="s">
        <v>957</v>
      </c>
      <c r="F81" s="17">
        <v>94.5</v>
      </c>
      <c r="G81" s="46"/>
      <c r="H81" s="26" t="s">
        <v>658</v>
      </c>
      <c r="I81" s="7" t="s">
        <v>881</v>
      </c>
      <c r="J81" s="8" t="s">
        <v>1168</v>
      </c>
      <c r="K81" s="9" t="s">
        <v>949</v>
      </c>
      <c r="L81" s="27">
        <v>164.4</v>
      </c>
      <c r="M81" s="46"/>
    </row>
    <row r="82" spans="1:13" s="3" customFormat="1">
      <c r="A82" s="46"/>
      <c r="B82" s="6" t="s">
        <v>659</v>
      </c>
      <c r="C82" s="7" t="s">
        <v>1191</v>
      </c>
      <c r="D82" s="8" t="s">
        <v>1192</v>
      </c>
      <c r="E82" s="9" t="s">
        <v>950</v>
      </c>
      <c r="F82" s="17">
        <v>96.5</v>
      </c>
      <c r="G82" s="46"/>
      <c r="H82" s="26" t="s">
        <v>659</v>
      </c>
      <c r="I82" s="7" t="s">
        <v>1169</v>
      </c>
      <c r="J82" s="8" t="s">
        <v>1170</v>
      </c>
      <c r="K82" s="9" t="s">
        <v>770</v>
      </c>
      <c r="L82" s="27">
        <v>165.2</v>
      </c>
      <c r="M82" s="46"/>
    </row>
    <row r="83" spans="1:13" s="3" customFormat="1">
      <c r="A83" s="46"/>
      <c r="B83" s="6" t="s">
        <v>660</v>
      </c>
      <c r="C83" s="7" t="s">
        <v>1193</v>
      </c>
      <c r="D83" s="8" t="s">
        <v>838</v>
      </c>
      <c r="E83" s="9" t="s">
        <v>647</v>
      </c>
      <c r="F83" s="17">
        <v>96.9</v>
      </c>
      <c r="G83" s="46"/>
      <c r="H83" s="26" t="s">
        <v>660</v>
      </c>
      <c r="I83" s="7" t="s">
        <v>1171</v>
      </c>
      <c r="J83" s="8" t="s">
        <v>1172</v>
      </c>
      <c r="K83" s="9" t="s">
        <v>675</v>
      </c>
      <c r="L83" s="27">
        <v>166.9</v>
      </c>
      <c r="M83" s="46"/>
    </row>
    <row r="84" spans="1:13" s="3" customFormat="1">
      <c r="A84" s="46"/>
      <c r="B84" s="6" t="s">
        <v>661</v>
      </c>
      <c r="C84" s="7" t="s">
        <v>1185</v>
      </c>
      <c r="D84" s="8" t="s">
        <v>765</v>
      </c>
      <c r="E84" s="9" t="s">
        <v>647</v>
      </c>
      <c r="F84" s="17">
        <v>98.9</v>
      </c>
      <c r="G84" s="46"/>
      <c r="H84" s="26" t="s">
        <v>661</v>
      </c>
      <c r="I84" s="7" t="s">
        <v>682</v>
      </c>
      <c r="J84" s="8" t="s">
        <v>1173</v>
      </c>
      <c r="K84" s="9" t="s">
        <v>948</v>
      </c>
      <c r="L84" s="27">
        <v>168.4</v>
      </c>
      <c r="M84" s="46"/>
    </row>
    <row r="85" spans="1:13" s="3" customFormat="1">
      <c r="A85" s="46"/>
      <c r="B85" s="6" t="s">
        <v>664</v>
      </c>
      <c r="C85" s="7" t="s">
        <v>780</v>
      </c>
      <c r="D85" s="8" t="s">
        <v>838</v>
      </c>
      <c r="E85" s="9" t="s">
        <v>647</v>
      </c>
      <c r="F85" s="17">
        <v>103.5</v>
      </c>
      <c r="G85" s="46"/>
      <c r="H85" s="26" t="s">
        <v>664</v>
      </c>
      <c r="I85" s="7" t="s">
        <v>1174</v>
      </c>
      <c r="J85" s="8" t="s">
        <v>808</v>
      </c>
      <c r="K85" s="9" t="s">
        <v>819</v>
      </c>
      <c r="L85" s="27">
        <v>173.8</v>
      </c>
      <c r="M85" s="46"/>
    </row>
    <row r="86" spans="1:13" s="3" customFormat="1">
      <c r="A86" s="46"/>
      <c r="B86" s="6" t="s">
        <v>665</v>
      </c>
      <c r="C86" s="7" t="s">
        <v>698</v>
      </c>
      <c r="D86" s="8" t="s">
        <v>1194</v>
      </c>
      <c r="E86" s="9" t="s">
        <v>957</v>
      </c>
      <c r="F86" s="17">
        <v>104.9</v>
      </c>
      <c r="G86" s="46"/>
      <c r="H86" s="26" t="s">
        <v>665</v>
      </c>
      <c r="I86" s="7" t="s">
        <v>725</v>
      </c>
      <c r="J86" s="8" t="s">
        <v>1175</v>
      </c>
      <c r="K86" s="9" t="s">
        <v>770</v>
      </c>
      <c r="L86" s="27">
        <v>174.8</v>
      </c>
      <c r="M86" s="46"/>
    </row>
    <row r="87" spans="1:13" s="3" customFormat="1">
      <c r="A87" s="46"/>
      <c r="B87" s="6" t="s">
        <v>666</v>
      </c>
      <c r="C87" s="7" t="s">
        <v>1195</v>
      </c>
      <c r="D87" s="8" t="s">
        <v>676</v>
      </c>
      <c r="E87" s="9" t="s">
        <v>647</v>
      </c>
      <c r="F87" s="17">
        <v>105.4</v>
      </c>
      <c r="G87" s="46"/>
      <c r="H87" s="26" t="s">
        <v>666</v>
      </c>
      <c r="I87" s="7" t="s">
        <v>1008</v>
      </c>
      <c r="J87" s="8" t="s">
        <v>1009</v>
      </c>
      <c r="K87" s="9" t="s">
        <v>770</v>
      </c>
      <c r="L87" s="27">
        <v>176.1</v>
      </c>
      <c r="M87" s="46"/>
    </row>
    <row r="88" spans="1:13" s="3" customFormat="1">
      <c r="A88" s="46"/>
      <c r="B88" s="6" t="s">
        <v>667</v>
      </c>
      <c r="C88" s="7" t="s">
        <v>705</v>
      </c>
      <c r="D88" s="8" t="s">
        <v>1031</v>
      </c>
      <c r="E88" s="9" t="s">
        <v>647</v>
      </c>
      <c r="F88" s="17">
        <v>107.3</v>
      </c>
      <c r="G88" s="46"/>
      <c r="H88" s="26" t="s">
        <v>667</v>
      </c>
      <c r="I88" s="7" t="s">
        <v>723</v>
      </c>
      <c r="J88" s="8" t="s">
        <v>1176</v>
      </c>
      <c r="K88" s="9" t="s">
        <v>647</v>
      </c>
      <c r="L88" s="27">
        <v>181.6</v>
      </c>
      <c r="M88" s="46"/>
    </row>
    <row r="89" spans="1:13" s="3" customFormat="1">
      <c r="A89" s="46"/>
      <c r="B89" s="6" t="s">
        <v>668</v>
      </c>
      <c r="C89" s="7" t="s">
        <v>1196</v>
      </c>
      <c r="D89" s="8" t="s">
        <v>993</v>
      </c>
      <c r="E89" s="9" t="s">
        <v>770</v>
      </c>
      <c r="F89" s="17">
        <v>109.7</v>
      </c>
      <c r="G89" s="46"/>
      <c r="H89" s="26" t="s">
        <v>668</v>
      </c>
      <c r="I89" s="7" t="s">
        <v>685</v>
      </c>
      <c r="J89" s="8" t="s">
        <v>688</v>
      </c>
      <c r="K89" s="9" t="s">
        <v>647</v>
      </c>
      <c r="L89" s="27">
        <v>183.9</v>
      </c>
      <c r="M89" s="46"/>
    </row>
    <row r="90" spans="1:13" s="3" customFormat="1" ht="12.75">
      <c r="A90" s="46"/>
      <c r="B90" s="6"/>
      <c r="C90" s="7"/>
      <c r="D90" s="21"/>
      <c r="E90" s="9"/>
      <c r="F90" s="17"/>
      <c r="G90" s="46"/>
      <c r="H90" s="26" t="s">
        <v>669</v>
      </c>
      <c r="I90" s="7" t="s">
        <v>854</v>
      </c>
      <c r="J90" s="8" t="s">
        <v>888</v>
      </c>
      <c r="K90" s="9" t="s">
        <v>647</v>
      </c>
      <c r="L90" s="27">
        <v>186.9</v>
      </c>
      <c r="M90" s="46"/>
    </row>
    <row r="91" spans="1:13" s="3" customFormat="1" ht="12.75">
      <c r="A91" s="46"/>
      <c r="B91" s="6"/>
      <c r="C91" s="7"/>
      <c r="D91" s="21"/>
      <c r="E91" s="9"/>
      <c r="F91" s="17"/>
      <c r="G91" s="46"/>
      <c r="H91" s="26" t="s">
        <v>918</v>
      </c>
      <c r="I91" s="7" t="s">
        <v>890</v>
      </c>
      <c r="J91" s="8" t="s">
        <v>1177</v>
      </c>
      <c r="K91" s="9" t="s">
        <v>681</v>
      </c>
      <c r="L91" s="27">
        <v>190.6</v>
      </c>
      <c r="M91" s="46"/>
    </row>
    <row r="92" spans="1:13" s="3" customFormat="1" ht="12.75">
      <c r="A92" s="46"/>
      <c r="B92" s="6"/>
      <c r="C92" s="7"/>
      <c r="D92" s="21"/>
      <c r="E92" s="9"/>
      <c r="F92" s="17"/>
      <c r="G92" s="46"/>
      <c r="H92" s="26" t="s">
        <v>919</v>
      </c>
      <c r="I92" s="7" t="s">
        <v>717</v>
      </c>
      <c r="J92" s="8" t="s">
        <v>1019</v>
      </c>
      <c r="K92" s="9" t="s">
        <v>819</v>
      </c>
      <c r="L92" s="27">
        <v>204.1</v>
      </c>
      <c r="M92" s="46"/>
    </row>
    <row r="93" spans="1:13" s="3" customFormat="1" ht="12.75">
      <c r="A93" s="46"/>
      <c r="B93" s="6"/>
      <c r="C93" s="7"/>
      <c r="D93" s="21"/>
      <c r="E93" s="9"/>
      <c r="F93" s="17"/>
      <c r="G93" s="46"/>
      <c r="H93" s="26" t="s">
        <v>920</v>
      </c>
      <c r="I93" s="7" t="s">
        <v>1178</v>
      </c>
      <c r="J93" s="8" t="s">
        <v>838</v>
      </c>
      <c r="K93" s="9" t="s">
        <v>647</v>
      </c>
      <c r="L93" s="27">
        <v>213.6</v>
      </c>
      <c r="M93" s="46"/>
    </row>
    <row r="94" spans="1:13" s="3" customFormat="1" ht="12.75">
      <c r="A94" s="46"/>
      <c r="B94" s="6"/>
      <c r="C94" s="7"/>
      <c r="D94" s="21"/>
      <c r="E94" s="9"/>
      <c r="F94" s="17"/>
      <c r="G94" s="46"/>
      <c r="H94" s="26" t="s">
        <v>921</v>
      </c>
      <c r="I94" s="7" t="s">
        <v>725</v>
      </c>
      <c r="J94" s="8" t="s">
        <v>1179</v>
      </c>
      <c r="K94" s="9" t="s">
        <v>647</v>
      </c>
      <c r="L94" s="27">
        <v>223.2</v>
      </c>
      <c r="M94" s="46"/>
    </row>
    <row r="95" spans="1:13" s="3" customFormat="1" ht="13.5" thickBot="1">
      <c r="A95" s="46"/>
      <c r="B95" s="19"/>
      <c r="C95" s="10"/>
      <c r="D95" s="22"/>
      <c r="E95" s="11"/>
      <c r="F95" s="18"/>
      <c r="G95" s="46"/>
      <c r="H95" s="26" t="s">
        <v>922</v>
      </c>
      <c r="I95" s="29" t="s">
        <v>1180</v>
      </c>
      <c r="J95" s="92" t="s">
        <v>1181</v>
      </c>
      <c r="K95" s="30" t="s">
        <v>950</v>
      </c>
      <c r="L95" s="31"/>
      <c r="M95" s="46"/>
    </row>
    <row r="96" spans="1:13" s="3" customFormat="1" ht="6.75" customHeight="1" thickTop="1">
      <c r="A96" s="46"/>
      <c r="B96" s="47"/>
      <c r="C96" s="47"/>
      <c r="D96" s="47"/>
      <c r="E96" s="47"/>
      <c r="F96" s="47"/>
      <c r="G96" s="46"/>
      <c r="H96" s="48"/>
      <c r="I96" s="48"/>
      <c r="J96" s="48"/>
      <c r="K96" s="48"/>
      <c r="L96" s="48"/>
      <c r="M96" s="46"/>
    </row>
    <row r="97" spans="1:14" ht="27" customHeight="1" thickBot="1">
      <c r="A97" s="35"/>
      <c r="B97" s="784" t="s">
        <v>787</v>
      </c>
      <c r="C97" s="784"/>
      <c r="D97" s="35"/>
      <c r="E97" s="211" t="s">
        <v>730</v>
      </c>
      <c r="F97" s="781" t="s">
        <v>731</v>
      </c>
      <c r="G97" s="781"/>
      <c r="H97" s="781"/>
      <c r="I97" s="781"/>
      <c r="J97" s="35"/>
      <c r="K97" s="784" t="s">
        <v>732</v>
      </c>
      <c r="L97" s="784"/>
      <c r="M97" s="35"/>
    </row>
    <row r="98" spans="1:14" ht="5.25" customHeight="1" thickTop="1" thickBot="1">
      <c r="A98" s="35"/>
      <c r="B98" s="790" t="s">
        <v>639</v>
      </c>
      <c r="C98" s="791"/>
      <c r="D98" s="43"/>
      <c r="E98" s="44"/>
      <c r="F98" s="44"/>
      <c r="G98" s="35"/>
      <c r="H98" s="785" t="s">
        <v>670</v>
      </c>
      <c r="I98" s="786"/>
      <c r="J98" s="45"/>
      <c r="K98" s="45"/>
      <c r="L98" s="45"/>
      <c r="M98" s="35"/>
    </row>
    <row r="99" spans="1:14" s="3" customFormat="1" ht="16.5" thickTop="1" thickBot="1">
      <c r="A99" s="46"/>
      <c r="B99" s="792"/>
      <c r="C99" s="793"/>
      <c r="D99" s="14"/>
      <c r="E99" s="12" t="s">
        <v>663</v>
      </c>
      <c r="F99" s="13">
        <f>COUNTA(D101:D136)</f>
        <v>36</v>
      </c>
      <c r="G99" s="46"/>
      <c r="H99" s="787"/>
      <c r="I99" s="788"/>
      <c r="J99" s="32"/>
      <c r="K99" s="33" t="s">
        <v>663</v>
      </c>
      <c r="L99" s="34">
        <f>COUNTA(J101:J136)</f>
        <v>31</v>
      </c>
      <c r="M99" s="46"/>
    </row>
    <row r="100" spans="1:14" s="3" customFormat="1">
      <c r="A100" s="46"/>
      <c r="B100" s="15" t="s">
        <v>644</v>
      </c>
      <c r="C100" s="16" t="s">
        <v>640</v>
      </c>
      <c r="D100" s="4" t="s">
        <v>641</v>
      </c>
      <c r="E100" s="4" t="s">
        <v>642</v>
      </c>
      <c r="F100" s="5" t="s">
        <v>662</v>
      </c>
      <c r="G100" s="46"/>
      <c r="H100" s="24" t="s">
        <v>644</v>
      </c>
      <c r="I100" s="23" t="s">
        <v>640</v>
      </c>
      <c r="J100" s="4" t="s">
        <v>641</v>
      </c>
      <c r="K100" s="4" t="s">
        <v>642</v>
      </c>
      <c r="L100" s="25" t="s">
        <v>662</v>
      </c>
      <c r="M100" s="46"/>
    </row>
    <row r="101" spans="1:14" s="3" customFormat="1">
      <c r="A101" s="46"/>
      <c r="B101" s="93" t="s">
        <v>648</v>
      </c>
      <c r="C101" s="94" t="s">
        <v>986</v>
      </c>
      <c r="D101" s="95" t="s">
        <v>1219</v>
      </c>
      <c r="E101" s="96" t="s">
        <v>770</v>
      </c>
      <c r="F101" s="301">
        <v>1.5914351851851851E-3</v>
      </c>
      <c r="G101" s="308"/>
      <c r="H101" s="111" t="s">
        <v>648</v>
      </c>
      <c r="I101" s="94" t="s">
        <v>854</v>
      </c>
      <c r="J101" s="95" t="s">
        <v>855</v>
      </c>
      <c r="K101" s="96" t="s">
        <v>675</v>
      </c>
      <c r="L101" s="304">
        <v>1.7870370370370368E-3</v>
      </c>
      <c r="M101" s="46"/>
      <c r="N101" s="309"/>
    </row>
    <row r="102" spans="1:14" s="3" customFormat="1">
      <c r="A102" s="46"/>
      <c r="B102" s="98" t="s">
        <v>649</v>
      </c>
      <c r="C102" s="99" t="s">
        <v>696</v>
      </c>
      <c r="D102" s="100" t="s">
        <v>1220</v>
      </c>
      <c r="E102" s="101" t="s">
        <v>770</v>
      </c>
      <c r="F102" s="302">
        <v>1.6458333333333333E-3</v>
      </c>
      <c r="G102" s="308"/>
      <c r="H102" s="113" t="s">
        <v>649</v>
      </c>
      <c r="I102" s="99" t="s">
        <v>759</v>
      </c>
      <c r="J102" s="100" t="s">
        <v>1015</v>
      </c>
      <c r="K102" s="101" t="s">
        <v>770</v>
      </c>
      <c r="L102" s="305">
        <v>1.8553240740740743E-3</v>
      </c>
      <c r="M102" s="46"/>
      <c r="N102" s="309"/>
    </row>
    <row r="103" spans="1:14" s="3" customFormat="1">
      <c r="A103" s="46"/>
      <c r="B103" s="103" t="s">
        <v>650</v>
      </c>
      <c r="C103" s="104" t="s">
        <v>698</v>
      </c>
      <c r="D103" s="105" t="s">
        <v>672</v>
      </c>
      <c r="E103" s="106" t="s">
        <v>679</v>
      </c>
      <c r="F103" s="303">
        <v>1.6527777777777775E-3</v>
      </c>
      <c r="G103" s="308"/>
      <c r="H103" s="115" t="s">
        <v>650</v>
      </c>
      <c r="I103" s="104" t="s">
        <v>685</v>
      </c>
      <c r="J103" s="105" t="s">
        <v>1002</v>
      </c>
      <c r="K103" s="106" t="s">
        <v>957</v>
      </c>
      <c r="L103" s="306">
        <v>1.9293981481481482E-3</v>
      </c>
      <c r="M103" s="46"/>
      <c r="N103" s="309"/>
    </row>
    <row r="104" spans="1:14" s="3" customFormat="1" ht="11.25" customHeight="1">
      <c r="A104" s="46"/>
      <c r="B104" s="6" t="s">
        <v>651</v>
      </c>
      <c r="C104" s="7" t="s">
        <v>696</v>
      </c>
      <c r="D104" s="8" t="s">
        <v>820</v>
      </c>
      <c r="E104" s="9" t="s">
        <v>675</v>
      </c>
      <c r="F104" s="17">
        <v>144.19999999999999</v>
      </c>
      <c r="G104" s="46"/>
      <c r="H104" s="26" t="s">
        <v>651</v>
      </c>
      <c r="I104" s="7" t="s">
        <v>728</v>
      </c>
      <c r="J104" s="8" t="s">
        <v>1197</v>
      </c>
      <c r="K104" s="9" t="s">
        <v>948</v>
      </c>
      <c r="L104" s="27">
        <v>173.9</v>
      </c>
      <c r="M104" s="46"/>
    </row>
    <row r="105" spans="1:14" s="3" customFormat="1" ht="11.25" customHeight="1">
      <c r="A105" s="46"/>
      <c r="B105" s="6" t="s">
        <v>652</v>
      </c>
      <c r="C105" s="7" t="s">
        <v>693</v>
      </c>
      <c r="D105" s="8" t="s">
        <v>694</v>
      </c>
      <c r="E105" s="9" t="s">
        <v>695</v>
      </c>
      <c r="F105" s="17">
        <v>147.19999999999999</v>
      </c>
      <c r="G105" s="46"/>
      <c r="H105" s="26" t="s">
        <v>652</v>
      </c>
      <c r="I105" s="7" t="s">
        <v>685</v>
      </c>
      <c r="J105" s="8" t="s">
        <v>1198</v>
      </c>
      <c r="K105" s="9" t="s">
        <v>948</v>
      </c>
      <c r="L105" s="27">
        <v>178.9</v>
      </c>
      <c r="M105" s="46"/>
    </row>
    <row r="106" spans="1:14" s="3" customFormat="1" ht="11.25" customHeight="1">
      <c r="A106" s="46"/>
      <c r="B106" s="6" t="s">
        <v>653</v>
      </c>
      <c r="C106" s="7" t="s">
        <v>708</v>
      </c>
      <c r="D106" s="8" t="s">
        <v>985</v>
      </c>
      <c r="E106" s="9" t="s">
        <v>770</v>
      </c>
      <c r="F106" s="17">
        <v>152.69999999999999</v>
      </c>
      <c r="G106" s="46"/>
      <c r="H106" s="26" t="s">
        <v>653</v>
      </c>
      <c r="I106" s="7" t="s">
        <v>1199</v>
      </c>
      <c r="J106" s="8" t="s">
        <v>1200</v>
      </c>
      <c r="K106" s="9" t="s">
        <v>948</v>
      </c>
      <c r="L106" s="27">
        <v>182.7</v>
      </c>
      <c r="M106" s="46"/>
    </row>
    <row r="107" spans="1:14" s="3" customFormat="1" ht="11.25" customHeight="1">
      <c r="A107" s="46"/>
      <c r="B107" s="6" t="s">
        <v>655</v>
      </c>
      <c r="C107" s="7" t="s">
        <v>1221</v>
      </c>
      <c r="D107" s="8" t="s">
        <v>1222</v>
      </c>
      <c r="E107" s="9" t="s">
        <v>679</v>
      </c>
      <c r="F107" s="17">
        <v>153.6</v>
      </c>
      <c r="G107" s="46"/>
      <c r="H107" s="26" t="s">
        <v>654</v>
      </c>
      <c r="I107" s="7" t="s">
        <v>685</v>
      </c>
      <c r="J107" s="8" t="s">
        <v>1201</v>
      </c>
      <c r="K107" s="9" t="s">
        <v>770</v>
      </c>
      <c r="L107" s="27">
        <v>185</v>
      </c>
      <c r="M107" s="46"/>
    </row>
    <row r="108" spans="1:14" s="3" customFormat="1" ht="11.25" customHeight="1">
      <c r="A108" s="46"/>
      <c r="B108" s="6" t="s">
        <v>656</v>
      </c>
      <c r="C108" s="7" t="s">
        <v>1196</v>
      </c>
      <c r="D108" s="8" t="s">
        <v>700</v>
      </c>
      <c r="E108" s="9" t="s">
        <v>681</v>
      </c>
      <c r="F108" s="17">
        <v>156.69999999999999</v>
      </c>
      <c r="G108" s="46"/>
      <c r="H108" s="26" t="s">
        <v>655</v>
      </c>
      <c r="I108" s="7" t="s">
        <v>725</v>
      </c>
      <c r="J108" s="8" t="s">
        <v>1202</v>
      </c>
      <c r="K108" s="9" t="s">
        <v>770</v>
      </c>
      <c r="L108" s="27">
        <v>191.6</v>
      </c>
      <c r="M108" s="46"/>
    </row>
    <row r="109" spans="1:14" s="3" customFormat="1" ht="11.25" customHeight="1">
      <c r="A109" s="46"/>
      <c r="B109" s="6" t="s">
        <v>657</v>
      </c>
      <c r="C109" s="7" t="s">
        <v>1185</v>
      </c>
      <c r="D109" s="8" t="s">
        <v>1055</v>
      </c>
      <c r="E109" s="9" t="s">
        <v>948</v>
      </c>
      <c r="F109" s="17">
        <v>157.1</v>
      </c>
      <c r="G109" s="46"/>
      <c r="H109" s="26" t="s">
        <v>656</v>
      </c>
      <c r="I109" s="7" t="s">
        <v>1180</v>
      </c>
      <c r="J109" s="8" t="s">
        <v>1203</v>
      </c>
      <c r="K109" s="9" t="s">
        <v>950</v>
      </c>
      <c r="L109" s="27">
        <v>192.1</v>
      </c>
      <c r="M109" s="46"/>
    </row>
    <row r="110" spans="1:14" s="3" customFormat="1" ht="11.25" customHeight="1">
      <c r="A110" s="46"/>
      <c r="B110" s="6" t="s">
        <v>658</v>
      </c>
      <c r="C110" s="7" t="s">
        <v>696</v>
      </c>
      <c r="D110" s="8" t="s">
        <v>1223</v>
      </c>
      <c r="E110" s="9" t="s">
        <v>948</v>
      </c>
      <c r="F110" s="17">
        <v>157.6</v>
      </c>
      <c r="G110" s="46"/>
      <c r="H110" s="26" t="s">
        <v>657</v>
      </c>
      <c r="I110" s="7" t="s">
        <v>682</v>
      </c>
      <c r="J110" s="8" t="s">
        <v>722</v>
      </c>
      <c r="K110" s="9" t="s">
        <v>647</v>
      </c>
      <c r="L110" s="27">
        <v>196.4</v>
      </c>
      <c r="M110" s="46"/>
    </row>
    <row r="111" spans="1:14" s="3" customFormat="1" ht="11.25" customHeight="1">
      <c r="A111" s="46"/>
      <c r="B111" s="6" t="s">
        <v>659</v>
      </c>
      <c r="C111" s="7" t="s">
        <v>1224</v>
      </c>
      <c r="D111" s="8" t="s">
        <v>1142</v>
      </c>
      <c r="E111" s="9" t="s">
        <v>675</v>
      </c>
      <c r="F111" s="17">
        <v>160.80000000000001</v>
      </c>
      <c r="G111" s="46"/>
      <c r="H111" s="26" t="s">
        <v>658</v>
      </c>
      <c r="I111" s="7" t="s">
        <v>906</v>
      </c>
      <c r="J111" s="8" t="s">
        <v>1192</v>
      </c>
      <c r="K111" s="9" t="s">
        <v>948</v>
      </c>
      <c r="L111" s="27">
        <v>198.2</v>
      </c>
      <c r="M111" s="46"/>
    </row>
    <row r="112" spans="1:14" s="3" customFormat="1" ht="11.25" customHeight="1">
      <c r="A112" s="46"/>
      <c r="B112" s="6" t="s">
        <v>660</v>
      </c>
      <c r="C112" s="7" t="s">
        <v>1225</v>
      </c>
      <c r="D112" s="8" t="s">
        <v>1226</v>
      </c>
      <c r="E112" s="9" t="s">
        <v>948</v>
      </c>
      <c r="F112" s="17">
        <v>162.1</v>
      </c>
      <c r="G112" s="46"/>
      <c r="H112" s="26" t="s">
        <v>659</v>
      </c>
      <c r="I112" s="7" t="s">
        <v>835</v>
      </c>
      <c r="J112" s="8" t="s">
        <v>1204</v>
      </c>
      <c r="K112" s="9" t="s">
        <v>770</v>
      </c>
      <c r="L112" s="27">
        <v>198.6</v>
      </c>
      <c r="M112" s="46"/>
    </row>
    <row r="113" spans="1:13" s="3" customFormat="1" ht="11.25" customHeight="1">
      <c r="A113" s="46"/>
      <c r="B113" s="6" t="s">
        <v>661</v>
      </c>
      <c r="C113" s="7" t="s">
        <v>983</v>
      </c>
      <c r="D113" s="8" t="s">
        <v>1227</v>
      </c>
      <c r="E113" s="9" t="s">
        <v>948</v>
      </c>
      <c r="F113" s="17">
        <v>162.5</v>
      </c>
      <c r="G113" s="46"/>
      <c r="H113" s="26" t="s">
        <v>660</v>
      </c>
      <c r="I113" s="7" t="s">
        <v>1144</v>
      </c>
      <c r="J113" s="8" t="s">
        <v>894</v>
      </c>
      <c r="K113" s="9" t="s">
        <v>948</v>
      </c>
      <c r="L113" s="27">
        <v>199.1</v>
      </c>
      <c r="M113" s="46"/>
    </row>
    <row r="114" spans="1:13" s="3" customFormat="1" ht="11.25" customHeight="1">
      <c r="A114" s="46"/>
      <c r="B114" s="6" t="s">
        <v>664</v>
      </c>
      <c r="C114" s="7" t="s">
        <v>847</v>
      </c>
      <c r="D114" s="8" t="s">
        <v>1228</v>
      </c>
      <c r="E114" s="9" t="s">
        <v>770</v>
      </c>
      <c r="F114" s="17">
        <v>163.19999999999999</v>
      </c>
      <c r="G114" s="46"/>
      <c r="H114" s="26" t="s">
        <v>661</v>
      </c>
      <c r="I114" s="7" t="s">
        <v>1205</v>
      </c>
      <c r="J114" s="8" t="s">
        <v>1152</v>
      </c>
      <c r="K114" s="9" t="s">
        <v>948</v>
      </c>
      <c r="L114" s="27">
        <v>199.6</v>
      </c>
      <c r="M114" s="46"/>
    </row>
    <row r="115" spans="1:13" s="3" customFormat="1" ht="11.25" customHeight="1">
      <c r="A115" s="46"/>
      <c r="B115" s="6" t="s">
        <v>665</v>
      </c>
      <c r="C115" s="7" t="s">
        <v>847</v>
      </c>
      <c r="D115" s="8" t="s">
        <v>1229</v>
      </c>
      <c r="E115" s="9" t="s">
        <v>948</v>
      </c>
      <c r="F115" s="17">
        <v>163.69999999999999</v>
      </c>
      <c r="G115" s="46"/>
      <c r="H115" s="26" t="s">
        <v>664</v>
      </c>
      <c r="I115" s="7" t="s">
        <v>717</v>
      </c>
      <c r="J115" s="8" t="s">
        <v>718</v>
      </c>
      <c r="K115" s="9" t="s">
        <v>647</v>
      </c>
      <c r="L115" s="27">
        <v>200.1</v>
      </c>
      <c r="M115" s="46"/>
    </row>
    <row r="116" spans="1:13" s="3" customFormat="1" ht="11.25" customHeight="1">
      <c r="A116" s="46"/>
      <c r="B116" s="6" t="s">
        <v>666</v>
      </c>
      <c r="C116" s="7" t="s">
        <v>780</v>
      </c>
      <c r="D116" s="8" t="s">
        <v>1230</v>
      </c>
      <c r="E116" s="9" t="s">
        <v>695</v>
      </c>
      <c r="F116" s="17">
        <v>164.2</v>
      </c>
      <c r="G116" s="46"/>
      <c r="H116" s="26" t="s">
        <v>665</v>
      </c>
      <c r="I116" s="7" t="s">
        <v>748</v>
      </c>
      <c r="J116" s="8" t="s">
        <v>1206</v>
      </c>
      <c r="K116" s="9" t="s">
        <v>770</v>
      </c>
      <c r="L116" s="27">
        <v>201.1</v>
      </c>
      <c r="M116" s="46"/>
    </row>
    <row r="117" spans="1:13" s="3" customFormat="1" ht="11.25" customHeight="1">
      <c r="A117" s="46"/>
      <c r="B117" s="6" t="s">
        <v>667</v>
      </c>
      <c r="C117" s="7" t="s">
        <v>1231</v>
      </c>
      <c r="D117" s="8" t="s">
        <v>1232</v>
      </c>
      <c r="E117" s="9" t="s">
        <v>679</v>
      </c>
      <c r="F117" s="17">
        <v>164.8</v>
      </c>
      <c r="G117" s="46"/>
      <c r="H117" s="26" t="s">
        <v>666</v>
      </c>
      <c r="I117" s="7" t="s">
        <v>1207</v>
      </c>
      <c r="J117" s="8" t="s">
        <v>867</v>
      </c>
      <c r="K117" s="9" t="s">
        <v>948</v>
      </c>
      <c r="L117" s="27">
        <v>201.5</v>
      </c>
      <c r="M117" s="46"/>
    </row>
    <row r="118" spans="1:13" s="3" customFormat="1" ht="11.25" customHeight="1">
      <c r="A118" s="46"/>
      <c r="B118" s="6" t="s">
        <v>668</v>
      </c>
      <c r="C118" s="7" t="s">
        <v>1245</v>
      </c>
      <c r="D118" s="8" t="s">
        <v>1246</v>
      </c>
      <c r="E118" s="9" t="s">
        <v>948</v>
      </c>
      <c r="F118" s="17">
        <v>165.6</v>
      </c>
      <c r="G118" s="46"/>
      <c r="H118" s="26" t="s">
        <v>667</v>
      </c>
      <c r="I118" s="7" t="s">
        <v>719</v>
      </c>
      <c r="J118" s="8" t="s">
        <v>1192</v>
      </c>
      <c r="K118" s="9" t="s">
        <v>949</v>
      </c>
      <c r="L118" s="27">
        <v>203.1</v>
      </c>
      <c r="M118" s="46"/>
    </row>
    <row r="119" spans="1:13" s="3" customFormat="1" ht="11.25" customHeight="1">
      <c r="A119" s="46"/>
      <c r="B119" s="6" t="s">
        <v>669</v>
      </c>
      <c r="C119" s="7" t="s">
        <v>1247</v>
      </c>
      <c r="D119" s="8" t="s">
        <v>1248</v>
      </c>
      <c r="E119" s="9" t="s">
        <v>948</v>
      </c>
      <c r="F119" s="17">
        <v>165.9</v>
      </c>
      <c r="G119" s="46"/>
      <c r="H119" s="26" t="s">
        <v>668</v>
      </c>
      <c r="I119" s="7" t="s">
        <v>1208</v>
      </c>
      <c r="J119" s="8" t="s">
        <v>724</v>
      </c>
      <c r="K119" s="9" t="s">
        <v>675</v>
      </c>
      <c r="L119" s="27">
        <v>206.5</v>
      </c>
      <c r="M119" s="46"/>
    </row>
    <row r="120" spans="1:13" s="3" customFormat="1" ht="11.25" customHeight="1">
      <c r="A120" s="46"/>
      <c r="B120" s="6" t="s">
        <v>918</v>
      </c>
      <c r="C120" s="7" t="s">
        <v>671</v>
      </c>
      <c r="D120" s="8" t="s">
        <v>701</v>
      </c>
      <c r="E120" s="9" t="s">
        <v>681</v>
      </c>
      <c r="F120" s="17">
        <v>166.4</v>
      </c>
      <c r="G120" s="46"/>
      <c r="H120" s="26" t="s">
        <v>669</v>
      </c>
      <c r="I120" s="7" t="s">
        <v>748</v>
      </c>
      <c r="J120" s="8" t="s">
        <v>1209</v>
      </c>
      <c r="K120" s="9" t="s">
        <v>770</v>
      </c>
      <c r="L120" s="27">
        <v>207.3</v>
      </c>
      <c r="M120" s="46"/>
    </row>
    <row r="121" spans="1:13" s="3" customFormat="1" ht="11.25" customHeight="1">
      <c r="A121" s="46"/>
      <c r="B121" s="6" t="s">
        <v>919</v>
      </c>
      <c r="C121" s="7" t="s">
        <v>696</v>
      </c>
      <c r="D121" s="8" t="s">
        <v>1232</v>
      </c>
      <c r="E121" s="9" t="s">
        <v>679</v>
      </c>
      <c r="F121" s="17">
        <v>166.9</v>
      </c>
      <c r="G121" s="46"/>
      <c r="H121" s="26" t="s">
        <v>918</v>
      </c>
      <c r="I121" s="7" t="s">
        <v>1210</v>
      </c>
      <c r="J121" s="8" t="s">
        <v>1211</v>
      </c>
      <c r="K121" s="9" t="s">
        <v>950</v>
      </c>
      <c r="L121" s="27">
        <v>208.4</v>
      </c>
      <c r="M121" s="46"/>
    </row>
    <row r="122" spans="1:13" s="3" customFormat="1" ht="11.25" customHeight="1">
      <c r="A122" s="46"/>
      <c r="B122" s="6" t="s">
        <v>919</v>
      </c>
      <c r="C122" s="7" t="s">
        <v>696</v>
      </c>
      <c r="D122" s="8" t="s">
        <v>821</v>
      </c>
      <c r="E122" s="9" t="s">
        <v>950</v>
      </c>
      <c r="F122" s="17">
        <v>169.7</v>
      </c>
      <c r="G122" s="46"/>
      <c r="H122" s="26" t="s">
        <v>919</v>
      </c>
      <c r="I122" s="7" t="s">
        <v>1212</v>
      </c>
      <c r="J122" s="8" t="s">
        <v>1213</v>
      </c>
      <c r="K122" s="9" t="s">
        <v>949</v>
      </c>
      <c r="L122" s="27">
        <v>209.5</v>
      </c>
      <c r="M122" s="46"/>
    </row>
    <row r="123" spans="1:13" s="3" customFormat="1" ht="11.25" customHeight="1">
      <c r="A123" s="46"/>
      <c r="B123" s="6" t="s">
        <v>920</v>
      </c>
      <c r="C123" s="7" t="s">
        <v>995</v>
      </c>
      <c r="D123" s="8" t="s">
        <v>1184</v>
      </c>
      <c r="E123" s="9" t="s">
        <v>770</v>
      </c>
      <c r="F123" s="17">
        <v>172</v>
      </c>
      <c r="G123" s="46"/>
      <c r="H123" s="26" t="s">
        <v>920</v>
      </c>
      <c r="I123" s="7" t="s">
        <v>725</v>
      </c>
      <c r="J123" s="8" t="s">
        <v>808</v>
      </c>
      <c r="K123" s="9" t="s">
        <v>819</v>
      </c>
      <c r="L123" s="27">
        <v>210.5</v>
      </c>
      <c r="M123" s="46"/>
    </row>
    <row r="124" spans="1:13" s="3" customFormat="1" ht="11.25" customHeight="1">
      <c r="A124" s="46"/>
      <c r="B124" s="6" t="s">
        <v>921</v>
      </c>
      <c r="C124" s="7" t="s">
        <v>1233</v>
      </c>
      <c r="D124" s="8" t="s">
        <v>1192</v>
      </c>
      <c r="E124" s="9" t="s">
        <v>950</v>
      </c>
      <c r="F124" s="17">
        <v>172.2</v>
      </c>
      <c r="G124" s="46"/>
      <c r="H124" s="26" t="s">
        <v>921</v>
      </c>
      <c r="I124" s="7" t="s">
        <v>1001</v>
      </c>
      <c r="J124" s="8" t="s">
        <v>1042</v>
      </c>
      <c r="K124" s="9" t="s">
        <v>819</v>
      </c>
      <c r="L124" s="27">
        <v>211.5</v>
      </c>
      <c r="M124" s="46"/>
    </row>
    <row r="125" spans="1:13" s="3" customFormat="1" ht="11.25" customHeight="1">
      <c r="A125" s="46"/>
      <c r="B125" s="6" t="s">
        <v>922</v>
      </c>
      <c r="C125" s="7" t="s">
        <v>1234</v>
      </c>
      <c r="D125" s="8" t="s">
        <v>1235</v>
      </c>
      <c r="E125" s="9" t="s">
        <v>770</v>
      </c>
      <c r="F125" s="17">
        <v>173.8</v>
      </c>
      <c r="G125" s="46"/>
      <c r="H125" s="26" t="s">
        <v>922</v>
      </c>
      <c r="I125" s="7" t="s">
        <v>725</v>
      </c>
      <c r="J125" s="8" t="s">
        <v>690</v>
      </c>
      <c r="K125" s="9" t="s">
        <v>770</v>
      </c>
      <c r="L125" s="27">
        <v>212.8</v>
      </c>
      <c r="M125" s="46"/>
    </row>
    <row r="126" spans="1:13" s="3" customFormat="1" ht="11.25" customHeight="1">
      <c r="A126" s="46"/>
      <c r="B126" s="6" t="s">
        <v>1153</v>
      </c>
      <c r="C126" s="7" t="s">
        <v>706</v>
      </c>
      <c r="D126" s="8" t="s">
        <v>707</v>
      </c>
      <c r="E126" s="9" t="s">
        <v>647</v>
      </c>
      <c r="F126" s="17">
        <v>176.2</v>
      </c>
      <c r="G126" s="46"/>
      <c r="H126" s="26" t="s">
        <v>1153</v>
      </c>
      <c r="I126" s="7" t="s">
        <v>1212</v>
      </c>
      <c r="J126" s="8" t="s">
        <v>1207</v>
      </c>
      <c r="K126" s="9" t="s">
        <v>948</v>
      </c>
      <c r="L126" s="27">
        <v>214</v>
      </c>
      <c r="M126" s="46"/>
    </row>
    <row r="127" spans="1:13" s="3" customFormat="1" ht="11.25" customHeight="1">
      <c r="A127" s="46"/>
      <c r="B127" s="6" t="s">
        <v>1154</v>
      </c>
      <c r="C127" s="7" t="s">
        <v>983</v>
      </c>
      <c r="D127" s="8" t="s">
        <v>894</v>
      </c>
      <c r="E127" s="9" t="s">
        <v>948</v>
      </c>
      <c r="F127" s="17">
        <v>176.5</v>
      </c>
      <c r="G127" s="46"/>
      <c r="H127" s="26" t="s">
        <v>1154</v>
      </c>
      <c r="I127" s="7" t="s">
        <v>1214</v>
      </c>
      <c r="J127" s="8" t="s">
        <v>812</v>
      </c>
      <c r="K127" s="9" t="s">
        <v>647</v>
      </c>
      <c r="L127" s="27">
        <v>221.6</v>
      </c>
      <c r="M127" s="46"/>
    </row>
    <row r="128" spans="1:13" s="3" customFormat="1" ht="11.25" customHeight="1">
      <c r="A128" s="46"/>
      <c r="B128" s="6" t="s">
        <v>1155</v>
      </c>
      <c r="C128" s="7" t="s">
        <v>714</v>
      </c>
      <c r="D128" s="8" t="s">
        <v>1236</v>
      </c>
      <c r="E128" s="9" t="s">
        <v>687</v>
      </c>
      <c r="F128" s="17">
        <v>177.1</v>
      </c>
      <c r="G128" s="46"/>
      <c r="H128" s="26" t="s">
        <v>1155</v>
      </c>
      <c r="I128" s="7" t="s">
        <v>682</v>
      </c>
      <c r="J128" s="8" t="s">
        <v>721</v>
      </c>
      <c r="K128" s="9" t="s">
        <v>819</v>
      </c>
      <c r="L128" s="27">
        <v>225.2</v>
      </c>
      <c r="M128" s="46"/>
    </row>
    <row r="129" spans="1:14" s="3" customFormat="1" ht="11.25" customHeight="1">
      <c r="A129" s="46"/>
      <c r="B129" s="6" t="s">
        <v>1156</v>
      </c>
      <c r="C129" s="7" t="s">
        <v>677</v>
      </c>
      <c r="D129" s="8" t="s">
        <v>1173</v>
      </c>
      <c r="E129" s="9" t="s">
        <v>948</v>
      </c>
      <c r="F129" s="17">
        <v>177.4</v>
      </c>
      <c r="G129" s="46"/>
      <c r="H129" s="26" t="s">
        <v>1156</v>
      </c>
      <c r="I129" s="7" t="s">
        <v>761</v>
      </c>
      <c r="J129" s="8" t="s">
        <v>1215</v>
      </c>
      <c r="K129" s="9" t="s">
        <v>819</v>
      </c>
      <c r="L129" s="27">
        <v>234.4</v>
      </c>
      <c r="M129" s="46"/>
    </row>
    <row r="130" spans="1:14" s="3" customFormat="1" ht="11.25" customHeight="1">
      <c r="A130" s="46"/>
      <c r="B130" s="6" t="s">
        <v>1157</v>
      </c>
      <c r="C130" s="7" t="s">
        <v>1237</v>
      </c>
      <c r="D130" s="8" t="s">
        <v>721</v>
      </c>
      <c r="E130" s="9" t="s">
        <v>948</v>
      </c>
      <c r="F130" s="17">
        <v>178.2</v>
      </c>
      <c r="G130" s="46"/>
      <c r="H130" s="26" t="s">
        <v>1157</v>
      </c>
      <c r="I130" s="7" t="s">
        <v>1216</v>
      </c>
      <c r="J130" s="8" t="s">
        <v>888</v>
      </c>
      <c r="K130" s="9" t="s">
        <v>949</v>
      </c>
      <c r="L130" s="27">
        <v>239.1</v>
      </c>
      <c r="M130" s="46"/>
    </row>
    <row r="131" spans="1:14" s="3" customFormat="1" ht="11.25" customHeight="1">
      <c r="A131" s="46"/>
      <c r="B131" s="6" t="s">
        <v>1158</v>
      </c>
      <c r="C131" s="7" t="s">
        <v>671</v>
      </c>
      <c r="D131" s="8" t="s">
        <v>1238</v>
      </c>
      <c r="E131" s="9" t="s">
        <v>770</v>
      </c>
      <c r="F131" s="17">
        <v>178.6</v>
      </c>
      <c r="G131" s="46"/>
      <c r="H131" s="26" t="s">
        <v>1158</v>
      </c>
      <c r="I131" s="7" t="s">
        <v>1217</v>
      </c>
      <c r="J131" s="8" t="s">
        <v>1218</v>
      </c>
      <c r="K131" s="9" t="s">
        <v>695</v>
      </c>
      <c r="L131" s="27"/>
      <c r="M131" s="46"/>
    </row>
    <row r="132" spans="1:14" s="3" customFormat="1" ht="11.25" customHeight="1">
      <c r="A132" s="46"/>
      <c r="B132" s="6" t="s">
        <v>1159</v>
      </c>
      <c r="C132" s="7" t="s">
        <v>1239</v>
      </c>
      <c r="D132" s="8" t="s">
        <v>1055</v>
      </c>
      <c r="E132" s="60" t="s">
        <v>948</v>
      </c>
      <c r="F132" s="61">
        <v>179.1</v>
      </c>
      <c r="G132" s="46"/>
      <c r="H132" s="26"/>
      <c r="I132" s="58"/>
      <c r="J132" s="62"/>
      <c r="K132" s="60"/>
      <c r="L132" s="63"/>
      <c r="M132" s="46"/>
    </row>
    <row r="133" spans="1:14" s="3" customFormat="1" ht="11.25" customHeight="1">
      <c r="A133" s="46"/>
      <c r="B133" s="6" t="s">
        <v>1160</v>
      </c>
      <c r="C133" s="7" t="s">
        <v>991</v>
      </c>
      <c r="D133" s="8" t="s">
        <v>1240</v>
      </c>
      <c r="E133" s="60" t="s">
        <v>948</v>
      </c>
      <c r="F133" s="61">
        <v>187.6</v>
      </c>
      <c r="G133" s="46"/>
      <c r="H133" s="26"/>
      <c r="I133" s="58"/>
      <c r="J133" s="62"/>
      <c r="K133" s="60"/>
      <c r="L133" s="63"/>
      <c r="M133" s="46"/>
    </row>
    <row r="134" spans="1:14" s="3" customFormat="1" ht="11.25" customHeight="1">
      <c r="A134" s="46"/>
      <c r="B134" s="6" t="s">
        <v>1161</v>
      </c>
      <c r="C134" s="7" t="s">
        <v>1241</v>
      </c>
      <c r="D134" s="8" t="s">
        <v>1242</v>
      </c>
      <c r="E134" s="60" t="s">
        <v>770</v>
      </c>
      <c r="F134" s="61">
        <v>222.8</v>
      </c>
      <c r="G134" s="46"/>
      <c r="H134" s="26"/>
      <c r="I134" s="58"/>
      <c r="J134" s="62"/>
      <c r="K134" s="60"/>
      <c r="L134" s="63"/>
      <c r="M134" s="46"/>
    </row>
    <row r="135" spans="1:14" s="3" customFormat="1" ht="11.25" customHeight="1">
      <c r="A135" s="46"/>
      <c r="B135" s="6" t="s">
        <v>1162</v>
      </c>
      <c r="C135" s="58" t="s">
        <v>1030</v>
      </c>
      <c r="D135" s="62" t="s">
        <v>1243</v>
      </c>
      <c r="E135" s="60" t="s">
        <v>687</v>
      </c>
      <c r="F135" s="61">
        <v>223.2</v>
      </c>
      <c r="G135" s="46"/>
      <c r="H135" s="26"/>
      <c r="I135" s="58"/>
      <c r="J135" s="62"/>
      <c r="K135" s="60"/>
      <c r="L135" s="63"/>
      <c r="M135" s="46"/>
    </row>
    <row r="136" spans="1:14" s="3" customFormat="1" ht="11.25" customHeight="1" thickBot="1">
      <c r="A136" s="46"/>
      <c r="B136" s="6" t="s">
        <v>1163</v>
      </c>
      <c r="C136" s="58" t="s">
        <v>772</v>
      </c>
      <c r="D136" s="62" t="s">
        <v>1244</v>
      </c>
      <c r="E136" s="60" t="s">
        <v>770</v>
      </c>
      <c r="F136" s="61"/>
      <c r="G136" s="46"/>
      <c r="H136" s="26"/>
      <c r="I136" s="58"/>
      <c r="J136" s="62"/>
      <c r="K136" s="60"/>
      <c r="L136" s="63"/>
      <c r="M136" s="46"/>
    </row>
    <row r="137" spans="1:14" s="3" customFormat="1" ht="12.75" thickTop="1">
      <c r="A137" s="46"/>
      <c r="B137" s="47"/>
      <c r="C137" s="47"/>
      <c r="D137" s="47"/>
      <c r="E137" s="47"/>
      <c r="F137" s="47"/>
      <c r="G137" s="46"/>
      <c r="H137" s="48"/>
      <c r="I137" s="48"/>
      <c r="J137" s="48"/>
      <c r="K137" s="48"/>
      <c r="L137" s="48"/>
      <c r="M137" s="46"/>
    </row>
    <row r="138" spans="1:14" ht="34.5" customHeight="1" thickBot="1">
      <c r="A138" s="35"/>
      <c r="B138" s="784" t="s">
        <v>788</v>
      </c>
      <c r="C138" s="784"/>
      <c r="D138" s="35"/>
      <c r="E138" s="211" t="s">
        <v>732</v>
      </c>
      <c r="F138" s="781" t="s">
        <v>733</v>
      </c>
      <c r="G138" s="781"/>
      <c r="H138" s="781"/>
      <c r="I138" s="781"/>
      <c r="J138" s="35"/>
      <c r="K138" s="784" t="s">
        <v>917</v>
      </c>
      <c r="L138" s="784"/>
      <c r="M138" s="35"/>
    </row>
    <row r="139" spans="1:14" ht="5.25" customHeight="1" thickTop="1" thickBot="1">
      <c r="A139" s="35"/>
      <c r="B139" s="790" t="s">
        <v>639</v>
      </c>
      <c r="C139" s="791"/>
      <c r="D139" s="43"/>
      <c r="E139" s="44"/>
      <c r="F139" s="44"/>
      <c r="G139" s="35"/>
      <c r="H139" s="785" t="s">
        <v>670</v>
      </c>
      <c r="I139" s="786"/>
      <c r="J139" s="45"/>
      <c r="K139" s="45"/>
      <c r="L139" s="45"/>
      <c r="M139" s="35"/>
    </row>
    <row r="140" spans="1:14" s="3" customFormat="1" ht="16.5" thickTop="1" thickBot="1">
      <c r="A140" s="46"/>
      <c r="B140" s="792"/>
      <c r="C140" s="793"/>
      <c r="D140" s="14"/>
      <c r="E140" s="12" t="s">
        <v>663</v>
      </c>
      <c r="F140" s="13">
        <f>COUNTA(D142:D172)</f>
        <v>18</v>
      </c>
      <c r="G140" s="46"/>
      <c r="H140" s="787"/>
      <c r="I140" s="788"/>
      <c r="J140" s="32"/>
      <c r="K140" s="33" t="s">
        <v>663</v>
      </c>
      <c r="L140" s="34">
        <f>COUNTA(J142:J172)</f>
        <v>29</v>
      </c>
      <c r="M140" s="46"/>
    </row>
    <row r="141" spans="1:14" s="3" customFormat="1">
      <c r="A141" s="46"/>
      <c r="B141" s="15" t="s">
        <v>644</v>
      </c>
      <c r="C141" s="16" t="s">
        <v>640</v>
      </c>
      <c r="D141" s="4" t="s">
        <v>641</v>
      </c>
      <c r="E141" s="4" t="s">
        <v>642</v>
      </c>
      <c r="F141" s="5" t="s">
        <v>662</v>
      </c>
      <c r="G141" s="46"/>
      <c r="H141" s="24" t="s">
        <v>644</v>
      </c>
      <c r="I141" s="23" t="s">
        <v>640</v>
      </c>
      <c r="J141" s="4" t="s">
        <v>641</v>
      </c>
      <c r="K141" s="4" t="s">
        <v>642</v>
      </c>
      <c r="L141" s="25" t="s">
        <v>662</v>
      </c>
      <c r="M141" s="46"/>
    </row>
    <row r="142" spans="1:14" s="3" customFormat="1">
      <c r="A142" s="46"/>
      <c r="B142" s="93" t="s">
        <v>648</v>
      </c>
      <c r="C142" s="94" t="s">
        <v>772</v>
      </c>
      <c r="D142" s="95" t="s">
        <v>1275</v>
      </c>
      <c r="E142" s="96" t="s">
        <v>647</v>
      </c>
      <c r="F142" s="301">
        <v>1.9525462962962962E-3</v>
      </c>
      <c r="G142" s="308"/>
      <c r="H142" s="111" t="s">
        <v>648</v>
      </c>
      <c r="I142" s="94" t="s">
        <v>759</v>
      </c>
      <c r="J142" s="95" t="s">
        <v>763</v>
      </c>
      <c r="K142" s="96" t="s">
        <v>687</v>
      </c>
      <c r="L142" s="304">
        <v>3.1828703703703702E-3</v>
      </c>
      <c r="M142" s="46"/>
      <c r="N142" s="309"/>
    </row>
    <row r="143" spans="1:14" s="3" customFormat="1">
      <c r="A143" s="46"/>
      <c r="B143" s="98" t="s">
        <v>649</v>
      </c>
      <c r="C143" s="99" t="s">
        <v>847</v>
      </c>
      <c r="D143" s="100" t="s">
        <v>867</v>
      </c>
      <c r="E143" s="101" t="s">
        <v>948</v>
      </c>
      <c r="F143" s="302">
        <v>2.0752314814814813E-3</v>
      </c>
      <c r="G143" s="308"/>
      <c r="H143" s="113" t="s">
        <v>649</v>
      </c>
      <c r="I143" s="99" t="s">
        <v>748</v>
      </c>
      <c r="J143" s="100" t="s">
        <v>1015</v>
      </c>
      <c r="K143" s="101" t="s">
        <v>770</v>
      </c>
      <c r="L143" s="305">
        <v>3.2731481481481479E-3</v>
      </c>
      <c r="M143" s="46"/>
      <c r="N143" s="309"/>
    </row>
    <row r="144" spans="1:14" s="3" customFormat="1">
      <c r="A144" s="46"/>
      <c r="B144" s="103" t="s">
        <v>650</v>
      </c>
      <c r="C144" s="104" t="s">
        <v>1287</v>
      </c>
      <c r="D144" s="105" t="s">
        <v>1226</v>
      </c>
      <c r="E144" s="106" t="s">
        <v>948</v>
      </c>
      <c r="F144" s="303">
        <v>2.0983796296296293E-3</v>
      </c>
      <c r="G144" s="308"/>
      <c r="H144" s="115" t="s">
        <v>650</v>
      </c>
      <c r="I144" s="104" t="s">
        <v>727</v>
      </c>
      <c r="J144" s="105" t="s">
        <v>1249</v>
      </c>
      <c r="K144" s="106" t="s">
        <v>948</v>
      </c>
      <c r="L144" s="306">
        <v>3.3506944444444443E-3</v>
      </c>
      <c r="M144" s="46"/>
      <c r="N144" s="309"/>
    </row>
    <row r="145" spans="1:13" s="3" customFormat="1">
      <c r="A145" s="46"/>
      <c r="B145" s="6" t="s">
        <v>651</v>
      </c>
      <c r="C145" s="7" t="s">
        <v>1288</v>
      </c>
      <c r="D145" s="8" t="s">
        <v>1253</v>
      </c>
      <c r="E145" s="9" t="s">
        <v>948</v>
      </c>
      <c r="F145" s="17">
        <v>188.9</v>
      </c>
      <c r="G145" s="46"/>
      <c r="H145" s="26" t="s">
        <v>651</v>
      </c>
      <c r="I145" s="7" t="s">
        <v>1264</v>
      </c>
      <c r="J145" s="8" t="s">
        <v>1250</v>
      </c>
      <c r="K145" s="9" t="s">
        <v>949</v>
      </c>
      <c r="L145" s="27">
        <v>293.89999999999998</v>
      </c>
      <c r="M145" s="46"/>
    </row>
    <row r="146" spans="1:13" s="3" customFormat="1">
      <c r="A146" s="46"/>
      <c r="B146" s="6" t="s">
        <v>652</v>
      </c>
      <c r="C146" s="7" t="s">
        <v>988</v>
      </c>
      <c r="D146" s="8" t="s">
        <v>1276</v>
      </c>
      <c r="E146" s="9" t="s">
        <v>949</v>
      </c>
      <c r="F146" s="17">
        <v>194.9</v>
      </c>
      <c r="G146" s="46"/>
      <c r="H146" s="26" t="s">
        <v>652</v>
      </c>
      <c r="I146" s="7" t="s">
        <v>1265</v>
      </c>
      <c r="J146" s="8" t="s">
        <v>1251</v>
      </c>
      <c r="K146" s="9" t="s">
        <v>949</v>
      </c>
      <c r="L146" s="27">
        <v>295.3</v>
      </c>
      <c r="M146" s="46"/>
    </row>
    <row r="147" spans="1:13" s="3" customFormat="1">
      <c r="A147" s="46"/>
      <c r="B147" s="6" t="s">
        <v>653</v>
      </c>
      <c r="C147" s="7" t="s">
        <v>772</v>
      </c>
      <c r="D147" s="8" t="s">
        <v>1277</v>
      </c>
      <c r="E147" s="9" t="s">
        <v>770</v>
      </c>
      <c r="F147" s="17">
        <v>197</v>
      </c>
      <c r="G147" s="46"/>
      <c r="H147" s="26" t="s">
        <v>653</v>
      </c>
      <c r="I147" s="7" t="s">
        <v>1199</v>
      </c>
      <c r="J147" s="8" t="s">
        <v>1200</v>
      </c>
      <c r="K147" s="9" t="s">
        <v>948</v>
      </c>
      <c r="L147" s="27">
        <v>299.3</v>
      </c>
      <c r="M147" s="46"/>
    </row>
    <row r="148" spans="1:13" s="3" customFormat="1">
      <c r="A148" s="46"/>
      <c r="B148" s="6" t="s">
        <v>654</v>
      </c>
      <c r="C148" s="7" t="s">
        <v>714</v>
      </c>
      <c r="D148" s="8" t="s">
        <v>1278</v>
      </c>
      <c r="E148" s="9" t="s">
        <v>770</v>
      </c>
      <c r="F148" s="17">
        <v>198.4</v>
      </c>
      <c r="G148" s="46"/>
      <c r="H148" s="26" t="s">
        <v>654</v>
      </c>
      <c r="I148" s="7" t="s">
        <v>685</v>
      </c>
      <c r="J148" s="8" t="s">
        <v>1252</v>
      </c>
      <c r="K148" s="9" t="s">
        <v>770</v>
      </c>
      <c r="L148" s="27">
        <v>299.8</v>
      </c>
      <c r="M148" s="46"/>
    </row>
    <row r="149" spans="1:13" s="3" customFormat="1">
      <c r="A149" s="46"/>
      <c r="B149" s="6" t="s">
        <v>655</v>
      </c>
      <c r="C149" s="7" t="s">
        <v>780</v>
      </c>
      <c r="D149" s="8" t="s">
        <v>872</v>
      </c>
      <c r="E149" s="9" t="s">
        <v>687</v>
      </c>
      <c r="F149" s="17">
        <v>202.4</v>
      </c>
      <c r="G149" s="46"/>
      <c r="H149" s="26" t="s">
        <v>655</v>
      </c>
      <c r="I149" s="7" t="s">
        <v>829</v>
      </c>
      <c r="J149" s="8" t="s">
        <v>1253</v>
      </c>
      <c r="K149" s="9" t="s">
        <v>948</v>
      </c>
      <c r="L149" s="27">
        <v>306.10000000000002</v>
      </c>
      <c r="M149" s="46"/>
    </row>
    <row r="150" spans="1:13" s="3" customFormat="1">
      <c r="A150" s="46"/>
      <c r="B150" s="6" t="s">
        <v>656</v>
      </c>
      <c r="C150" s="7" t="s">
        <v>937</v>
      </c>
      <c r="D150" s="8" t="s">
        <v>1279</v>
      </c>
      <c r="E150" s="9" t="s">
        <v>770</v>
      </c>
      <c r="F150" s="17">
        <v>205</v>
      </c>
      <c r="G150" s="46"/>
      <c r="H150" s="26" t="s">
        <v>656</v>
      </c>
      <c r="I150" s="7" t="s">
        <v>1266</v>
      </c>
      <c r="J150" s="8" t="s">
        <v>1254</v>
      </c>
      <c r="K150" s="9" t="s">
        <v>948</v>
      </c>
      <c r="L150" s="27">
        <v>308</v>
      </c>
      <c r="M150" s="46"/>
    </row>
    <row r="151" spans="1:13" s="3" customFormat="1">
      <c r="A151" s="46"/>
      <c r="B151" s="6" t="s">
        <v>657</v>
      </c>
      <c r="C151" s="7" t="s">
        <v>1289</v>
      </c>
      <c r="D151" s="8" t="s">
        <v>1280</v>
      </c>
      <c r="E151" s="9" t="s">
        <v>770</v>
      </c>
      <c r="F151" s="17">
        <v>213.4</v>
      </c>
      <c r="G151" s="46"/>
      <c r="H151" s="26" t="s">
        <v>657</v>
      </c>
      <c r="I151" s="7" t="s">
        <v>1267</v>
      </c>
      <c r="J151" s="8" t="s">
        <v>1255</v>
      </c>
      <c r="K151" s="9" t="s">
        <v>948</v>
      </c>
      <c r="L151" s="27">
        <v>310.7</v>
      </c>
      <c r="M151" s="46"/>
    </row>
    <row r="152" spans="1:13" s="3" customFormat="1">
      <c r="A152" s="46"/>
      <c r="B152" s="6" t="s">
        <v>658</v>
      </c>
      <c r="C152" s="7" t="s">
        <v>1290</v>
      </c>
      <c r="D152" s="8" t="s">
        <v>1281</v>
      </c>
      <c r="E152" s="9" t="s">
        <v>770</v>
      </c>
      <c r="F152" s="17">
        <v>216.4</v>
      </c>
      <c r="G152" s="46"/>
      <c r="H152" s="26" t="s">
        <v>658</v>
      </c>
      <c r="I152" s="7" t="s">
        <v>725</v>
      </c>
      <c r="J152" s="8" t="s">
        <v>1256</v>
      </c>
      <c r="K152" s="9" t="s">
        <v>679</v>
      </c>
      <c r="L152" s="27">
        <v>314</v>
      </c>
      <c r="M152" s="46"/>
    </row>
    <row r="153" spans="1:13" s="3" customFormat="1" ht="12" customHeight="1">
      <c r="A153" s="46"/>
      <c r="B153" s="6" t="s">
        <v>659</v>
      </c>
      <c r="C153" s="7" t="s">
        <v>772</v>
      </c>
      <c r="D153" s="8" t="s">
        <v>1282</v>
      </c>
      <c r="E153" s="9" t="s">
        <v>770</v>
      </c>
      <c r="F153" s="17">
        <v>217</v>
      </c>
      <c r="G153" s="46"/>
      <c r="H153" s="26" t="s">
        <v>659</v>
      </c>
      <c r="I153" s="7" t="s">
        <v>725</v>
      </c>
      <c r="J153" s="8" t="s">
        <v>828</v>
      </c>
      <c r="K153" s="9" t="s">
        <v>687</v>
      </c>
      <c r="L153" s="27">
        <v>316.89999999999998</v>
      </c>
      <c r="M153" s="46"/>
    </row>
    <row r="154" spans="1:13" s="3" customFormat="1" ht="12" customHeight="1">
      <c r="A154" s="46"/>
      <c r="B154" s="6" t="s">
        <v>660</v>
      </c>
      <c r="C154" s="7" t="s">
        <v>772</v>
      </c>
      <c r="D154" s="8" t="s">
        <v>1283</v>
      </c>
      <c r="E154" s="9" t="s">
        <v>770</v>
      </c>
      <c r="F154" s="17">
        <v>219.3</v>
      </c>
      <c r="G154" s="46"/>
      <c r="H154" s="26" t="s">
        <v>660</v>
      </c>
      <c r="I154" s="7" t="s">
        <v>1268</v>
      </c>
      <c r="J154" s="8" t="s">
        <v>1257</v>
      </c>
      <c r="K154" s="9" t="s">
        <v>957</v>
      </c>
      <c r="L154" s="27">
        <v>324.89999999999998</v>
      </c>
      <c r="M154" s="46"/>
    </row>
    <row r="155" spans="1:13" s="3" customFormat="1" ht="12" customHeight="1">
      <c r="A155" s="46"/>
      <c r="B155" s="6" t="s">
        <v>661</v>
      </c>
      <c r="C155" s="7" t="s">
        <v>1128</v>
      </c>
      <c r="D155" s="8" t="s">
        <v>1226</v>
      </c>
      <c r="E155" s="9" t="s">
        <v>950</v>
      </c>
      <c r="F155" s="17">
        <v>220.2</v>
      </c>
      <c r="G155" s="46"/>
      <c r="H155" s="26" t="s">
        <v>661</v>
      </c>
      <c r="I155" s="7" t="s">
        <v>1269</v>
      </c>
      <c r="J155" s="8" t="s">
        <v>1192</v>
      </c>
      <c r="K155" s="9" t="s">
        <v>949</v>
      </c>
      <c r="L155" s="27">
        <v>325.60000000000002</v>
      </c>
      <c r="M155" s="46"/>
    </row>
    <row r="156" spans="1:13" s="3" customFormat="1" ht="12" customHeight="1">
      <c r="A156" s="46"/>
      <c r="B156" s="6" t="s">
        <v>664</v>
      </c>
      <c r="C156" s="7" t="s">
        <v>714</v>
      </c>
      <c r="D156" s="8" t="s">
        <v>1284</v>
      </c>
      <c r="E156" s="9" t="s">
        <v>770</v>
      </c>
      <c r="F156" s="17">
        <v>235.6</v>
      </c>
      <c r="G156" s="46"/>
      <c r="H156" s="26" t="s">
        <v>664</v>
      </c>
      <c r="I156" s="7" t="s">
        <v>723</v>
      </c>
      <c r="J156" s="8" t="s">
        <v>726</v>
      </c>
      <c r="K156" s="9" t="s">
        <v>675</v>
      </c>
      <c r="L156" s="27">
        <v>326.89999999999998</v>
      </c>
      <c r="M156" s="46"/>
    </row>
    <row r="157" spans="1:13" s="3" customFormat="1" ht="12" customHeight="1">
      <c r="A157" s="46"/>
      <c r="B157" s="6" t="s">
        <v>665</v>
      </c>
      <c r="C157" s="7" t="s">
        <v>645</v>
      </c>
      <c r="D157" s="8" t="s">
        <v>1285</v>
      </c>
      <c r="E157" s="9" t="s">
        <v>681</v>
      </c>
      <c r="F157" s="17">
        <v>252.9</v>
      </c>
      <c r="G157" s="46"/>
      <c r="H157" s="26" t="s">
        <v>665</v>
      </c>
      <c r="I157" s="7" t="s">
        <v>1205</v>
      </c>
      <c r="J157" s="8" t="s">
        <v>1258</v>
      </c>
      <c r="K157" s="9" t="s">
        <v>948</v>
      </c>
      <c r="L157" s="27">
        <v>327.60000000000002</v>
      </c>
      <c r="M157" s="46"/>
    </row>
    <row r="158" spans="1:13" s="3" customFormat="1" ht="12" customHeight="1">
      <c r="A158" s="46"/>
      <c r="B158" s="6" t="s">
        <v>666</v>
      </c>
      <c r="C158" s="7" t="s">
        <v>1291</v>
      </c>
      <c r="D158" s="8" t="s">
        <v>1286</v>
      </c>
      <c r="E158" s="9" t="s">
        <v>949</v>
      </c>
      <c r="F158" s="17">
        <v>252.9</v>
      </c>
      <c r="G158" s="46"/>
      <c r="H158" s="26" t="s">
        <v>666</v>
      </c>
      <c r="I158" s="7" t="s">
        <v>1270</v>
      </c>
      <c r="J158" s="8" t="s">
        <v>869</v>
      </c>
      <c r="K158" s="9" t="s">
        <v>948</v>
      </c>
      <c r="L158" s="27">
        <v>329.6</v>
      </c>
      <c r="M158" s="46"/>
    </row>
    <row r="159" spans="1:13" s="3" customFormat="1" ht="12" customHeight="1">
      <c r="A159" s="46"/>
      <c r="B159" s="6" t="s">
        <v>667</v>
      </c>
      <c r="C159" s="7" t="s">
        <v>696</v>
      </c>
      <c r="D159" s="8" t="s">
        <v>691</v>
      </c>
      <c r="E159" s="9" t="s">
        <v>950</v>
      </c>
      <c r="F159" s="17"/>
      <c r="G159" s="46"/>
      <c r="H159" s="26" t="s">
        <v>667</v>
      </c>
      <c r="I159" s="7" t="s">
        <v>810</v>
      </c>
      <c r="J159" s="8" t="s">
        <v>1020</v>
      </c>
      <c r="K159" s="9" t="s">
        <v>948</v>
      </c>
      <c r="L159" s="27">
        <v>330.2</v>
      </c>
      <c r="M159" s="46"/>
    </row>
    <row r="160" spans="1:13" s="3" customFormat="1" ht="12" customHeight="1">
      <c r="A160" s="46"/>
      <c r="B160" s="6"/>
      <c r="C160" s="7"/>
      <c r="D160" s="8"/>
      <c r="E160" s="9"/>
      <c r="F160" s="17"/>
      <c r="G160" s="46"/>
      <c r="H160" s="26" t="s">
        <v>668</v>
      </c>
      <c r="I160" s="7" t="s">
        <v>1266</v>
      </c>
      <c r="J160" s="8" t="s">
        <v>1259</v>
      </c>
      <c r="K160" s="9" t="s">
        <v>950</v>
      </c>
      <c r="L160" s="27">
        <v>336.1</v>
      </c>
      <c r="M160" s="46"/>
    </row>
    <row r="161" spans="1:13" s="3" customFormat="1" ht="12" customHeight="1">
      <c r="A161" s="46"/>
      <c r="B161" s="6"/>
      <c r="C161" s="7"/>
      <c r="D161" s="8"/>
      <c r="E161" s="9"/>
      <c r="F161" s="17"/>
      <c r="G161" s="46"/>
      <c r="H161" s="26" t="s">
        <v>669</v>
      </c>
      <c r="I161" s="7" t="s">
        <v>1271</v>
      </c>
      <c r="J161" s="8" t="s">
        <v>1211</v>
      </c>
      <c r="K161" s="9" t="s">
        <v>949</v>
      </c>
      <c r="L161" s="27">
        <v>340.5</v>
      </c>
      <c r="M161" s="46"/>
    </row>
    <row r="162" spans="1:13" s="3" customFormat="1" ht="12" customHeight="1">
      <c r="A162" s="46"/>
      <c r="B162" s="6"/>
      <c r="C162" s="7"/>
      <c r="D162" s="8"/>
      <c r="E162" s="9"/>
      <c r="F162" s="17"/>
      <c r="G162" s="46"/>
      <c r="H162" s="26" t="s">
        <v>918</v>
      </c>
      <c r="I162" s="7" t="s">
        <v>829</v>
      </c>
      <c r="J162" s="8" t="s">
        <v>1260</v>
      </c>
      <c r="K162" s="9" t="s">
        <v>948</v>
      </c>
      <c r="L162" s="27">
        <v>345.8</v>
      </c>
      <c r="M162" s="46"/>
    </row>
    <row r="163" spans="1:13" s="3" customFormat="1" ht="12" customHeight="1">
      <c r="A163" s="46"/>
      <c r="B163" s="6"/>
      <c r="C163" s="7"/>
      <c r="D163" s="8"/>
      <c r="E163" s="9"/>
      <c r="F163" s="17"/>
      <c r="G163" s="46"/>
      <c r="H163" s="26" t="s">
        <v>919</v>
      </c>
      <c r="I163" s="7" t="s">
        <v>1272</v>
      </c>
      <c r="J163" s="8" t="s">
        <v>1261</v>
      </c>
      <c r="K163" s="9" t="s">
        <v>948</v>
      </c>
      <c r="L163" s="27">
        <v>346.2</v>
      </c>
      <c r="M163" s="46"/>
    </row>
    <row r="164" spans="1:13" s="3" customFormat="1">
      <c r="A164" s="46"/>
      <c r="B164" s="6"/>
      <c r="C164" s="7"/>
      <c r="D164" s="8"/>
      <c r="E164" s="9"/>
      <c r="F164" s="17"/>
      <c r="G164" s="46"/>
      <c r="H164" s="26" t="s">
        <v>920</v>
      </c>
      <c r="I164" s="7" t="s">
        <v>723</v>
      </c>
      <c r="J164" s="8" t="s">
        <v>1260</v>
      </c>
      <c r="K164" s="9" t="s">
        <v>948</v>
      </c>
      <c r="L164" s="27">
        <v>371.9</v>
      </c>
      <c r="M164" s="46"/>
    </row>
    <row r="165" spans="1:13" s="3" customFormat="1">
      <c r="A165" s="46"/>
      <c r="B165" s="6"/>
      <c r="C165" s="7"/>
      <c r="D165" s="7"/>
      <c r="E165" s="9"/>
      <c r="F165" s="17"/>
      <c r="G165" s="46"/>
      <c r="H165" s="26" t="s">
        <v>921</v>
      </c>
      <c r="I165" s="7" t="s">
        <v>727</v>
      </c>
      <c r="J165" s="8" t="s">
        <v>868</v>
      </c>
      <c r="K165" s="9" t="s">
        <v>675</v>
      </c>
      <c r="L165" s="27">
        <v>391.9</v>
      </c>
      <c r="M165" s="46"/>
    </row>
    <row r="166" spans="1:13" s="3" customFormat="1">
      <c r="A166" s="46"/>
      <c r="B166" s="6"/>
      <c r="C166" s="7"/>
      <c r="D166" s="7"/>
      <c r="E166" s="9"/>
      <c r="F166" s="17"/>
      <c r="G166" s="46"/>
      <c r="H166" s="26" t="s">
        <v>922</v>
      </c>
      <c r="I166" s="7" t="s">
        <v>1273</v>
      </c>
      <c r="J166" s="8" t="s">
        <v>1262</v>
      </c>
      <c r="K166" s="9" t="s">
        <v>675</v>
      </c>
      <c r="L166" s="27">
        <v>393.2</v>
      </c>
      <c r="M166" s="46"/>
    </row>
    <row r="167" spans="1:13" s="3" customFormat="1">
      <c r="A167" s="46"/>
      <c r="B167" s="6"/>
      <c r="C167" s="7"/>
      <c r="D167" s="7"/>
      <c r="E167" s="9"/>
      <c r="F167" s="17"/>
      <c r="G167" s="46"/>
      <c r="H167" s="26" t="s">
        <v>1153</v>
      </c>
      <c r="I167" s="7" t="s">
        <v>723</v>
      </c>
      <c r="J167" s="8" t="s">
        <v>1037</v>
      </c>
      <c r="K167" s="9" t="s">
        <v>950</v>
      </c>
      <c r="L167" s="27">
        <v>422.3</v>
      </c>
      <c r="M167" s="46"/>
    </row>
    <row r="168" spans="1:13" s="3" customFormat="1">
      <c r="A168" s="46"/>
      <c r="B168" s="6"/>
      <c r="C168" s="7"/>
      <c r="D168" s="7"/>
      <c r="E168" s="9"/>
      <c r="F168" s="17"/>
      <c r="G168" s="46"/>
      <c r="H168" s="26" t="s">
        <v>1154</v>
      </c>
      <c r="I168" s="7" t="s">
        <v>815</v>
      </c>
      <c r="J168" s="8" t="s">
        <v>1263</v>
      </c>
      <c r="K168" s="9" t="s">
        <v>950</v>
      </c>
      <c r="L168" s="27">
        <v>423.4</v>
      </c>
      <c r="M168" s="46"/>
    </row>
    <row r="169" spans="1:13" s="3" customFormat="1">
      <c r="A169" s="46"/>
      <c r="B169" s="6"/>
      <c r="C169" s="7"/>
      <c r="D169" s="7"/>
      <c r="E169" s="9"/>
      <c r="F169" s="17"/>
      <c r="G169" s="46"/>
      <c r="H169" s="26" t="s">
        <v>1155</v>
      </c>
      <c r="I169" s="7" t="s">
        <v>1274</v>
      </c>
      <c r="J169" s="8" t="s">
        <v>1259</v>
      </c>
      <c r="K169" s="9" t="s">
        <v>950</v>
      </c>
      <c r="L169" s="27"/>
      <c r="M169" s="46"/>
    </row>
    <row r="170" spans="1:13" s="3" customFormat="1" ht="12.75" thickBot="1">
      <c r="A170" s="46"/>
      <c r="B170" s="6"/>
      <c r="C170" s="7"/>
      <c r="D170" s="7"/>
      <c r="E170" s="9"/>
      <c r="F170" s="17"/>
      <c r="G170" s="46"/>
      <c r="H170" s="26" t="s">
        <v>1156</v>
      </c>
      <c r="I170" s="7" t="s">
        <v>1270</v>
      </c>
      <c r="J170" s="8" t="s">
        <v>869</v>
      </c>
      <c r="K170" s="9" t="s">
        <v>948</v>
      </c>
      <c r="L170" s="27"/>
      <c r="M170" s="46"/>
    </row>
    <row r="171" spans="1:13" s="3" customFormat="1" hidden="1">
      <c r="A171" s="46"/>
      <c r="B171" s="6"/>
      <c r="C171" s="7"/>
      <c r="D171" s="7"/>
      <c r="E171" s="9"/>
      <c r="F171" s="17"/>
      <c r="G171" s="46"/>
      <c r="H171" s="26"/>
      <c r="I171" s="7"/>
      <c r="J171" s="7"/>
      <c r="K171" s="9"/>
      <c r="L171" s="27"/>
      <c r="M171" s="46"/>
    </row>
    <row r="172" spans="1:13" s="3" customFormat="1" ht="12.75" hidden="1" thickBot="1">
      <c r="A172" s="46"/>
      <c r="B172" s="19"/>
      <c r="C172" s="10"/>
      <c r="D172" s="10"/>
      <c r="E172" s="11"/>
      <c r="F172" s="18"/>
      <c r="G172" s="46"/>
      <c r="H172" s="26"/>
      <c r="I172" s="29"/>
      <c r="J172" s="29"/>
      <c r="K172" s="30"/>
      <c r="L172" s="31"/>
      <c r="M172" s="46"/>
    </row>
    <row r="173" spans="1:13" s="3" customFormat="1" ht="12.75" thickTop="1">
      <c r="A173" s="46"/>
      <c r="B173" s="47"/>
      <c r="C173" s="47"/>
      <c r="D173" s="47"/>
      <c r="E173" s="47"/>
      <c r="F173" s="47"/>
      <c r="G173" s="46"/>
      <c r="H173" s="48"/>
      <c r="I173" s="48"/>
      <c r="J173" s="48"/>
      <c r="K173" s="48"/>
      <c r="L173" s="48"/>
      <c r="M173" s="46"/>
    </row>
    <row r="174" spans="1:13" s="3" customFormat="1" ht="34.5" customHeight="1" thickBot="1">
      <c r="A174" s="35"/>
      <c r="B174" s="784" t="s">
        <v>789</v>
      </c>
      <c r="C174" s="784"/>
      <c r="D174" s="35"/>
      <c r="E174" s="211" t="s">
        <v>744</v>
      </c>
      <c r="F174" s="781" t="s">
        <v>734</v>
      </c>
      <c r="G174" s="781"/>
      <c r="H174" s="781"/>
      <c r="I174" s="781"/>
      <c r="J174" s="35"/>
      <c r="K174" s="784" t="s">
        <v>744</v>
      </c>
      <c r="L174" s="784"/>
    </row>
    <row r="175" spans="1:13" s="3" customFormat="1" ht="13.5" thickTop="1" thickBot="1">
      <c r="A175" s="35"/>
      <c r="B175" s="790" t="s">
        <v>735</v>
      </c>
      <c r="C175" s="791"/>
      <c r="D175" s="43"/>
      <c r="E175" s="44"/>
      <c r="F175" s="44"/>
      <c r="G175" s="35"/>
      <c r="H175" s="785" t="s">
        <v>736</v>
      </c>
      <c r="I175" s="786"/>
      <c r="J175" s="45"/>
      <c r="K175" s="45"/>
      <c r="L175" s="45"/>
    </row>
    <row r="176" spans="1:13" s="3" customFormat="1" ht="16.5" thickTop="1" thickBot="1">
      <c r="A176" s="46"/>
      <c r="B176" s="792"/>
      <c r="C176" s="793"/>
      <c r="D176" s="14"/>
      <c r="E176" s="12" t="s">
        <v>663</v>
      </c>
      <c r="F176" s="13">
        <f>COUNTA(D178:D213)</f>
        <v>2</v>
      </c>
      <c r="G176" s="46"/>
      <c r="H176" s="787"/>
      <c r="I176" s="788"/>
      <c r="J176" s="32"/>
      <c r="K176" s="33" t="s">
        <v>663</v>
      </c>
      <c r="L176" s="34">
        <f>COUNTA(J178:J213)</f>
        <v>8</v>
      </c>
    </row>
    <row r="177" spans="1:14" s="3" customFormat="1">
      <c r="A177" s="46"/>
      <c r="B177" s="15" t="s">
        <v>644</v>
      </c>
      <c r="C177" s="16" t="s">
        <v>640</v>
      </c>
      <c r="D177" s="4" t="s">
        <v>641</v>
      </c>
      <c r="E177" s="4" t="s">
        <v>642</v>
      </c>
      <c r="F177" s="5" t="s">
        <v>662</v>
      </c>
      <c r="G177" s="46"/>
      <c r="H177" s="24" t="s">
        <v>644</v>
      </c>
      <c r="I177" s="23" t="s">
        <v>640</v>
      </c>
      <c r="J177" s="4" t="s">
        <v>641</v>
      </c>
      <c r="K177" s="4" t="s">
        <v>642</v>
      </c>
      <c r="L177" s="25" t="s">
        <v>662</v>
      </c>
    </row>
    <row r="178" spans="1:14" s="3" customFormat="1">
      <c r="A178" s="46"/>
      <c r="B178" s="93" t="s">
        <v>648</v>
      </c>
      <c r="C178" s="94" t="s">
        <v>1297</v>
      </c>
      <c r="D178" s="95" t="s">
        <v>1298</v>
      </c>
      <c r="E178" s="96" t="s">
        <v>679</v>
      </c>
      <c r="F178" s="301">
        <v>1.1554398148148147E-2</v>
      </c>
      <c r="G178" s="308"/>
      <c r="H178" s="111" t="s">
        <v>648</v>
      </c>
      <c r="I178" s="94" t="s">
        <v>805</v>
      </c>
      <c r="J178" s="95" t="s">
        <v>806</v>
      </c>
      <c r="K178" s="96" t="s">
        <v>695</v>
      </c>
      <c r="L178" s="304">
        <v>8.6643518518518519E-3</v>
      </c>
      <c r="N178" s="309"/>
    </row>
    <row r="179" spans="1:14" s="3" customFormat="1">
      <c r="A179" s="46"/>
      <c r="B179" s="98" t="s">
        <v>649</v>
      </c>
      <c r="C179" s="99" t="s">
        <v>698</v>
      </c>
      <c r="D179" s="100" t="s">
        <v>1299</v>
      </c>
      <c r="E179" s="101" t="s">
        <v>679</v>
      </c>
      <c r="F179" s="302">
        <v>1.1642361111111112E-2</v>
      </c>
      <c r="G179" s="308"/>
      <c r="H179" s="113" t="s">
        <v>649</v>
      </c>
      <c r="I179" s="99" t="s">
        <v>728</v>
      </c>
      <c r="J179" s="100" t="s">
        <v>723</v>
      </c>
      <c r="K179" s="101" t="s">
        <v>770</v>
      </c>
      <c r="L179" s="305">
        <v>8.6932870370370358E-3</v>
      </c>
      <c r="N179" s="309"/>
    </row>
    <row r="180" spans="1:14" s="3" customFormat="1">
      <c r="A180" s="46"/>
      <c r="B180" s="103"/>
      <c r="C180" s="104"/>
      <c r="D180" s="105"/>
      <c r="E180" s="106"/>
      <c r="F180" s="107"/>
      <c r="G180" s="46"/>
      <c r="H180" s="115" t="s">
        <v>650</v>
      </c>
      <c r="I180" s="104" t="s">
        <v>876</v>
      </c>
      <c r="J180" s="105" t="s">
        <v>1292</v>
      </c>
      <c r="K180" s="106" t="s">
        <v>948</v>
      </c>
      <c r="L180" s="306">
        <v>8.8645833333333337E-3</v>
      </c>
      <c r="N180" s="309"/>
    </row>
    <row r="181" spans="1:14" s="3" customFormat="1" ht="12.75">
      <c r="A181" s="46"/>
      <c r="B181" s="6"/>
      <c r="C181" s="7"/>
      <c r="D181" s="20"/>
      <c r="E181" s="9"/>
      <c r="F181" s="17"/>
      <c r="G181" s="46"/>
      <c r="H181" s="26" t="s">
        <v>651</v>
      </c>
      <c r="I181" s="7" t="s">
        <v>1295</v>
      </c>
      <c r="J181" s="8" t="s">
        <v>1200</v>
      </c>
      <c r="K181" s="9" t="s">
        <v>948</v>
      </c>
      <c r="L181" s="27">
        <v>796.6</v>
      </c>
    </row>
    <row r="182" spans="1:14" s="3" customFormat="1" ht="12.75">
      <c r="A182" s="46"/>
      <c r="B182" s="6"/>
      <c r="C182" s="7"/>
      <c r="D182" s="20"/>
      <c r="E182" s="9"/>
      <c r="F182" s="17"/>
      <c r="G182" s="46"/>
      <c r="H182" s="26" t="s">
        <v>652</v>
      </c>
      <c r="I182" s="7" t="s">
        <v>810</v>
      </c>
      <c r="J182" s="8" t="s">
        <v>811</v>
      </c>
      <c r="K182" s="9" t="s">
        <v>647</v>
      </c>
      <c r="L182" s="27">
        <v>839.5</v>
      </c>
    </row>
    <row r="183" spans="1:14" s="3" customFormat="1" ht="12.75">
      <c r="A183" s="46"/>
      <c r="B183" s="6"/>
      <c r="C183" s="7"/>
      <c r="D183" s="20"/>
      <c r="E183" s="9"/>
      <c r="F183" s="17"/>
      <c r="G183" s="46"/>
      <c r="H183" s="26" t="s">
        <v>653</v>
      </c>
      <c r="I183" s="7" t="s">
        <v>689</v>
      </c>
      <c r="J183" s="8" t="s">
        <v>1293</v>
      </c>
      <c r="K183" s="9" t="s">
        <v>770</v>
      </c>
      <c r="L183" s="27">
        <v>873.3</v>
      </c>
    </row>
    <row r="184" spans="1:14" s="3" customFormat="1" ht="12.75">
      <c r="A184" s="46"/>
      <c r="B184" s="6"/>
      <c r="C184" s="7"/>
      <c r="D184" s="20"/>
      <c r="E184" s="9"/>
      <c r="F184" s="17"/>
      <c r="G184" s="46"/>
      <c r="H184" s="26" t="s">
        <v>654</v>
      </c>
      <c r="I184" s="7" t="s">
        <v>861</v>
      </c>
      <c r="J184" s="8" t="s">
        <v>1294</v>
      </c>
      <c r="K184" s="9" t="s">
        <v>770</v>
      </c>
      <c r="L184" s="27">
        <v>910.8</v>
      </c>
    </row>
    <row r="185" spans="1:14" s="3" customFormat="1" ht="13.5" thickBot="1">
      <c r="A185" s="46"/>
      <c r="B185" s="6"/>
      <c r="C185" s="7"/>
      <c r="D185" s="20"/>
      <c r="E185" s="9"/>
      <c r="F185" s="17"/>
      <c r="G185" s="46"/>
      <c r="H185" s="26" t="s">
        <v>655</v>
      </c>
      <c r="I185" s="7" t="s">
        <v>759</v>
      </c>
      <c r="J185" s="8" t="s">
        <v>1015</v>
      </c>
      <c r="K185" s="9" t="s">
        <v>770</v>
      </c>
      <c r="L185" s="27">
        <v>996.7</v>
      </c>
    </row>
    <row r="186" spans="1:14" s="3" customFormat="1" ht="12.75" hidden="1">
      <c r="A186" s="46"/>
      <c r="B186" s="6"/>
      <c r="C186" s="7"/>
      <c r="D186" s="20"/>
      <c r="E186" s="9"/>
      <c r="F186" s="17"/>
      <c r="G186" s="46"/>
      <c r="H186" s="26"/>
      <c r="I186" s="7"/>
      <c r="J186" s="8"/>
      <c r="K186" s="9"/>
      <c r="L186" s="27"/>
    </row>
    <row r="187" spans="1:14" s="3" customFormat="1" ht="12.75" hidden="1">
      <c r="A187" s="46"/>
      <c r="B187" s="6"/>
      <c r="C187" s="7"/>
      <c r="D187" s="20"/>
      <c r="E187" s="9"/>
      <c r="F187" s="17"/>
      <c r="G187" s="46"/>
      <c r="H187" s="26"/>
      <c r="I187" s="7"/>
      <c r="J187" s="8"/>
      <c r="K187" s="9"/>
      <c r="L187" s="27"/>
    </row>
    <row r="188" spans="1:14" s="3" customFormat="1" ht="12.75" hidden="1">
      <c r="A188" s="46"/>
      <c r="B188" s="6"/>
      <c r="C188" s="7"/>
      <c r="D188" s="20"/>
      <c r="E188" s="9"/>
      <c r="F188" s="17"/>
      <c r="G188" s="46"/>
      <c r="H188" s="26"/>
      <c r="I188" s="7"/>
      <c r="J188" s="8"/>
      <c r="K188" s="9"/>
      <c r="L188" s="27"/>
    </row>
    <row r="189" spans="1:14" s="3" customFormat="1" ht="12.75" hidden="1">
      <c r="A189" s="46"/>
      <c r="B189" s="6"/>
      <c r="C189" s="7"/>
      <c r="D189" s="20"/>
      <c r="E189" s="9"/>
      <c r="F189" s="17"/>
      <c r="G189" s="46"/>
      <c r="H189" s="26"/>
      <c r="I189" s="7"/>
      <c r="J189" s="8"/>
      <c r="K189" s="9"/>
      <c r="L189" s="27"/>
    </row>
    <row r="190" spans="1:14" s="3" customFormat="1" ht="12.75" hidden="1">
      <c r="A190" s="46"/>
      <c r="B190" s="6"/>
      <c r="C190" s="7"/>
      <c r="D190" s="20"/>
      <c r="E190" s="9"/>
      <c r="F190" s="17"/>
      <c r="G190" s="46"/>
      <c r="H190" s="26"/>
      <c r="I190" s="7"/>
      <c r="J190" s="8"/>
      <c r="K190" s="9"/>
      <c r="L190" s="27"/>
    </row>
    <row r="191" spans="1:14" s="3" customFormat="1" ht="12.75" hidden="1">
      <c r="A191" s="46"/>
      <c r="B191" s="6"/>
      <c r="C191" s="7"/>
      <c r="D191" s="20"/>
      <c r="E191" s="9"/>
      <c r="F191" s="17"/>
      <c r="G191" s="46"/>
      <c r="H191" s="26"/>
      <c r="I191" s="7"/>
      <c r="J191" s="8"/>
      <c r="K191" s="9"/>
      <c r="L191" s="27"/>
    </row>
    <row r="192" spans="1:14" s="3" customFormat="1" ht="12.75" hidden="1">
      <c r="A192" s="46"/>
      <c r="B192" s="6"/>
      <c r="C192" s="7"/>
      <c r="D192" s="20"/>
      <c r="E192" s="9"/>
      <c r="F192" s="17"/>
      <c r="G192" s="46"/>
      <c r="H192" s="26"/>
      <c r="I192" s="7"/>
      <c r="J192" s="8"/>
      <c r="K192" s="9"/>
      <c r="L192" s="27"/>
    </row>
    <row r="193" spans="1:12" s="3" customFormat="1" ht="12.75" hidden="1">
      <c r="A193" s="46"/>
      <c r="B193" s="6"/>
      <c r="C193" s="7"/>
      <c r="D193" s="20"/>
      <c r="E193" s="9"/>
      <c r="F193" s="17"/>
      <c r="G193" s="46"/>
      <c r="H193" s="26"/>
      <c r="I193" s="7"/>
      <c r="J193" s="8"/>
      <c r="K193" s="9"/>
      <c r="L193" s="27"/>
    </row>
    <row r="194" spans="1:12" s="3" customFormat="1" ht="12.75" hidden="1">
      <c r="A194" s="46"/>
      <c r="B194" s="6"/>
      <c r="C194" s="7"/>
      <c r="D194" s="20"/>
      <c r="E194" s="9"/>
      <c r="F194" s="17"/>
      <c r="G194" s="46"/>
      <c r="H194" s="26"/>
      <c r="I194" s="7"/>
      <c r="J194" s="8"/>
      <c r="K194" s="9"/>
      <c r="L194" s="27"/>
    </row>
    <row r="195" spans="1:12" s="3" customFormat="1" ht="12.75" hidden="1">
      <c r="A195" s="46"/>
      <c r="B195" s="6"/>
      <c r="C195" s="7"/>
      <c r="D195" s="20"/>
      <c r="E195" s="9"/>
      <c r="F195" s="17"/>
      <c r="G195" s="46"/>
      <c r="H195" s="26"/>
      <c r="I195" s="7"/>
      <c r="J195" s="8"/>
      <c r="K195" s="9"/>
      <c r="L195" s="27"/>
    </row>
    <row r="196" spans="1:12" s="3" customFormat="1" ht="12.75" hidden="1">
      <c r="A196" s="46"/>
      <c r="B196" s="6"/>
      <c r="C196" s="7"/>
      <c r="D196" s="20"/>
      <c r="E196" s="9"/>
      <c r="F196" s="17"/>
      <c r="G196" s="46"/>
      <c r="H196" s="26"/>
      <c r="I196" s="7"/>
      <c r="J196" s="8"/>
      <c r="K196" s="9"/>
      <c r="L196" s="27"/>
    </row>
    <row r="197" spans="1:12" s="3" customFormat="1" ht="12.75" hidden="1">
      <c r="A197" s="46"/>
      <c r="B197" s="6"/>
      <c r="C197" s="7"/>
      <c r="D197" s="20"/>
      <c r="E197" s="9"/>
      <c r="F197" s="17"/>
      <c r="G197" s="46"/>
      <c r="H197" s="26"/>
      <c r="I197" s="7"/>
      <c r="J197" s="8"/>
      <c r="K197" s="9"/>
      <c r="L197" s="27"/>
    </row>
    <row r="198" spans="1:12" s="3" customFormat="1" ht="12.75" hidden="1">
      <c r="A198" s="46"/>
      <c r="B198" s="6"/>
      <c r="C198" s="7"/>
      <c r="D198" s="20"/>
      <c r="E198" s="9"/>
      <c r="F198" s="17"/>
      <c r="G198" s="46"/>
      <c r="H198" s="26"/>
      <c r="I198" s="7"/>
      <c r="J198" s="8"/>
      <c r="K198" s="9"/>
      <c r="L198" s="27"/>
    </row>
    <row r="199" spans="1:12" s="3" customFormat="1" ht="12.75" hidden="1">
      <c r="A199" s="46"/>
      <c r="B199" s="6"/>
      <c r="C199" s="7"/>
      <c r="D199" s="20"/>
      <c r="E199" s="9"/>
      <c r="F199" s="17"/>
      <c r="G199" s="46"/>
      <c r="H199" s="26"/>
      <c r="I199" s="7"/>
      <c r="J199" s="8"/>
      <c r="K199" s="9"/>
      <c r="L199" s="27"/>
    </row>
    <row r="200" spans="1:12" s="3" customFormat="1" ht="12.75" hidden="1">
      <c r="A200" s="46"/>
      <c r="B200" s="6"/>
      <c r="C200" s="7"/>
      <c r="D200" s="20"/>
      <c r="E200" s="9"/>
      <c r="F200" s="17"/>
      <c r="G200" s="46"/>
      <c r="H200" s="26"/>
      <c r="I200" s="7"/>
      <c r="J200" s="8"/>
      <c r="K200" s="9"/>
      <c r="L200" s="27"/>
    </row>
    <row r="201" spans="1:12" s="3" customFormat="1" ht="13.5" hidden="1" customHeight="1">
      <c r="A201" s="46"/>
      <c r="B201" s="6"/>
      <c r="C201" s="7"/>
      <c r="D201" s="20"/>
      <c r="E201" s="9"/>
      <c r="F201" s="17"/>
      <c r="G201" s="46"/>
      <c r="H201" s="26"/>
      <c r="I201" s="7"/>
      <c r="J201" s="8"/>
      <c r="K201" s="9"/>
      <c r="L201" s="27"/>
    </row>
    <row r="202" spans="1:12" s="3" customFormat="1" ht="13.5" hidden="1" customHeight="1">
      <c r="A202" s="46"/>
      <c r="B202" s="6"/>
      <c r="C202" s="7"/>
      <c r="D202" s="20"/>
      <c r="E202" s="9"/>
      <c r="F202" s="17"/>
      <c r="G202" s="46"/>
      <c r="H202" s="26"/>
      <c r="I202" s="7"/>
      <c r="J202" s="8"/>
      <c r="K202" s="9"/>
      <c r="L202" s="27"/>
    </row>
    <row r="203" spans="1:12" s="3" customFormat="1" ht="13.5" hidden="1" customHeight="1">
      <c r="A203" s="46"/>
      <c r="B203" s="6"/>
      <c r="C203" s="7"/>
      <c r="D203" s="20"/>
      <c r="E203" s="9"/>
      <c r="F203" s="17"/>
      <c r="G203" s="46"/>
      <c r="H203" s="26"/>
      <c r="I203" s="7"/>
      <c r="J203" s="8"/>
      <c r="K203" s="9"/>
      <c r="L203" s="27"/>
    </row>
    <row r="204" spans="1:12" s="3" customFormat="1" ht="13.5" hidden="1" customHeight="1">
      <c r="A204" s="46"/>
      <c r="B204" s="6"/>
      <c r="C204" s="7"/>
      <c r="D204" s="20"/>
      <c r="E204" s="9"/>
      <c r="F204" s="17"/>
      <c r="G204" s="46"/>
      <c r="H204" s="26"/>
      <c r="I204" s="7"/>
      <c r="J204" s="8"/>
      <c r="K204" s="9"/>
      <c r="L204" s="27"/>
    </row>
    <row r="205" spans="1:12" s="3" customFormat="1" ht="13.5" hidden="1" customHeight="1">
      <c r="A205" s="46"/>
      <c r="B205" s="6"/>
      <c r="C205" s="7"/>
      <c r="D205" s="20"/>
      <c r="E205" s="9"/>
      <c r="F205" s="17"/>
      <c r="G205" s="46"/>
      <c r="H205" s="26"/>
      <c r="I205" s="7"/>
      <c r="J205" s="8"/>
      <c r="K205" s="9"/>
      <c r="L205" s="27"/>
    </row>
    <row r="206" spans="1:12" s="3" customFormat="1" ht="13.5" hidden="1" customHeight="1">
      <c r="A206" s="46"/>
      <c r="B206" s="6"/>
      <c r="C206" s="7"/>
      <c r="D206" s="20"/>
      <c r="E206" s="9"/>
      <c r="F206" s="17"/>
      <c r="G206" s="46"/>
      <c r="H206" s="26"/>
      <c r="I206" s="7"/>
      <c r="J206" s="8"/>
      <c r="K206" s="9"/>
      <c r="L206" s="27"/>
    </row>
    <row r="207" spans="1:12" s="3" customFormat="1" ht="13.5" hidden="1" customHeight="1">
      <c r="A207" s="46"/>
      <c r="B207" s="6"/>
      <c r="C207" s="7"/>
      <c r="D207" s="20"/>
      <c r="E207" s="9"/>
      <c r="F207" s="17"/>
      <c r="G207" s="46"/>
      <c r="H207" s="26"/>
      <c r="I207" s="7"/>
      <c r="J207" s="8"/>
      <c r="K207" s="9"/>
      <c r="L207" s="27"/>
    </row>
    <row r="208" spans="1:12" s="3" customFormat="1" ht="13.5" hidden="1" customHeight="1">
      <c r="A208" s="46"/>
      <c r="B208" s="6"/>
      <c r="C208" s="7"/>
      <c r="D208" s="21"/>
      <c r="E208" s="9"/>
      <c r="F208" s="17"/>
      <c r="G208" s="46"/>
      <c r="H208" s="26"/>
      <c r="I208" s="7"/>
      <c r="J208" s="7"/>
      <c r="K208" s="9"/>
      <c r="L208" s="27"/>
    </row>
    <row r="209" spans="1:14" s="3" customFormat="1" ht="13.5" hidden="1" customHeight="1">
      <c r="A209" s="46"/>
      <c r="B209" s="6"/>
      <c r="C209" s="7"/>
      <c r="D209" s="21"/>
      <c r="E209" s="9"/>
      <c r="F209" s="17"/>
      <c r="G209" s="46"/>
      <c r="H209" s="26"/>
      <c r="I209" s="7"/>
      <c r="J209" s="7"/>
      <c r="K209" s="9"/>
      <c r="L209" s="27"/>
    </row>
    <row r="210" spans="1:14" s="3" customFormat="1" ht="13.5" hidden="1" customHeight="1">
      <c r="A210" s="46"/>
      <c r="B210" s="6"/>
      <c r="C210" s="7"/>
      <c r="D210" s="21"/>
      <c r="E210" s="9"/>
      <c r="F210" s="17"/>
      <c r="G210" s="46"/>
      <c r="H210" s="26"/>
      <c r="I210" s="7"/>
      <c r="J210" s="7"/>
      <c r="K210" s="9"/>
      <c r="L210" s="27"/>
    </row>
    <row r="211" spans="1:14" s="3" customFormat="1" ht="13.5" hidden="1" customHeight="1">
      <c r="A211" s="46"/>
      <c r="B211" s="6"/>
      <c r="C211" s="7"/>
      <c r="D211" s="21"/>
      <c r="E211" s="9"/>
      <c r="F211" s="17"/>
      <c r="G211" s="46"/>
      <c r="H211" s="26"/>
      <c r="I211" s="7"/>
      <c r="J211" s="7"/>
      <c r="K211" s="9"/>
      <c r="L211" s="27"/>
    </row>
    <row r="212" spans="1:14" s="3" customFormat="1" ht="13.5" hidden="1" customHeight="1">
      <c r="A212" s="46"/>
      <c r="B212" s="6"/>
      <c r="C212" s="7"/>
      <c r="D212" s="21"/>
      <c r="E212" s="9"/>
      <c r="F212" s="17"/>
      <c r="G212" s="46"/>
      <c r="H212" s="26"/>
      <c r="I212" s="7"/>
      <c r="J212" s="7"/>
      <c r="K212" s="9"/>
      <c r="L212" s="27"/>
    </row>
    <row r="213" spans="1:14" s="3" customFormat="1" ht="13.5" hidden="1" thickBot="1">
      <c r="A213" s="46"/>
      <c r="B213" s="6"/>
      <c r="C213" s="10"/>
      <c r="D213" s="22"/>
      <c r="E213" s="11"/>
      <c r="F213" s="18"/>
      <c r="G213" s="46"/>
      <c r="H213" s="26"/>
      <c r="I213" s="29"/>
      <c r="J213" s="29"/>
      <c r="K213" s="30"/>
      <c r="L213" s="31"/>
    </row>
    <row r="214" spans="1:14" s="3" customFormat="1" ht="12.75" thickTop="1">
      <c r="A214" s="46"/>
      <c r="B214" s="47"/>
      <c r="C214" s="47"/>
      <c r="D214" s="47"/>
      <c r="E214" s="47"/>
      <c r="F214" s="47"/>
      <c r="G214" s="46"/>
      <c r="H214" s="48"/>
      <c r="I214" s="48"/>
      <c r="J214" s="48"/>
      <c r="K214" s="48"/>
      <c r="L214" s="48"/>
    </row>
    <row r="215" spans="1:14" s="3" customFormat="1" ht="29.25" customHeight="1" thickBot="1">
      <c r="A215" s="35"/>
      <c r="B215" s="784" t="s">
        <v>790</v>
      </c>
      <c r="C215" s="784"/>
      <c r="D215" s="35"/>
      <c r="E215" s="211" t="s">
        <v>743</v>
      </c>
      <c r="F215" s="781" t="s">
        <v>793</v>
      </c>
      <c r="G215" s="781"/>
      <c r="H215" s="781"/>
      <c r="I215" s="781"/>
      <c r="J215" s="35"/>
      <c r="K215" s="784" t="s">
        <v>741</v>
      </c>
      <c r="L215" s="784"/>
    </row>
    <row r="216" spans="1:14" s="3" customFormat="1" ht="13.5" thickTop="1" thickBot="1">
      <c r="A216" s="35"/>
      <c r="B216" s="790" t="s">
        <v>737</v>
      </c>
      <c r="C216" s="791"/>
      <c r="D216" s="43"/>
      <c r="E216" s="44"/>
      <c r="F216" s="44"/>
      <c r="G216" s="35"/>
      <c r="H216" s="785" t="s">
        <v>738</v>
      </c>
      <c r="I216" s="786"/>
      <c r="J216" s="45"/>
      <c r="K216" s="45"/>
      <c r="L216" s="45"/>
    </row>
    <row r="217" spans="1:14" s="3" customFormat="1" ht="16.5" thickTop="1" thickBot="1">
      <c r="A217" s="46"/>
      <c r="B217" s="792"/>
      <c r="C217" s="793"/>
      <c r="D217" s="14"/>
      <c r="E217" s="12" t="s">
        <v>663</v>
      </c>
      <c r="F217" s="13">
        <f>COUNTA(D219:D241)</f>
        <v>4</v>
      </c>
      <c r="G217" s="46"/>
      <c r="H217" s="787"/>
      <c r="I217" s="788"/>
      <c r="J217" s="32"/>
      <c r="K217" s="33" t="s">
        <v>663</v>
      </c>
      <c r="L217" s="34">
        <f>COUNTA(J219:J241)</f>
        <v>23</v>
      </c>
    </row>
    <row r="218" spans="1:14" s="3" customFormat="1">
      <c r="A218" s="46"/>
      <c r="B218" s="15" t="s">
        <v>644</v>
      </c>
      <c r="C218" s="16" t="s">
        <v>640</v>
      </c>
      <c r="D218" s="4" t="s">
        <v>641</v>
      </c>
      <c r="E218" s="4" t="s">
        <v>642</v>
      </c>
      <c r="F218" s="5" t="s">
        <v>662</v>
      </c>
      <c r="G218" s="46"/>
      <c r="H218" s="24" t="s">
        <v>644</v>
      </c>
      <c r="I218" s="23" t="s">
        <v>640</v>
      </c>
      <c r="J218" s="4" t="s">
        <v>641</v>
      </c>
      <c r="K218" s="4" t="s">
        <v>642</v>
      </c>
      <c r="L218" s="25" t="s">
        <v>662</v>
      </c>
    </row>
    <row r="219" spans="1:14" s="3" customFormat="1">
      <c r="A219" s="46"/>
      <c r="B219" s="93" t="s">
        <v>648</v>
      </c>
      <c r="C219" s="94" t="s">
        <v>986</v>
      </c>
      <c r="D219" s="95" t="s">
        <v>1300</v>
      </c>
      <c r="E219" s="96" t="s">
        <v>964</v>
      </c>
      <c r="F219" s="301">
        <v>8.9953703703703706E-3</v>
      </c>
      <c r="G219" s="308"/>
      <c r="H219" s="111" t="s">
        <v>648</v>
      </c>
      <c r="I219" s="94" t="s">
        <v>1070</v>
      </c>
      <c r="J219" s="95" t="s">
        <v>1305</v>
      </c>
      <c r="K219" s="96" t="s">
        <v>967</v>
      </c>
      <c r="L219" s="304">
        <v>1.7597222222222222E-2</v>
      </c>
      <c r="N219" s="309"/>
    </row>
    <row r="220" spans="1:14" s="3" customFormat="1">
      <c r="A220" s="46"/>
      <c r="B220" s="98" t="s">
        <v>649</v>
      </c>
      <c r="C220" s="99" t="s">
        <v>772</v>
      </c>
      <c r="D220" s="100" t="s">
        <v>1275</v>
      </c>
      <c r="E220" s="101" t="s">
        <v>647</v>
      </c>
      <c r="F220" s="302">
        <v>1.0215277777777778E-2</v>
      </c>
      <c r="G220" s="308"/>
      <c r="H220" s="113" t="s">
        <v>649</v>
      </c>
      <c r="I220" s="99" t="s">
        <v>1302</v>
      </c>
      <c r="J220" s="100" t="s">
        <v>1306</v>
      </c>
      <c r="K220" s="101" t="s">
        <v>965</v>
      </c>
      <c r="L220" s="305">
        <v>1.8185185185185186E-2</v>
      </c>
      <c r="N220" s="309"/>
    </row>
    <row r="221" spans="1:14" s="3" customFormat="1">
      <c r="A221" s="46"/>
      <c r="B221" s="103" t="s">
        <v>650</v>
      </c>
      <c r="C221" s="104" t="s">
        <v>764</v>
      </c>
      <c r="D221" s="105" t="s">
        <v>765</v>
      </c>
      <c r="E221" s="106" t="s">
        <v>900</v>
      </c>
      <c r="F221" s="303">
        <v>1.0369212962962964E-2</v>
      </c>
      <c r="G221" s="308"/>
      <c r="H221" s="115" t="s">
        <v>650</v>
      </c>
      <c r="I221" s="104" t="s">
        <v>1077</v>
      </c>
      <c r="J221" s="105" t="s">
        <v>1307</v>
      </c>
      <c r="K221" s="106" t="s">
        <v>957</v>
      </c>
      <c r="L221" s="306">
        <v>1.8277777777777778E-2</v>
      </c>
      <c r="N221" s="309"/>
    </row>
    <row r="222" spans="1:14" s="3" customFormat="1">
      <c r="A222" s="46"/>
      <c r="B222" s="6" t="s">
        <v>651</v>
      </c>
      <c r="C222" s="7" t="s">
        <v>1296</v>
      </c>
      <c r="D222" s="8" t="s">
        <v>1301</v>
      </c>
      <c r="E222" s="9" t="s">
        <v>770</v>
      </c>
      <c r="F222" s="17">
        <v>997.4</v>
      </c>
      <c r="G222" s="46"/>
      <c r="H222" s="26" t="s">
        <v>651</v>
      </c>
      <c r="I222" s="7" t="s">
        <v>717</v>
      </c>
      <c r="J222" s="8" t="s">
        <v>758</v>
      </c>
      <c r="K222" s="9" t="s">
        <v>966</v>
      </c>
      <c r="L222" s="27">
        <v>1636.2</v>
      </c>
    </row>
    <row r="223" spans="1:14" s="3" customFormat="1" ht="12.75">
      <c r="A223" s="46"/>
      <c r="B223" s="6"/>
      <c r="C223" s="7"/>
      <c r="D223" s="20"/>
      <c r="E223" s="9"/>
      <c r="F223" s="17"/>
      <c r="G223" s="46"/>
      <c r="H223" s="26" t="s">
        <v>652</v>
      </c>
      <c r="I223" s="7" t="s">
        <v>748</v>
      </c>
      <c r="J223" s="8" t="s">
        <v>1308</v>
      </c>
      <c r="K223" s="9" t="s">
        <v>770</v>
      </c>
      <c r="L223" s="27">
        <v>1637.2</v>
      </c>
    </row>
    <row r="224" spans="1:14" s="3" customFormat="1" ht="12.75">
      <c r="A224" s="46"/>
      <c r="B224" s="6"/>
      <c r="C224" s="7"/>
      <c r="D224" s="20"/>
      <c r="E224" s="9"/>
      <c r="F224" s="17"/>
      <c r="G224" s="46"/>
      <c r="H224" s="26" t="s">
        <v>653</v>
      </c>
      <c r="I224" s="7" t="s">
        <v>1303</v>
      </c>
      <c r="J224" s="8" t="s">
        <v>869</v>
      </c>
      <c r="K224" s="9" t="s">
        <v>679</v>
      </c>
      <c r="L224" s="27">
        <v>1648.8</v>
      </c>
    </row>
    <row r="225" spans="1:12" s="3" customFormat="1" ht="12.75">
      <c r="A225" s="46"/>
      <c r="B225" s="6"/>
      <c r="C225" s="7"/>
      <c r="D225" s="20"/>
      <c r="E225" s="9"/>
      <c r="F225" s="17"/>
      <c r="G225" s="46"/>
      <c r="H225" s="26" t="s">
        <v>654</v>
      </c>
      <c r="I225" s="7" t="s">
        <v>1086</v>
      </c>
      <c r="J225" s="8" t="s">
        <v>844</v>
      </c>
      <c r="K225" s="9" t="s">
        <v>695</v>
      </c>
      <c r="L225" s="27">
        <v>1662.8</v>
      </c>
    </row>
    <row r="226" spans="1:12" s="3" customFormat="1" ht="12.75">
      <c r="A226" s="46"/>
      <c r="B226" s="6"/>
      <c r="C226" s="7"/>
      <c r="D226" s="20"/>
      <c r="E226" s="9"/>
      <c r="F226" s="17"/>
      <c r="G226" s="46"/>
      <c r="H226" s="26" t="s">
        <v>655</v>
      </c>
      <c r="I226" s="7" t="s">
        <v>1169</v>
      </c>
      <c r="J226" s="8" t="s">
        <v>1309</v>
      </c>
      <c r="K226" s="9" t="s">
        <v>962</v>
      </c>
      <c r="L226" s="27">
        <v>1674.3</v>
      </c>
    </row>
    <row r="227" spans="1:12" s="3" customFormat="1" ht="12.75">
      <c r="A227" s="46"/>
      <c r="B227" s="6"/>
      <c r="C227" s="7"/>
      <c r="D227" s="20"/>
      <c r="E227" s="9"/>
      <c r="F227" s="17"/>
      <c r="G227" s="46"/>
      <c r="H227" s="26" t="s">
        <v>656</v>
      </c>
      <c r="I227" s="7" t="s">
        <v>845</v>
      </c>
      <c r="J227" s="8" t="s">
        <v>1072</v>
      </c>
      <c r="K227" s="9" t="s">
        <v>770</v>
      </c>
      <c r="L227" s="27">
        <v>1687.2</v>
      </c>
    </row>
    <row r="228" spans="1:12" s="3" customFormat="1" ht="12.75">
      <c r="A228" s="46"/>
      <c r="B228" s="6"/>
      <c r="C228" s="7"/>
      <c r="D228" s="20"/>
      <c r="E228" s="9"/>
      <c r="F228" s="17"/>
      <c r="G228" s="46"/>
      <c r="H228" s="26" t="s">
        <v>657</v>
      </c>
      <c r="I228" s="7" t="s">
        <v>999</v>
      </c>
      <c r="J228" s="8" t="s">
        <v>1310</v>
      </c>
      <c r="K228" s="9" t="s">
        <v>770</v>
      </c>
      <c r="L228" s="27">
        <v>1701.7</v>
      </c>
    </row>
    <row r="229" spans="1:12" s="3" customFormat="1" ht="12.75">
      <c r="A229" s="46"/>
      <c r="B229" s="6"/>
      <c r="C229" s="7"/>
      <c r="D229" s="20"/>
      <c r="E229" s="9"/>
      <c r="F229" s="17"/>
      <c r="G229" s="46"/>
      <c r="H229" s="26" t="s">
        <v>658</v>
      </c>
      <c r="I229" s="7" t="s">
        <v>685</v>
      </c>
      <c r="J229" s="8" t="s">
        <v>1311</v>
      </c>
      <c r="K229" s="9" t="s">
        <v>900</v>
      </c>
      <c r="L229" s="27">
        <v>1702.9</v>
      </c>
    </row>
    <row r="230" spans="1:12" s="3" customFormat="1" ht="12.75">
      <c r="A230" s="46"/>
      <c r="B230" s="6"/>
      <c r="C230" s="7"/>
      <c r="D230" s="20"/>
      <c r="E230" s="9"/>
      <c r="F230" s="17"/>
      <c r="G230" s="46"/>
      <c r="H230" s="26" t="s">
        <v>659</v>
      </c>
      <c r="I230" s="7" t="s">
        <v>717</v>
      </c>
      <c r="J230" s="8" t="s">
        <v>716</v>
      </c>
      <c r="K230" s="9" t="s">
        <v>687</v>
      </c>
      <c r="L230" s="27">
        <v>1703.8</v>
      </c>
    </row>
    <row r="231" spans="1:12" s="3" customFormat="1" ht="12.75">
      <c r="A231" s="46"/>
      <c r="B231" s="6"/>
      <c r="C231" s="7"/>
      <c r="D231" s="20"/>
      <c r="E231" s="9"/>
      <c r="F231" s="17"/>
      <c r="G231" s="46"/>
      <c r="H231" s="26" t="s">
        <v>660</v>
      </c>
      <c r="I231" s="7" t="s">
        <v>725</v>
      </c>
      <c r="J231" s="8" t="s">
        <v>1312</v>
      </c>
      <c r="K231" s="9" t="s">
        <v>965</v>
      </c>
      <c r="L231" s="27">
        <v>1722.4</v>
      </c>
    </row>
    <row r="232" spans="1:12" s="3" customFormat="1" ht="12.75">
      <c r="A232" s="46"/>
      <c r="B232" s="6"/>
      <c r="C232" s="7"/>
      <c r="D232" s="20"/>
      <c r="E232" s="9"/>
      <c r="F232" s="17"/>
      <c r="G232" s="46"/>
      <c r="H232" s="26" t="s">
        <v>661</v>
      </c>
      <c r="I232" s="7" t="s">
        <v>1304</v>
      </c>
      <c r="J232" s="8" t="s">
        <v>1313</v>
      </c>
      <c r="K232" s="9" t="s">
        <v>900</v>
      </c>
      <c r="L232" s="27">
        <v>1779.9</v>
      </c>
    </row>
    <row r="233" spans="1:12" s="3" customFormat="1" ht="12.75">
      <c r="A233" s="46"/>
      <c r="B233" s="6"/>
      <c r="C233" s="7"/>
      <c r="D233" s="21"/>
      <c r="E233" s="9"/>
      <c r="F233" s="17"/>
      <c r="G233" s="46"/>
      <c r="H233" s="26" t="s">
        <v>664</v>
      </c>
      <c r="I233" s="7" t="s">
        <v>682</v>
      </c>
      <c r="J233" s="8" t="s">
        <v>1306</v>
      </c>
      <c r="K233" s="9" t="s">
        <v>965</v>
      </c>
      <c r="L233" s="27">
        <v>1780.9</v>
      </c>
    </row>
    <row r="234" spans="1:12" s="3" customFormat="1" ht="12.75">
      <c r="A234" s="46"/>
      <c r="B234" s="6"/>
      <c r="C234" s="7"/>
      <c r="D234" s="21"/>
      <c r="E234" s="9"/>
      <c r="F234" s="17"/>
      <c r="G234" s="46"/>
      <c r="H234" s="26" t="s">
        <v>665</v>
      </c>
      <c r="I234" s="7" t="s">
        <v>1008</v>
      </c>
      <c r="J234" s="8" t="s">
        <v>1009</v>
      </c>
      <c r="K234" s="9" t="s">
        <v>770</v>
      </c>
      <c r="L234" s="27">
        <v>1791.6</v>
      </c>
    </row>
    <row r="235" spans="1:12" s="3" customFormat="1" ht="12.75">
      <c r="A235" s="46"/>
      <c r="B235" s="6"/>
      <c r="C235" s="7"/>
      <c r="D235" s="21"/>
      <c r="E235" s="9"/>
      <c r="F235" s="17"/>
      <c r="G235" s="46"/>
      <c r="H235" s="26" t="s">
        <v>666</v>
      </c>
      <c r="I235" s="7" t="s">
        <v>761</v>
      </c>
      <c r="J235" s="8" t="s">
        <v>762</v>
      </c>
      <c r="K235" s="9" t="s">
        <v>770</v>
      </c>
      <c r="L235" s="27">
        <v>1821.6</v>
      </c>
    </row>
    <row r="236" spans="1:12" s="3" customFormat="1" ht="12.75">
      <c r="A236" s="46"/>
      <c r="B236" s="6"/>
      <c r="C236" s="7"/>
      <c r="D236" s="21"/>
      <c r="E236" s="9"/>
      <c r="F236" s="17"/>
      <c r="G236" s="46"/>
      <c r="H236" s="26" t="s">
        <v>667</v>
      </c>
      <c r="I236" s="7" t="s">
        <v>759</v>
      </c>
      <c r="J236" s="8" t="s">
        <v>756</v>
      </c>
      <c r="K236" s="9" t="s">
        <v>679</v>
      </c>
      <c r="L236" s="27">
        <v>1836.8</v>
      </c>
    </row>
    <row r="237" spans="1:12" s="3" customFormat="1" ht="12.75">
      <c r="A237" s="46"/>
      <c r="B237" s="6"/>
      <c r="C237" s="7"/>
      <c r="D237" s="21"/>
      <c r="E237" s="9"/>
      <c r="F237" s="17"/>
      <c r="G237" s="46"/>
      <c r="H237" s="26" t="s">
        <v>668</v>
      </c>
      <c r="I237" s="7" t="s">
        <v>1070</v>
      </c>
      <c r="J237" s="8" t="s">
        <v>1314</v>
      </c>
      <c r="K237" s="9" t="s">
        <v>770</v>
      </c>
      <c r="L237" s="27">
        <v>1844.3</v>
      </c>
    </row>
    <row r="238" spans="1:12" s="3" customFormat="1" ht="12.75">
      <c r="A238" s="46"/>
      <c r="B238" s="6"/>
      <c r="C238" s="7"/>
      <c r="D238" s="21"/>
      <c r="E238" s="9"/>
      <c r="F238" s="17"/>
      <c r="G238" s="46"/>
      <c r="H238" s="26" t="s">
        <v>669</v>
      </c>
      <c r="I238" s="7" t="s">
        <v>1079</v>
      </c>
      <c r="J238" s="8" t="s">
        <v>1315</v>
      </c>
      <c r="K238" s="9" t="s">
        <v>962</v>
      </c>
      <c r="L238" s="27">
        <v>1852.8</v>
      </c>
    </row>
    <row r="239" spans="1:12" s="3" customFormat="1" ht="12.75">
      <c r="A239" s="46"/>
      <c r="B239" s="6"/>
      <c r="C239" s="7"/>
      <c r="D239" s="21"/>
      <c r="E239" s="9"/>
      <c r="F239" s="17"/>
      <c r="G239" s="46"/>
      <c r="H239" s="26" t="s">
        <v>918</v>
      </c>
      <c r="I239" s="7" t="s">
        <v>717</v>
      </c>
      <c r="J239" s="8" t="s">
        <v>1316</v>
      </c>
      <c r="K239" s="9" t="s">
        <v>963</v>
      </c>
      <c r="L239" s="27">
        <v>1970.3</v>
      </c>
    </row>
    <row r="240" spans="1:12" s="3" customFormat="1" ht="12.75">
      <c r="A240" s="46"/>
      <c r="B240" s="6"/>
      <c r="C240" s="7"/>
      <c r="D240" s="21"/>
      <c r="E240" s="9"/>
      <c r="F240" s="17"/>
      <c r="G240" s="46"/>
      <c r="H240" s="26" t="s">
        <v>919</v>
      </c>
      <c r="I240" s="7" t="s">
        <v>759</v>
      </c>
      <c r="J240" s="8" t="s">
        <v>1317</v>
      </c>
      <c r="K240" s="9" t="s">
        <v>958</v>
      </c>
      <c r="L240" s="27">
        <v>2000.4</v>
      </c>
    </row>
    <row r="241" spans="1:14" s="3" customFormat="1" ht="13.5" thickBot="1">
      <c r="A241" s="46"/>
      <c r="B241" s="19"/>
      <c r="C241" s="10"/>
      <c r="D241" s="22"/>
      <c r="E241" s="11"/>
      <c r="F241" s="18"/>
      <c r="G241" s="46"/>
      <c r="H241" s="26" t="s">
        <v>920</v>
      </c>
      <c r="I241" s="29" t="s">
        <v>1070</v>
      </c>
      <c r="J241" s="92" t="s">
        <v>1015</v>
      </c>
      <c r="K241" s="30" t="s">
        <v>770</v>
      </c>
      <c r="L241" s="31">
        <v>2506</v>
      </c>
    </row>
    <row r="242" spans="1:14" s="3" customFormat="1" ht="12.75" thickTop="1">
      <c r="A242" s="46"/>
      <c r="B242" s="47"/>
      <c r="C242" s="47"/>
      <c r="D242" s="47"/>
      <c r="E242" s="47"/>
      <c r="F242" s="47"/>
      <c r="G242" s="46"/>
      <c r="H242" s="48"/>
      <c r="I242" s="48"/>
      <c r="J242" s="48"/>
      <c r="K242" s="48"/>
      <c r="L242" s="48"/>
    </row>
    <row r="243" spans="1:14" s="3" customFormat="1" ht="21" thickBot="1">
      <c r="A243" s="35"/>
      <c r="B243" s="784" t="s">
        <v>791</v>
      </c>
      <c r="C243" s="784"/>
      <c r="D243" s="211" t="s">
        <v>741</v>
      </c>
      <c r="E243" s="781" t="s">
        <v>740</v>
      </c>
      <c r="F243" s="781"/>
      <c r="G243" s="42"/>
      <c r="H243" s="784" t="s">
        <v>792</v>
      </c>
      <c r="I243" s="784" t="s">
        <v>792</v>
      </c>
      <c r="J243" s="211" t="s">
        <v>741</v>
      </c>
      <c r="K243" s="781" t="s">
        <v>932</v>
      </c>
      <c r="L243" s="781"/>
    </row>
    <row r="244" spans="1:14" s="3" customFormat="1" ht="13.5" customHeight="1" thickTop="1" thickBot="1">
      <c r="A244" s="35"/>
      <c r="B244" s="785" t="s">
        <v>739</v>
      </c>
      <c r="C244" s="786"/>
      <c r="D244" s="45"/>
      <c r="E244" s="45"/>
      <c r="F244" s="45"/>
      <c r="G244" s="35"/>
      <c r="H244" s="785" t="s">
        <v>739</v>
      </c>
      <c r="I244" s="786"/>
      <c r="J244" s="45"/>
      <c r="K244" s="45"/>
      <c r="L244" s="45"/>
    </row>
    <row r="245" spans="1:14" s="3" customFormat="1" ht="16.5" thickTop="1" thickBot="1">
      <c r="A245" s="46"/>
      <c r="B245" s="787"/>
      <c r="C245" s="788"/>
      <c r="D245" s="32"/>
      <c r="E245" s="33" t="s">
        <v>663</v>
      </c>
      <c r="F245" s="34">
        <f>COUNTA(D247:D266)</f>
        <v>5</v>
      </c>
      <c r="G245" s="46"/>
      <c r="H245" s="787"/>
      <c r="I245" s="788"/>
      <c r="J245" s="32"/>
      <c r="K245" s="33" t="s">
        <v>663</v>
      </c>
      <c r="L245" s="34">
        <f>COUNTA(J247:J266)</f>
        <v>7</v>
      </c>
    </row>
    <row r="246" spans="1:14" s="3" customFormat="1">
      <c r="A246" s="46"/>
      <c r="B246" s="24" t="s">
        <v>644</v>
      </c>
      <c r="C246" s="23" t="s">
        <v>640</v>
      </c>
      <c r="D246" s="4" t="s">
        <v>641</v>
      </c>
      <c r="E246" s="4" t="s">
        <v>642</v>
      </c>
      <c r="F246" s="25" t="s">
        <v>662</v>
      </c>
      <c r="G246" s="46"/>
      <c r="H246" s="24" t="s">
        <v>644</v>
      </c>
      <c r="I246" s="23" t="s">
        <v>640</v>
      </c>
      <c r="J246" s="4" t="s">
        <v>641</v>
      </c>
      <c r="K246" s="4" t="s">
        <v>642</v>
      </c>
      <c r="L246" s="25" t="s">
        <v>662</v>
      </c>
    </row>
    <row r="247" spans="1:14" s="3" customFormat="1">
      <c r="A247" s="46"/>
      <c r="B247" s="111" t="s">
        <v>648</v>
      </c>
      <c r="C247" s="94" t="s">
        <v>682</v>
      </c>
      <c r="D247" s="95" t="s">
        <v>1318</v>
      </c>
      <c r="E247" s="96" t="s">
        <v>770</v>
      </c>
      <c r="F247" s="304">
        <v>1.9425925925925926E-2</v>
      </c>
      <c r="G247" s="308"/>
      <c r="H247" s="111" t="s">
        <v>648</v>
      </c>
      <c r="I247" s="94" t="s">
        <v>1105</v>
      </c>
      <c r="J247" s="95" t="s">
        <v>1106</v>
      </c>
      <c r="K247" s="96" t="s">
        <v>770</v>
      </c>
      <c r="L247" s="304">
        <v>2.152662037037037E-2</v>
      </c>
      <c r="N247" s="309"/>
    </row>
    <row r="248" spans="1:14" s="3" customFormat="1">
      <c r="A248" s="46"/>
      <c r="B248" s="113" t="s">
        <v>649</v>
      </c>
      <c r="C248" s="99" t="s">
        <v>883</v>
      </c>
      <c r="D248" s="100" t="s">
        <v>1088</v>
      </c>
      <c r="E248" s="101" t="s">
        <v>770</v>
      </c>
      <c r="F248" s="305">
        <v>2.1416666666666667E-2</v>
      </c>
      <c r="G248" s="308"/>
      <c r="H248" s="113" t="s">
        <v>649</v>
      </c>
      <c r="I248" s="99" t="s">
        <v>1070</v>
      </c>
      <c r="J248" s="100" t="s">
        <v>1107</v>
      </c>
      <c r="K248" s="101" t="s">
        <v>770</v>
      </c>
      <c r="L248" s="305">
        <v>2.303125E-2</v>
      </c>
      <c r="N248" s="309"/>
    </row>
    <row r="249" spans="1:14" s="3" customFormat="1">
      <c r="A249" s="46"/>
      <c r="B249" s="115" t="s">
        <v>650</v>
      </c>
      <c r="C249" s="104" t="s">
        <v>883</v>
      </c>
      <c r="D249" s="105" t="s">
        <v>1319</v>
      </c>
      <c r="E249" s="106" t="s">
        <v>900</v>
      </c>
      <c r="F249" s="306">
        <v>2.2298611111111113E-2</v>
      </c>
      <c r="G249" s="308"/>
      <c r="H249" s="115" t="s">
        <v>650</v>
      </c>
      <c r="I249" s="104" t="s">
        <v>852</v>
      </c>
      <c r="J249" s="105" t="s">
        <v>1324</v>
      </c>
      <c r="K249" s="106" t="s">
        <v>968</v>
      </c>
      <c r="L249" s="306">
        <v>2.3818287037037037E-2</v>
      </c>
      <c r="N249" s="309"/>
    </row>
    <row r="250" spans="1:14" s="3" customFormat="1">
      <c r="A250" s="46"/>
      <c r="B250" s="26" t="s">
        <v>651</v>
      </c>
      <c r="C250" s="7" t="s">
        <v>685</v>
      </c>
      <c r="D250" s="8" t="s">
        <v>745</v>
      </c>
      <c r="E250" s="9" t="s">
        <v>679</v>
      </c>
      <c r="F250" s="27">
        <v>2031.6</v>
      </c>
      <c r="G250" s="46"/>
      <c r="H250" s="26" t="s">
        <v>651</v>
      </c>
      <c r="I250" s="7" t="s">
        <v>685</v>
      </c>
      <c r="J250" s="8" t="s">
        <v>1108</v>
      </c>
      <c r="K250" s="9" t="s">
        <v>770</v>
      </c>
      <c r="L250" s="27">
        <v>2131.1999999999998</v>
      </c>
    </row>
    <row r="251" spans="1:14" s="3" customFormat="1">
      <c r="A251" s="46"/>
      <c r="B251" s="26" t="s">
        <v>652</v>
      </c>
      <c r="C251" s="7" t="s">
        <v>1320</v>
      </c>
      <c r="D251" s="8" t="s">
        <v>1321</v>
      </c>
      <c r="E251" s="9" t="s">
        <v>1322</v>
      </c>
      <c r="F251" s="27">
        <v>2392.3000000000002</v>
      </c>
      <c r="G251" s="337"/>
      <c r="H251" s="26" t="s">
        <v>652</v>
      </c>
      <c r="I251" s="7" t="s">
        <v>748</v>
      </c>
      <c r="J251" s="8" t="s">
        <v>1325</v>
      </c>
      <c r="K251" s="9" t="s">
        <v>969</v>
      </c>
      <c r="L251" s="27">
        <v>2305.8000000000002</v>
      </c>
    </row>
    <row r="252" spans="1:14" s="3" customFormat="1">
      <c r="A252" s="46"/>
      <c r="B252" s="26"/>
      <c r="C252" s="7"/>
      <c r="D252" s="8"/>
      <c r="E252" s="9"/>
      <c r="F252" s="27"/>
      <c r="G252" s="46"/>
      <c r="H252" s="26" t="s">
        <v>653</v>
      </c>
      <c r="I252" s="7" t="s">
        <v>1174</v>
      </c>
      <c r="J252" s="8" t="s">
        <v>1326</v>
      </c>
      <c r="K252" s="9" t="s">
        <v>1328</v>
      </c>
      <c r="L252" s="27">
        <v>2559</v>
      </c>
    </row>
    <row r="253" spans="1:14" s="3" customFormat="1" ht="12.75" thickBot="1">
      <c r="A253" s="46"/>
      <c r="B253" s="26"/>
      <c r="C253" s="7"/>
      <c r="D253" s="8"/>
      <c r="E253" s="9"/>
      <c r="F253" s="27"/>
      <c r="G253" s="46"/>
      <c r="H253" s="26" t="s">
        <v>654</v>
      </c>
      <c r="I253" s="7" t="s">
        <v>1323</v>
      </c>
      <c r="J253" s="8" t="s">
        <v>1327</v>
      </c>
      <c r="K253" s="9" t="s">
        <v>900</v>
      </c>
      <c r="L253" s="27">
        <v>2733</v>
      </c>
    </row>
    <row r="254" spans="1:14" s="3" customFormat="1" hidden="1">
      <c r="A254" s="46"/>
      <c r="B254" s="26"/>
      <c r="C254" s="7"/>
      <c r="D254" s="8"/>
      <c r="E254" s="9"/>
      <c r="F254" s="27"/>
      <c r="G254" s="46"/>
      <c r="H254" s="26"/>
      <c r="I254" s="7"/>
      <c r="J254" s="8"/>
      <c r="K254" s="9"/>
      <c r="L254" s="27"/>
    </row>
    <row r="255" spans="1:14" s="3" customFormat="1" ht="12.75" hidden="1" thickBot="1">
      <c r="A255" s="46"/>
      <c r="B255" s="26"/>
      <c r="C255" s="7"/>
      <c r="D255" s="8"/>
      <c r="E255" s="9"/>
      <c r="F255" s="27"/>
      <c r="G255" s="46"/>
      <c r="H255" s="26"/>
      <c r="I255" s="7"/>
      <c r="J255" s="8"/>
      <c r="K255" s="9"/>
      <c r="L255" s="27"/>
    </row>
    <row r="256" spans="1:14" s="3" customFormat="1" hidden="1">
      <c r="A256" s="46"/>
      <c r="B256" s="26"/>
      <c r="C256" s="7"/>
      <c r="D256" s="8"/>
      <c r="E256" s="9"/>
      <c r="F256" s="27"/>
      <c r="G256" s="46"/>
      <c r="H256" s="26"/>
      <c r="I256" s="7"/>
      <c r="J256" s="8"/>
      <c r="K256" s="9"/>
      <c r="L256" s="27"/>
    </row>
    <row r="257" spans="1:12" s="3" customFormat="1" hidden="1">
      <c r="A257" s="46"/>
      <c r="B257" s="26"/>
      <c r="C257" s="7"/>
      <c r="D257" s="8"/>
      <c r="E257" s="9"/>
      <c r="F257" s="27"/>
      <c r="G257" s="46"/>
      <c r="H257" s="26"/>
      <c r="I257" s="7"/>
      <c r="J257" s="8"/>
      <c r="K257" s="9"/>
      <c r="L257" s="27"/>
    </row>
    <row r="258" spans="1:12" s="3" customFormat="1" hidden="1">
      <c r="A258" s="46"/>
      <c r="B258" s="26"/>
      <c r="C258" s="7"/>
      <c r="D258" s="8"/>
      <c r="E258" s="9"/>
      <c r="F258" s="27"/>
      <c r="G258" s="46"/>
      <c r="H258" s="26"/>
      <c r="I258" s="7"/>
      <c r="J258" s="8"/>
      <c r="K258" s="9"/>
      <c r="L258" s="27"/>
    </row>
    <row r="259" spans="1:12" s="3" customFormat="1" hidden="1">
      <c r="A259" s="46"/>
      <c r="B259" s="26"/>
      <c r="C259" s="7"/>
      <c r="D259" s="8"/>
      <c r="E259" s="9"/>
      <c r="F259" s="27"/>
      <c r="G259" s="46"/>
      <c r="H259" s="26"/>
      <c r="I259" s="7"/>
      <c r="J259" s="8"/>
      <c r="K259" s="9"/>
      <c r="L259" s="27"/>
    </row>
    <row r="260" spans="1:12" s="3" customFormat="1" hidden="1">
      <c r="A260" s="46"/>
      <c r="B260" s="26"/>
      <c r="C260" s="7"/>
      <c r="D260" s="8"/>
      <c r="E260" s="9"/>
      <c r="F260" s="27"/>
      <c r="G260" s="46"/>
      <c r="H260" s="26"/>
      <c r="I260" s="7"/>
      <c r="J260" s="8"/>
      <c r="K260" s="9"/>
      <c r="L260" s="27"/>
    </row>
    <row r="261" spans="1:12" s="3" customFormat="1" hidden="1">
      <c r="A261" s="46"/>
      <c r="B261" s="26"/>
      <c r="C261" s="7"/>
      <c r="D261" s="7"/>
      <c r="E261" s="9"/>
      <c r="F261" s="27"/>
      <c r="G261" s="46"/>
      <c r="H261" s="26"/>
      <c r="I261" s="7"/>
      <c r="J261" s="7"/>
      <c r="K261" s="9"/>
      <c r="L261" s="27"/>
    </row>
    <row r="262" spans="1:12" s="3" customFormat="1" hidden="1">
      <c r="A262" s="46"/>
      <c r="B262" s="26"/>
      <c r="C262" s="7"/>
      <c r="D262" s="7"/>
      <c r="E262" s="9"/>
      <c r="F262" s="27"/>
      <c r="G262" s="46"/>
      <c r="H262" s="26"/>
      <c r="I262" s="7"/>
      <c r="J262" s="7"/>
      <c r="K262" s="9"/>
      <c r="L262" s="27"/>
    </row>
    <row r="263" spans="1:12" s="3" customFormat="1" hidden="1">
      <c r="A263" s="46"/>
      <c r="B263" s="26"/>
      <c r="C263" s="7"/>
      <c r="D263" s="7"/>
      <c r="E263" s="9"/>
      <c r="F263" s="27"/>
      <c r="G263" s="46"/>
      <c r="H263" s="26"/>
      <c r="I263" s="7"/>
      <c r="J263" s="7"/>
      <c r="K263" s="9"/>
      <c r="L263" s="27"/>
    </row>
    <row r="264" spans="1:12" s="3" customFormat="1" hidden="1">
      <c r="A264" s="46"/>
      <c r="B264" s="26"/>
      <c r="C264" s="7"/>
      <c r="D264" s="7"/>
      <c r="E264" s="9"/>
      <c r="F264" s="27"/>
      <c r="G264" s="46"/>
      <c r="H264" s="26"/>
      <c r="I264" s="7"/>
      <c r="J264" s="7"/>
      <c r="K264" s="9"/>
      <c r="L264" s="27"/>
    </row>
    <row r="265" spans="1:12" s="3" customFormat="1" hidden="1">
      <c r="A265" s="46"/>
      <c r="B265" s="26"/>
      <c r="C265" s="7"/>
      <c r="D265" s="7"/>
      <c r="E265" s="9"/>
      <c r="F265" s="27"/>
      <c r="G265" s="46"/>
      <c r="H265" s="26"/>
      <c r="I265" s="7"/>
      <c r="J265" s="7"/>
      <c r="K265" s="9"/>
      <c r="L265" s="27"/>
    </row>
    <row r="266" spans="1:12" s="3" customFormat="1" ht="12.75" hidden="1" thickBot="1">
      <c r="A266" s="46"/>
      <c r="B266" s="28"/>
      <c r="C266" s="29"/>
      <c r="D266" s="29"/>
      <c r="E266" s="30"/>
      <c r="F266" s="31"/>
      <c r="G266" s="46"/>
      <c r="H266" s="28"/>
      <c r="I266" s="29"/>
      <c r="J266" s="29"/>
      <c r="K266" s="30"/>
      <c r="L266" s="31"/>
    </row>
    <row r="267" spans="1:12" s="3" customFormat="1" ht="12.75" thickTop="1">
      <c r="A267" s="46"/>
      <c r="B267" s="48"/>
      <c r="C267" s="48"/>
      <c r="D267" s="48"/>
      <c r="E267" s="48"/>
      <c r="F267" s="48"/>
      <c r="G267" s="46"/>
      <c r="H267" s="48"/>
      <c r="I267" s="48"/>
      <c r="J267" s="48"/>
      <c r="K267" s="48"/>
      <c r="L267" s="48"/>
    </row>
    <row r="268" spans="1:12" s="3" customFormat="1" ht="21" thickBot="1">
      <c r="A268" s="35"/>
      <c r="B268" s="784" t="s">
        <v>931</v>
      </c>
      <c r="C268" s="784"/>
      <c r="D268" s="211" t="s">
        <v>741</v>
      </c>
      <c r="E268" s="781" t="s">
        <v>933</v>
      </c>
      <c r="F268" s="781"/>
      <c r="G268" s="42"/>
      <c r="H268" s="42"/>
      <c r="I268" s="42"/>
      <c r="J268" s="35"/>
      <c r="K268" s="783"/>
      <c r="L268" s="783"/>
    </row>
    <row r="269" spans="1:12" s="3" customFormat="1" ht="13.5" customHeight="1" thickTop="1" thickBot="1">
      <c r="A269" s="35"/>
      <c r="B269" s="804" t="s">
        <v>923</v>
      </c>
      <c r="C269" s="805"/>
      <c r="D269" s="45"/>
      <c r="E269" s="45"/>
      <c r="F269" s="45"/>
      <c r="G269" s="35"/>
    </row>
    <row r="270" spans="1:12" s="3" customFormat="1" ht="15.75" thickTop="1">
      <c r="A270" s="46"/>
      <c r="B270" s="806"/>
      <c r="C270" s="807"/>
      <c r="D270" s="64"/>
      <c r="E270" s="65" t="s">
        <v>663</v>
      </c>
      <c r="F270" s="66">
        <f>COUNTA(D272:D291)</f>
        <v>3</v>
      </c>
      <c r="G270" s="46"/>
    </row>
    <row r="271" spans="1:12" s="3" customFormat="1">
      <c r="A271" s="46"/>
      <c r="B271" s="67" t="s">
        <v>644</v>
      </c>
      <c r="C271" s="4" t="s">
        <v>640</v>
      </c>
      <c r="D271" s="4" t="s">
        <v>641</v>
      </c>
      <c r="E271" s="4" t="s">
        <v>642</v>
      </c>
      <c r="F271" s="68" t="s">
        <v>662</v>
      </c>
      <c r="G271" s="46"/>
    </row>
    <row r="272" spans="1:12" s="3" customFormat="1">
      <c r="A272" s="46"/>
      <c r="B272" s="108" t="s">
        <v>648</v>
      </c>
      <c r="C272" s="94" t="s">
        <v>883</v>
      </c>
      <c r="D272" s="95" t="s">
        <v>1329</v>
      </c>
      <c r="E272" s="96" t="s">
        <v>902</v>
      </c>
      <c r="F272" s="334">
        <v>2.2836805555555551E-2</v>
      </c>
      <c r="G272" s="308"/>
    </row>
    <row r="273" spans="1:7" s="3" customFormat="1">
      <c r="A273" s="46"/>
      <c r="B273" s="109" t="s">
        <v>649</v>
      </c>
      <c r="C273" s="99" t="s">
        <v>807</v>
      </c>
      <c r="D273" s="100" t="s">
        <v>1011</v>
      </c>
      <c r="E273" s="101" t="s">
        <v>679</v>
      </c>
      <c r="F273" s="335">
        <v>2.4927083333333336E-2</v>
      </c>
      <c r="G273" s="308"/>
    </row>
    <row r="274" spans="1:7" s="3" customFormat="1" ht="12.75" thickBot="1">
      <c r="A274" s="46"/>
      <c r="B274" s="110" t="s">
        <v>650</v>
      </c>
      <c r="C274" s="104" t="s">
        <v>752</v>
      </c>
      <c r="D274" s="105" t="s">
        <v>1112</v>
      </c>
      <c r="E274" s="106" t="s">
        <v>953</v>
      </c>
      <c r="F274" s="336">
        <v>2.9953703703703705E-2</v>
      </c>
      <c r="G274" s="308"/>
    </row>
    <row r="275" spans="1:7" s="3" customFormat="1" ht="12.75" hidden="1">
      <c r="A275" s="46"/>
      <c r="B275" s="69"/>
      <c r="C275" s="7"/>
      <c r="D275" s="20"/>
      <c r="E275" s="9"/>
      <c r="F275" s="70"/>
      <c r="G275" s="46"/>
    </row>
    <row r="276" spans="1:7" s="3" customFormat="1" ht="12.75" hidden="1">
      <c r="A276" s="46"/>
      <c r="B276" s="69"/>
      <c r="C276" s="7"/>
      <c r="D276" s="20"/>
      <c r="E276" s="9"/>
      <c r="F276" s="70"/>
      <c r="G276" s="46"/>
    </row>
    <row r="277" spans="1:7" s="3" customFormat="1" ht="12.75" hidden="1">
      <c r="A277" s="46"/>
      <c r="B277" s="69"/>
      <c r="C277" s="7"/>
      <c r="D277" s="20"/>
      <c r="E277" s="9"/>
      <c r="F277" s="70"/>
      <c r="G277" s="46"/>
    </row>
    <row r="278" spans="1:7" s="3" customFormat="1" ht="12.75" hidden="1">
      <c r="A278" s="46"/>
      <c r="B278" s="69"/>
      <c r="C278" s="7"/>
      <c r="D278" s="20"/>
      <c r="E278" s="9"/>
      <c r="F278" s="70"/>
      <c r="G278" s="46"/>
    </row>
    <row r="279" spans="1:7" s="3" customFormat="1" ht="12.75" hidden="1">
      <c r="A279" s="46"/>
      <c r="B279" s="69"/>
      <c r="C279" s="7"/>
      <c r="D279" s="20"/>
      <c r="E279" s="9"/>
      <c r="F279" s="70"/>
      <c r="G279" s="46"/>
    </row>
    <row r="280" spans="1:7" s="3" customFormat="1" ht="12.75" hidden="1">
      <c r="A280" s="46"/>
      <c r="B280" s="69"/>
      <c r="C280" s="7"/>
      <c r="D280" s="20"/>
      <c r="E280" s="9"/>
      <c r="F280" s="70"/>
      <c r="G280" s="46"/>
    </row>
    <row r="281" spans="1:7" s="3" customFormat="1" ht="12.75" hidden="1">
      <c r="A281" s="46"/>
      <c r="B281" s="69"/>
      <c r="C281" s="7"/>
      <c r="D281" s="20"/>
      <c r="E281" s="9"/>
      <c r="F281" s="70"/>
      <c r="G281" s="46"/>
    </row>
    <row r="282" spans="1:7" s="3" customFormat="1" ht="12.75" hidden="1">
      <c r="A282" s="46"/>
      <c r="B282" s="69"/>
      <c r="C282" s="7"/>
      <c r="D282" s="20"/>
      <c r="E282" s="9"/>
      <c r="F282" s="70"/>
      <c r="G282" s="46"/>
    </row>
    <row r="283" spans="1:7" s="3" customFormat="1" ht="12.75" hidden="1">
      <c r="A283" s="46"/>
      <c r="B283" s="69"/>
      <c r="C283" s="7"/>
      <c r="D283" s="20"/>
      <c r="E283" s="9"/>
      <c r="F283" s="70"/>
      <c r="G283" s="46"/>
    </row>
    <row r="284" spans="1:7" s="3" customFormat="1" ht="12.75" hidden="1">
      <c r="A284" s="46"/>
      <c r="B284" s="69"/>
      <c r="C284" s="7"/>
      <c r="D284" s="20"/>
      <c r="E284" s="9"/>
      <c r="F284" s="70"/>
      <c r="G284" s="46"/>
    </row>
    <row r="285" spans="1:7" s="3" customFormat="1" ht="12.75" hidden="1">
      <c r="A285" s="46"/>
      <c r="B285" s="69"/>
      <c r="C285" s="7"/>
      <c r="D285" s="20"/>
      <c r="E285" s="9"/>
      <c r="F285" s="70"/>
      <c r="G285" s="46"/>
    </row>
    <row r="286" spans="1:7" s="3" customFormat="1" ht="12.75" hidden="1">
      <c r="A286" s="46"/>
      <c r="B286" s="69"/>
      <c r="C286" s="7"/>
      <c r="D286" s="21"/>
      <c r="E286" s="9"/>
      <c r="F286" s="70"/>
      <c r="G286" s="46"/>
    </row>
    <row r="287" spans="1:7" s="3" customFormat="1" ht="12.75" hidden="1">
      <c r="A287" s="46"/>
      <c r="B287" s="69"/>
      <c r="C287" s="7"/>
      <c r="D287" s="21"/>
      <c r="E287" s="9"/>
      <c r="F287" s="70"/>
      <c r="G287" s="46"/>
    </row>
    <row r="288" spans="1:7" s="3" customFormat="1" ht="12.75" hidden="1">
      <c r="A288" s="46"/>
      <c r="B288" s="69"/>
      <c r="C288" s="7"/>
      <c r="D288" s="21"/>
      <c r="E288" s="9"/>
      <c r="F288" s="70"/>
      <c r="G288" s="46"/>
    </row>
    <row r="289" spans="1:7" s="3" customFormat="1" ht="12.75" hidden="1">
      <c r="A289" s="46"/>
      <c r="B289" s="69"/>
      <c r="C289" s="7"/>
      <c r="D289" s="21"/>
      <c r="E289" s="9"/>
      <c r="F289" s="70"/>
      <c r="G289" s="46"/>
    </row>
    <row r="290" spans="1:7" s="3" customFormat="1" ht="12.75" hidden="1">
      <c r="A290" s="46"/>
      <c r="B290" s="69"/>
      <c r="C290" s="7"/>
      <c r="D290" s="21"/>
      <c r="E290" s="9"/>
      <c r="F290" s="70"/>
      <c r="G290" s="46"/>
    </row>
    <row r="291" spans="1:7" s="3" customFormat="1" ht="13.5" hidden="1" thickBot="1">
      <c r="A291" s="46"/>
      <c r="B291" s="71"/>
      <c r="C291" s="72"/>
      <c r="D291" s="73"/>
      <c r="E291" s="74"/>
      <c r="F291" s="75"/>
      <c r="G291" s="46"/>
    </row>
    <row r="292" spans="1:7" s="3" customFormat="1" ht="12.75" thickTop="1">
      <c r="A292" s="46"/>
      <c r="B292" s="76"/>
      <c r="C292" s="76"/>
      <c r="D292" s="76"/>
      <c r="E292" s="76"/>
      <c r="F292" s="76"/>
      <c r="G292" s="46"/>
    </row>
    <row r="293" spans="1:7" s="3" customFormat="1"/>
    <row r="294" spans="1:7" s="3" customFormat="1"/>
    <row r="295" spans="1:7" s="3" customFormat="1"/>
    <row r="296" spans="1:7" s="3" customFormat="1"/>
    <row r="297" spans="1:7" s="3" customFormat="1"/>
    <row r="298" spans="1:7" s="3" customFormat="1"/>
    <row r="299" spans="1:7" s="3" customFormat="1"/>
    <row r="300" spans="1:7" s="3" customFormat="1"/>
    <row r="301" spans="1:7" s="3" customFormat="1"/>
    <row r="302" spans="1:7" s="3" customFormat="1"/>
    <row r="303" spans="1:7" s="3" customFormat="1"/>
    <row r="304" spans="1:7" s="3" customFormat="1"/>
    <row r="305" s="3" customFormat="1"/>
    <row r="306" s="3" customFormat="1"/>
    <row r="307" s="3" customFormat="1"/>
    <row r="308" s="3" customFormat="1"/>
    <row r="309" s="3" customFormat="1"/>
    <row r="310" s="3" customFormat="1"/>
    <row r="311" s="3" customFormat="1"/>
    <row r="312" s="3" customFormat="1"/>
    <row r="313" s="3" customFormat="1"/>
    <row r="314" s="3" customFormat="1"/>
    <row r="315" s="3" customFormat="1"/>
    <row r="316" s="3" customFormat="1"/>
    <row r="317" s="3" customFormat="1"/>
    <row r="318" s="3" customFormat="1"/>
    <row r="319" s="3" customFormat="1"/>
    <row r="320" s="3" customFormat="1"/>
    <row r="321" s="3" customFormat="1"/>
    <row r="322" s="3" customFormat="1"/>
    <row r="323" s="3" customFormat="1"/>
    <row r="324" s="3" customFormat="1"/>
    <row r="325" s="3" customFormat="1"/>
    <row r="326" s="3" customFormat="1"/>
    <row r="327" s="3" customFormat="1"/>
    <row r="328" s="3" customFormat="1"/>
    <row r="329" s="3" customFormat="1"/>
    <row r="330" s="3" customFormat="1"/>
    <row r="331" s="3" customFormat="1"/>
    <row r="332" s="3" customFormat="1"/>
    <row r="333" s="3" customFormat="1"/>
    <row r="334" s="3" customFormat="1"/>
    <row r="335" s="3" customFormat="1"/>
    <row r="336" s="3" customFormat="1"/>
    <row r="337" s="3" customFormat="1"/>
    <row r="338" s="3" customFormat="1"/>
    <row r="339" s="3" customFormat="1"/>
    <row r="340" s="3" customFormat="1"/>
    <row r="341" s="3" customFormat="1"/>
    <row r="342" s="3" customFormat="1"/>
    <row r="343" s="3" customFormat="1"/>
    <row r="344" s="3" customFormat="1"/>
    <row r="345" s="3" customFormat="1"/>
    <row r="346" s="3" customFormat="1"/>
    <row r="347" s="3" customFormat="1"/>
    <row r="348" s="3" customFormat="1"/>
    <row r="349" s="3" customFormat="1"/>
    <row r="350" s="3" customFormat="1"/>
    <row r="351" s="3" customFormat="1"/>
    <row r="352" s="3" customFormat="1"/>
    <row r="353" s="3" customFormat="1"/>
    <row r="354" s="3" customFormat="1"/>
    <row r="355" s="3" customFormat="1"/>
    <row r="356" s="3" customFormat="1"/>
    <row r="357" s="3" customFormat="1"/>
    <row r="358" s="3" customFormat="1"/>
    <row r="359" s="3" customFormat="1"/>
    <row r="360" s="3" customFormat="1"/>
    <row r="361" s="3" customFormat="1"/>
    <row r="362" s="3" customFormat="1"/>
    <row r="363" s="3" customFormat="1"/>
    <row r="364" s="3" customFormat="1"/>
    <row r="365" s="3" customFormat="1"/>
    <row r="366" s="3" customFormat="1"/>
    <row r="367" s="3" customFormat="1"/>
    <row r="368" s="3" customFormat="1"/>
    <row r="369" s="3" customFormat="1"/>
    <row r="370" s="3" customFormat="1"/>
    <row r="371" s="3" customFormat="1"/>
    <row r="372" s="3" customFormat="1"/>
    <row r="373" s="3" customFormat="1"/>
    <row r="374" s="3" customFormat="1"/>
    <row r="375" s="3" customFormat="1"/>
    <row r="376" s="3" customFormat="1"/>
    <row r="377" s="3" customFormat="1"/>
    <row r="378" s="3" customFormat="1"/>
    <row r="379" s="3" customFormat="1"/>
    <row r="380" s="3" customFormat="1"/>
    <row r="381" s="3" customFormat="1"/>
    <row r="382" s="3" customFormat="1"/>
    <row r="383" s="3" customFormat="1"/>
    <row r="384" s="3" customFormat="1"/>
    <row r="385" s="3" customFormat="1"/>
    <row r="386" s="3" customFormat="1"/>
    <row r="387" s="3" customFormat="1"/>
    <row r="388" s="3" customFormat="1"/>
    <row r="389" s="3" customFormat="1"/>
    <row r="390" s="3" customFormat="1"/>
    <row r="391" s="3" customFormat="1"/>
    <row r="392" s="3" customFormat="1"/>
    <row r="393" s="3" customFormat="1"/>
    <row r="394" s="3" customFormat="1"/>
    <row r="395" s="3" customFormat="1"/>
    <row r="396" s="3" customFormat="1"/>
    <row r="397" s="3" customFormat="1"/>
    <row r="398" s="3" customFormat="1"/>
    <row r="399" s="3" customFormat="1"/>
    <row r="400" s="3" customFormat="1"/>
    <row r="401" s="3" customFormat="1"/>
    <row r="402" s="3" customFormat="1"/>
    <row r="403" s="3" customFormat="1"/>
    <row r="404" s="3" customFormat="1"/>
    <row r="405" s="3" customFormat="1"/>
    <row r="406" s="3" customFormat="1"/>
    <row r="407" s="3" customFormat="1"/>
    <row r="408" s="3" customFormat="1"/>
    <row r="409" s="3" customFormat="1"/>
    <row r="410" s="3" customFormat="1"/>
    <row r="411" s="3" customFormat="1"/>
    <row r="412" s="3" customFormat="1"/>
    <row r="413" s="3" customFormat="1"/>
    <row r="414" s="3" customFormat="1"/>
    <row r="415" s="3" customFormat="1"/>
    <row r="416" s="3" customFormat="1"/>
    <row r="417" s="3" customFormat="1"/>
    <row r="418" s="3" customFormat="1"/>
    <row r="419" s="3" customFormat="1"/>
    <row r="420" s="3" customFormat="1"/>
    <row r="421" s="3" customFormat="1"/>
    <row r="422" s="3" customFormat="1"/>
    <row r="423" s="3" customFormat="1"/>
    <row r="424" s="3" customFormat="1"/>
    <row r="425" s="3" customFormat="1"/>
    <row r="426" s="3" customFormat="1"/>
    <row r="427" s="3" customFormat="1"/>
    <row r="428" s="3" customFormat="1"/>
    <row r="429" s="3" customFormat="1"/>
    <row r="430" s="3" customFormat="1"/>
    <row r="431" s="3" customFormat="1"/>
    <row r="432" s="3" customFormat="1"/>
    <row r="433" s="3" customFormat="1"/>
    <row r="434" s="3" customFormat="1"/>
    <row r="435" s="3" customFormat="1"/>
    <row r="436" s="3" customFormat="1"/>
    <row r="437" s="3" customFormat="1"/>
    <row r="438" s="3" customFormat="1"/>
    <row r="439" s="3" customFormat="1"/>
    <row r="440" s="3" customFormat="1"/>
    <row r="441" s="3" customFormat="1"/>
    <row r="442" s="3" customFormat="1"/>
    <row r="443" s="3" customFormat="1"/>
    <row r="444" s="3" customFormat="1"/>
    <row r="445" s="3" customFormat="1"/>
    <row r="446" s="3" customFormat="1"/>
    <row r="447" s="3" customFormat="1"/>
    <row r="448" s="3" customFormat="1"/>
    <row r="449" s="3" customFormat="1"/>
    <row r="450" s="3" customFormat="1"/>
    <row r="451" s="3" customFormat="1"/>
    <row r="452" s="3" customFormat="1"/>
    <row r="453" s="3" customFormat="1"/>
    <row r="454" s="3" customFormat="1"/>
    <row r="455" s="3" customFormat="1"/>
    <row r="456" s="3" customFormat="1"/>
    <row r="457" s="3" customFormat="1"/>
    <row r="458" s="3" customFormat="1"/>
    <row r="459" s="3" customFormat="1"/>
    <row r="460" s="3" customFormat="1"/>
    <row r="461" s="3" customFormat="1"/>
    <row r="462" s="3" customFormat="1"/>
    <row r="463" s="3" customFormat="1"/>
    <row r="464" s="3" customFormat="1"/>
    <row r="465" s="3" customFormat="1"/>
    <row r="466" s="3" customFormat="1"/>
    <row r="467" s="3" customFormat="1"/>
    <row r="468" s="3" customFormat="1"/>
    <row r="469" s="3" customFormat="1"/>
    <row r="470" s="3" customFormat="1"/>
    <row r="471" s="3" customFormat="1"/>
    <row r="472" s="3" customFormat="1"/>
    <row r="473" s="3" customFormat="1"/>
    <row r="474" s="3" customFormat="1"/>
    <row r="475" s="3" customFormat="1"/>
    <row r="476" s="3" customFormat="1"/>
    <row r="477" s="3" customFormat="1"/>
    <row r="478" s="3" customFormat="1"/>
    <row r="479" s="3" customFormat="1"/>
    <row r="480" s="3" customFormat="1"/>
    <row r="481" s="3" customFormat="1"/>
    <row r="482" s="3" customFormat="1"/>
    <row r="483" s="3" customFormat="1"/>
    <row r="484" s="3" customFormat="1"/>
    <row r="485" s="3" customFormat="1"/>
    <row r="486" s="3" customFormat="1"/>
    <row r="487" s="3" customFormat="1"/>
    <row r="488" s="3" customFormat="1"/>
    <row r="489" s="3" customFormat="1"/>
    <row r="490" s="3" customFormat="1"/>
    <row r="491" s="3" customFormat="1"/>
    <row r="492" s="3" customFormat="1"/>
    <row r="493" s="3" customFormat="1"/>
    <row r="494" s="3" customFormat="1"/>
    <row r="495" s="3" customFormat="1"/>
    <row r="496" s="3" customFormat="1"/>
    <row r="497" s="3" customFormat="1"/>
    <row r="498" s="3" customFormat="1"/>
    <row r="499" s="3" customFormat="1"/>
    <row r="500" s="3" customFormat="1"/>
    <row r="501" s="3" customFormat="1"/>
    <row r="502" s="3" customFormat="1"/>
    <row r="503" s="3" customFormat="1"/>
    <row r="504" s="3" customFormat="1"/>
    <row r="505" s="3" customFormat="1"/>
    <row r="506" s="3" customFormat="1"/>
    <row r="507" s="3" customFormat="1"/>
    <row r="508" s="3" customFormat="1"/>
    <row r="509" s="3" customFormat="1"/>
    <row r="510" s="3" customFormat="1"/>
    <row r="511" s="3" customFormat="1"/>
    <row r="512" s="3" customFormat="1"/>
    <row r="513" s="3" customFormat="1"/>
    <row r="514" s="3" customFormat="1"/>
    <row r="515" s="3" customFormat="1"/>
    <row r="516" s="3" customFormat="1"/>
    <row r="517" s="3" customFormat="1"/>
    <row r="518" s="3" customFormat="1"/>
    <row r="519" s="3" customFormat="1"/>
    <row r="520" s="3" customFormat="1"/>
    <row r="521" s="3" customFormat="1"/>
    <row r="522" s="3" customFormat="1"/>
    <row r="523" s="3" customFormat="1"/>
    <row r="524" s="3" customFormat="1"/>
    <row r="525" s="3" customFormat="1"/>
    <row r="526" s="3" customFormat="1"/>
    <row r="527" s="3" customFormat="1"/>
    <row r="528" s="3" customFormat="1"/>
    <row r="529" s="3" customFormat="1"/>
    <row r="530" s="3" customFormat="1"/>
    <row r="531" s="3" customFormat="1"/>
    <row r="532" s="3" customFormat="1"/>
    <row r="533" s="3" customFormat="1"/>
    <row r="534" s="3" customFormat="1"/>
    <row r="535" s="3" customFormat="1"/>
    <row r="536" s="3" customFormat="1"/>
    <row r="537" s="3" customFormat="1"/>
    <row r="538" s="3" customFormat="1"/>
    <row r="539" s="3" customFormat="1"/>
    <row r="540" s="3" customFormat="1"/>
    <row r="541" s="3" customFormat="1"/>
    <row r="542" s="3" customFormat="1"/>
    <row r="543" s="3" customFormat="1"/>
    <row r="544" s="3" customFormat="1"/>
  </sheetData>
  <mergeCells count="50">
    <mergeCell ref="H216:I217"/>
    <mergeCell ref="F4:G5"/>
    <mergeCell ref="B216:C217"/>
    <mergeCell ref="K268:L268"/>
    <mergeCell ref="B269:C270"/>
    <mergeCell ref="E243:F243"/>
    <mergeCell ref="H243:I243"/>
    <mergeCell ref="B244:C245"/>
    <mergeCell ref="H244:I245"/>
    <mergeCell ref="B268:C268"/>
    <mergeCell ref="E268:F268"/>
    <mergeCell ref="B39:C40"/>
    <mergeCell ref="B243:C243"/>
    <mergeCell ref="K243:L243"/>
    <mergeCell ref="B215:C215"/>
    <mergeCell ref="F215:I215"/>
    <mergeCell ref="A1:M1"/>
    <mergeCell ref="F67:I67"/>
    <mergeCell ref="B174:C174"/>
    <mergeCell ref="F174:I174"/>
    <mergeCell ref="K174:L174"/>
    <mergeCell ref="H39:I40"/>
    <mergeCell ref="K38:L38"/>
    <mergeCell ref="B38:C38"/>
    <mergeCell ref="K13:L13"/>
    <mergeCell ref="B139:C140"/>
    <mergeCell ref="H139:I140"/>
    <mergeCell ref="B138:C138"/>
    <mergeCell ref="K67:L67"/>
    <mergeCell ref="F7:G8"/>
    <mergeCell ref="B98:C99"/>
    <mergeCell ref="B4:D5"/>
    <mergeCell ref="B7:D8"/>
    <mergeCell ref="F97:I97"/>
    <mergeCell ref="B13:C13"/>
    <mergeCell ref="F13:I13"/>
    <mergeCell ref="F38:I38"/>
    <mergeCell ref="B97:C97"/>
    <mergeCell ref="B67:C67"/>
    <mergeCell ref="B14:C15"/>
    <mergeCell ref="H14:I15"/>
    <mergeCell ref="K97:L97"/>
    <mergeCell ref="F138:I138"/>
    <mergeCell ref="B68:C69"/>
    <mergeCell ref="H68:I69"/>
    <mergeCell ref="K215:L215"/>
    <mergeCell ref="B175:C176"/>
    <mergeCell ref="H175:I176"/>
    <mergeCell ref="K138:L138"/>
    <mergeCell ref="H98:I99"/>
  </mergeCells>
  <phoneticPr fontId="0" type="noConversion"/>
  <printOptions horizontalCentered="1" verticalCentered="1"/>
  <pageMargins left="0" right="0" top="0" bottom="0" header="0" footer="0"/>
  <pageSetup paperSize="9" orientation="portrait" horizontalDpi="360" verticalDpi="360" r:id="rId1"/>
  <headerFooter alignWithMargins="0"/>
  <rowBreaks count="3" manualBreakCount="3">
    <brk id="66" max="16383" man="1"/>
    <brk id="137" max="16383" man="1"/>
    <brk id="214"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20"/>
  <sheetViews>
    <sheetView workbookViewId="0">
      <selection activeCell="A3" sqref="A3:XFD8"/>
    </sheetView>
  </sheetViews>
  <sheetFormatPr defaultRowHeight="12"/>
  <cols>
    <col min="1" max="1" width="1.7109375" style="2" customWidth="1"/>
    <col min="2" max="2" width="3.7109375" style="2" customWidth="1"/>
    <col min="3" max="3" width="9.7109375" style="2" customWidth="1"/>
    <col min="4" max="5" width="13.7109375" style="2" customWidth="1"/>
    <col min="6" max="6" width="7.7109375" style="2" customWidth="1"/>
    <col min="7" max="7" width="9.140625" style="2"/>
    <col min="8" max="8" width="3.7109375" style="2" customWidth="1"/>
    <col min="9" max="9" width="9.7109375" style="2" customWidth="1"/>
    <col min="10" max="11" width="13.7109375" style="2" customWidth="1"/>
    <col min="12" max="12" width="7.7109375" style="2" customWidth="1"/>
    <col min="13" max="13" width="1.7109375" style="2" customWidth="1"/>
    <col min="14" max="16384" width="9.140625" style="2"/>
  </cols>
  <sheetData>
    <row r="1" spans="1:13" ht="35.25" customHeight="1">
      <c r="A1" s="782" t="s">
        <v>935</v>
      </c>
      <c r="B1" s="782"/>
      <c r="C1" s="782"/>
      <c r="D1" s="782"/>
      <c r="E1" s="782"/>
      <c r="F1" s="782"/>
      <c r="G1" s="782"/>
      <c r="H1" s="782"/>
      <c r="I1" s="782"/>
      <c r="J1" s="782"/>
      <c r="K1" s="782"/>
      <c r="L1" s="782"/>
      <c r="M1" s="782"/>
    </row>
    <row r="2" spans="1:13" ht="7.5" customHeight="1">
      <c r="A2" s="209"/>
      <c r="B2" s="209"/>
      <c r="C2" s="209"/>
      <c r="D2" s="209"/>
      <c r="E2" s="209"/>
      <c r="F2" s="209"/>
      <c r="G2" s="209"/>
      <c r="H2" s="209"/>
      <c r="I2" s="209"/>
      <c r="J2" s="209"/>
      <c r="K2" s="209"/>
      <c r="L2" s="209"/>
      <c r="M2" s="209"/>
    </row>
    <row r="3" spans="1:13" ht="7.5" customHeight="1">
      <c r="A3" s="36"/>
      <c r="B3" s="37"/>
      <c r="C3" s="37"/>
      <c r="D3" s="37"/>
      <c r="E3" s="37"/>
      <c r="F3" s="37"/>
      <c r="G3" s="37"/>
      <c r="H3" s="37"/>
      <c r="I3" s="37"/>
      <c r="J3" s="37"/>
      <c r="K3" s="37"/>
      <c r="L3" s="37"/>
      <c r="M3" s="35"/>
    </row>
    <row r="4" spans="1:13" ht="21" customHeight="1">
      <c r="A4" s="209"/>
      <c r="B4" s="209"/>
      <c r="C4" s="209"/>
      <c r="D4" s="38"/>
      <c r="E4" s="38"/>
      <c r="F4" s="803">
        <v>36260</v>
      </c>
      <c r="G4" s="803"/>
      <c r="H4" s="38" t="s">
        <v>936</v>
      </c>
      <c r="I4" s="38"/>
      <c r="J4" s="38"/>
      <c r="K4" s="38"/>
      <c r="L4" s="38"/>
      <c r="M4" s="35"/>
    </row>
    <row r="5" spans="1:13" ht="15">
      <c r="B5" s="208" t="s">
        <v>635</v>
      </c>
      <c r="C5" s="209"/>
      <c r="D5" s="209"/>
      <c r="E5" s="35"/>
      <c r="F5" s="803"/>
      <c r="G5" s="803"/>
      <c r="H5" s="35"/>
      <c r="I5" s="35"/>
      <c r="J5" s="35"/>
      <c r="K5" s="35"/>
      <c r="L5" s="35"/>
      <c r="M5" s="35"/>
    </row>
    <row r="6" spans="1:13" ht="7.5" customHeight="1">
      <c r="A6" s="209"/>
      <c r="B6" s="209"/>
      <c r="C6" s="209"/>
      <c r="D6" s="209"/>
      <c r="E6" s="35"/>
      <c r="F6" s="35"/>
      <c r="G6" s="35"/>
      <c r="H6" s="35"/>
      <c r="I6" s="35"/>
      <c r="J6" s="35"/>
      <c r="K6" s="35"/>
      <c r="L6" s="35"/>
      <c r="M6" s="35"/>
    </row>
    <row r="7" spans="1:13">
      <c r="A7" s="209"/>
      <c r="B7" s="209"/>
      <c r="C7" s="209"/>
      <c r="D7" s="209"/>
      <c r="E7" s="35"/>
      <c r="F7" s="781">
        <f>statistika!I30</f>
        <v>247</v>
      </c>
      <c r="G7" s="781"/>
      <c r="H7" s="35"/>
      <c r="I7" s="35"/>
      <c r="J7" s="35"/>
      <c r="K7" s="35"/>
      <c r="L7" s="35"/>
      <c r="M7" s="35"/>
    </row>
    <row r="8" spans="1:13" ht="14.25">
      <c r="B8" s="210" t="s">
        <v>636</v>
      </c>
      <c r="C8" s="209"/>
      <c r="D8" s="209"/>
      <c r="E8" s="35"/>
      <c r="F8" s="781"/>
      <c r="G8" s="781"/>
      <c r="H8" s="35"/>
      <c r="I8" s="35"/>
      <c r="J8" s="35"/>
      <c r="K8" s="35"/>
      <c r="L8" s="35"/>
      <c r="M8" s="35"/>
    </row>
    <row r="9" spans="1:13">
      <c r="A9" s="209"/>
      <c r="B9" s="209"/>
      <c r="C9" s="209"/>
      <c r="D9" s="209"/>
      <c r="E9" s="35"/>
      <c r="F9" s="35"/>
      <c r="G9" s="35"/>
      <c r="H9" s="35"/>
      <c r="I9" s="35"/>
      <c r="J9" s="35"/>
      <c r="K9" s="35"/>
      <c r="L9" s="35"/>
      <c r="M9" s="35"/>
    </row>
    <row r="10" spans="1:13" ht="6" customHeight="1">
      <c r="A10" s="209"/>
      <c r="B10" s="209"/>
      <c r="C10" s="209"/>
      <c r="D10" s="209"/>
      <c r="E10" s="35"/>
      <c r="F10" s="35"/>
      <c r="G10" s="35"/>
      <c r="H10" s="35"/>
      <c r="I10" s="35"/>
      <c r="J10" s="35"/>
      <c r="K10" s="35"/>
      <c r="L10" s="35"/>
      <c r="M10" s="35"/>
    </row>
    <row r="11" spans="1:13" ht="15">
      <c r="A11" s="208"/>
      <c r="B11" s="209"/>
      <c r="C11" s="209"/>
      <c r="D11" s="209"/>
      <c r="E11" s="35"/>
      <c r="F11" s="35"/>
      <c r="G11" s="35"/>
      <c r="H11" s="35"/>
      <c r="I11" s="35"/>
      <c r="J11" s="35"/>
      <c r="K11" s="35"/>
      <c r="L11" s="35"/>
      <c r="M11" s="35"/>
    </row>
    <row r="12" spans="1:13" ht="15">
      <c r="A12" s="208"/>
      <c r="B12" s="209"/>
      <c r="C12" s="209"/>
      <c r="D12" s="209"/>
      <c r="E12" s="35"/>
      <c r="F12" s="35"/>
      <c r="G12" s="35"/>
      <c r="H12" s="35"/>
      <c r="I12" s="35"/>
      <c r="J12" s="35"/>
      <c r="K12" s="35"/>
      <c r="L12" s="35"/>
      <c r="M12" s="35"/>
    </row>
    <row r="13" spans="1:13" ht="34.5" customHeight="1" thickBot="1">
      <c r="A13" s="35"/>
      <c r="B13" s="802" t="s">
        <v>928</v>
      </c>
      <c r="C13" s="802"/>
      <c r="D13" s="209"/>
      <c r="E13" s="211" t="s">
        <v>6</v>
      </c>
      <c r="F13" s="781" t="s">
        <v>925</v>
      </c>
      <c r="G13" s="781"/>
      <c r="H13" s="781"/>
      <c r="I13" s="781"/>
      <c r="J13" s="35"/>
      <c r="K13" s="784" t="s">
        <v>6</v>
      </c>
      <c r="L13" s="784"/>
      <c r="M13" s="35"/>
    </row>
    <row r="14" spans="1:13" ht="5.25" customHeight="1" thickTop="1" thickBot="1">
      <c r="A14" s="35"/>
      <c r="B14" s="810" t="s">
        <v>639</v>
      </c>
      <c r="C14" s="811"/>
      <c r="D14" s="43"/>
      <c r="E14" s="44"/>
      <c r="F14" s="44"/>
      <c r="G14" s="35"/>
      <c r="H14" s="814" t="s">
        <v>670</v>
      </c>
      <c r="I14" s="815"/>
      <c r="J14" s="45"/>
      <c r="K14" s="45"/>
      <c r="L14" s="45"/>
      <c r="M14" s="35"/>
    </row>
    <row r="15" spans="1:13" s="3" customFormat="1" ht="16.5" thickTop="1" thickBot="1">
      <c r="A15" s="46"/>
      <c r="B15" s="812"/>
      <c r="C15" s="813"/>
      <c r="D15" s="14"/>
      <c r="E15" s="12" t="s">
        <v>663</v>
      </c>
      <c r="F15" s="13">
        <f>COUNTA(D17:D36)</f>
        <v>8</v>
      </c>
      <c r="G15" s="46"/>
      <c r="H15" s="816"/>
      <c r="I15" s="817"/>
      <c r="J15" s="32"/>
      <c r="K15" s="33" t="s">
        <v>663</v>
      </c>
      <c r="L15" s="34">
        <f>COUNTA(J17:J36)</f>
        <v>8</v>
      </c>
      <c r="M15" s="46"/>
    </row>
    <row r="16" spans="1:13" s="3" customFormat="1">
      <c r="A16" s="46"/>
      <c r="B16" s="15" t="s">
        <v>644</v>
      </c>
      <c r="C16" s="16" t="s">
        <v>640</v>
      </c>
      <c r="D16" s="4" t="s">
        <v>641</v>
      </c>
      <c r="E16" s="4" t="s">
        <v>642</v>
      </c>
      <c r="F16" s="5" t="s">
        <v>662</v>
      </c>
      <c r="G16" s="46"/>
      <c r="H16" s="24" t="s">
        <v>644</v>
      </c>
      <c r="I16" s="23" t="s">
        <v>640</v>
      </c>
      <c r="J16" s="4" t="s">
        <v>641</v>
      </c>
      <c r="K16" s="4" t="s">
        <v>642</v>
      </c>
      <c r="L16" s="25" t="s">
        <v>662</v>
      </c>
      <c r="M16" s="46"/>
    </row>
    <row r="17" spans="1:14" s="3" customFormat="1">
      <c r="A17" s="46"/>
      <c r="B17" s="93" t="s">
        <v>648</v>
      </c>
      <c r="C17" s="94" t="s">
        <v>693</v>
      </c>
      <c r="D17" s="95" t="s">
        <v>701</v>
      </c>
      <c r="E17" s="96" t="s">
        <v>754</v>
      </c>
      <c r="F17" s="301">
        <v>4.884259259259259E-4</v>
      </c>
      <c r="G17" s="308"/>
      <c r="H17" s="111" t="s">
        <v>648</v>
      </c>
      <c r="I17" s="94" t="s">
        <v>810</v>
      </c>
      <c r="J17" s="95" t="s">
        <v>1330</v>
      </c>
      <c r="K17" s="96" t="s">
        <v>695</v>
      </c>
      <c r="L17" s="304">
        <v>4.5023148148148152E-4</v>
      </c>
      <c r="M17" s="46"/>
      <c r="N17" s="309"/>
    </row>
    <row r="18" spans="1:14" s="3" customFormat="1">
      <c r="A18" s="46"/>
      <c r="B18" s="98" t="s">
        <v>649</v>
      </c>
      <c r="C18" s="99" t="s">
        <v>986</v>
      </c>
      <c r="D18" s="100" t="s">
        <v>713</v>
      </c>
      <c r="E18" s="101" t="s">
        <v>687</v>
      </c>
      <c r="F18" s="302">
        <v>5.1967592592592593E-4</v>
      </c>
      <c r="G18" s="308"/>
      <c r="H18" s="113" t="s">
        <v>649</v>
      </c>
      <c r="I18" s="99" t="s">
        <v>1199</v>
      </c>
      <c r="J18" s="100" t="s">
        <v>1331</v>
      </c>
      <c r="K18" s="101" t="s">
        <v>647</v>
      </c>
      <c r="L18" s="305">
        <v>5.4398148148148144E-4</v>
      </c>
      <c r="M18" s="46"/>
      <c r="N18" s="309"/>
    </row>
    <row r="19" spans="1:14" s="3" customFormat="1">
      <c r="A19" s="46"/>
      <c r="B19" s="103" t="s">
        <v>650</v>
      </c>
      <c r="C19" s="104" t="s">
        <v>847</v>
      </c>
      <c r="D19" s="105" t="s">
        <v>1347</v>
      </c>
      <c r="E19" s="106" t="s">
        <v>695</v>
      </c>
      <c r="F19" s="303">
        <v>5.4976851851851855E-4</v>
      </c>
      <c r="G19" s="308"/>
      <c r="H19" s="115" t="s">
        <v>650</v>
      </c>
      <c r="I19" s="104" t="s">
        <v>1143</v>
      </c>
      <c r="J19" s="105" t="s">
        <v>838</v>
      </c>
      <c r="K19" s="106" t="s">
        <v>647</v>
      </c>
      <c r="L19" s="306">
        <v>5.5555555555555556E-4</v>
      </c>
      <c r="M19" s="46"/>
      <c r="N19" s="309"/>
    </row>
    <row r="20" spans="1:14" s="3" customFormat="1">
      <c r="A20" s="46"/>
      <c r="B20" s="6" t="s">
        <v>651</v>
      </c>
      <c r="C20" s="7" t="s">
        <v>1337</v>
      </c>
      <c r="D20" s="8" t="s">
        <v>676</v>
      </c>
      <c r="E20" s="9" t="s">
        <v>647</v>
      </c>
      <c r="F20" s="17">
        <v>53.2</v>
      </c>
      <c r="G20" s="46"/>
      <c r="H20" s="26" t="s">
        <v>651</v>
      </c>
      <c r="I20" s="7" t="s">
        <v>810</v>
      </c>
      <c r="J20" s="8" t="s">
        <v>828</v>
      </c>
      <c r="K20" s="9" t="s">
        <v>647</v>
      </c>
      <c r="L20" s="27">
        <v>51.9</v>
      </c>
      <c r="M20" s="46"/>
    </row>
    <row r="21" spans="1:14" s="3" customFormat="1">
      <c r="A21" s="46"/>
      <c r="B21" s="6" t="s">
        <v>652</v>
      </c>
      <c r="C21" s="7" t="s">
        <v>1338</v>
      </c>
      <c r="D21" s="8" t="s">
        <v>1129</v>
      </c>
      <c r="E21" s="9" t="s">
        <v>647</v>
      </c>
      <c r="F21" s="17">
        <v>55.9</v>
      </c>
      <c r="G21" s="46"/>
      <c r="H21" s="26" t="s">
        <v>652</v>
      </c>
      <c r="I21" s="7" t="s">
        <v>829</v>
      </c>
      <c r="J21" s="8" t="s">
        <v>1332</v>
      </c>
      <c r="K21" s="9" t="s">
        <v>647</v>
      </c>
      <c r="L21" s="27">
        <v>54.6</v>
      </c>
      <c r="M21" s="46"/>
    </row>
    <row r="22" spans="1:14" s="3" customFormat="1">
      <c r="A22" s="46"/>
      <c r="B22" s="6" t="s">
        <v>653</v>
      </c>
      <c r="C22" s="7" t="s">
        <v>693</v>
      </c>
      <c r="D22" s="8" t="s">
        <v>1339</v>
      </c>
      <c r="E22" s="9" t="s">
        <v>675</v>
      </c>
      <c r="F22" s="17">
        <v>56.4</v>
      </c>
      <c r="G22" s="46"/>
      <c r="H22" s="26" t="s">
        <v>653</v>
      </c>
      <c r="I22" s="7" t="s">
        <v>802</v>
      </c>
      <c r="J22" s="8" t="s">
        <v>1334</v>
      </c>
      <c r="K22" s="9" t="s">
        <v>681</v>
      </c>
      <c r="L22" s="27">
        <v>61.8</v>
      </c>
      <c r="M22" s="46"/>
    </row>
    <row r="23" spans="1:14" s="3" customFormat="1">
      <c r="A23" s="46"/>
      <c r="B23" s="6" t="s">
        <v>654</v>
      </c>
      <c r="C23" s="7" t="s">
        <v>1340</v>
      </c>
      <c r="D23" s="8" t="s">
        <v>1137</v>
      </c>
      <c r="E23" s="9" t="s">
        <v>647</v>
      </c>
      <c r="F23" s="17">
        <v>62.6</v>
      </c>
      <c r="G23" s="46"/>
      <c r="H23" s="26" t="s">
        <v>654</v>
      </c>
      <c r="I23" s="7" t="s">
        <v>689</v>
      </c>
      <c r="J23" s="8" t="s">
        <v>1119</v>
      </c>
      <c r="K23" s="9" t="s">
        <v>647</v>
      </c>
      <c r="L23" s="27">
        <v>65.2</v>
      </c>
      <c r="M23" s="46"/>
    </row>
    <row r="24" spans="1:14" s="3" customFormat="1" ht="12.75" thickBot="1">
      <c r="A24" s="46"/>
      <c r="B24" s="6" t="s">
        <v>655</v>
      </c>
      <c r="C24" s="7" t="s">
        <v>1234</v>
      </c>
      <c r="D24" s="8" t="s">
        <v>1341</v>
      </c>
      <c r="E24" s="9" t="s">
        <v>971</v>
      </c>
      <c r="F24" s="17">
        <v>101.1</v>
      </c>
      <c r="G24" s="46"/>
      <c r="H24" s="26" t="s">
        <v>655</v>
      </c>
      <c r="I24" s="7" t="s">
        <v>1174</v>
      </c>
      <c r="J24" s="8" t="s">
        <v>1333</v>
      </c>
      <c r="K24" s="9" t="s">
        <v>971</v>
      </c>
      <c r="L24" s="27">
        <v>72.400000000000006</v>
      </c>
      <c r="M24" s="46"/>
    </row>
    <row r="25" spans="1:14" s="3" customFormat="1" ht="12.75" hidden="1">
      <c r="A25" s="46"/>
      <c r="B25" s="6"/>
      <c r="C25" s="7"/>
      <c r="D25" s="20"/>
      <c r="E25" s="9"/>
      <c r="F25" s="17"/>
      <c r="G25" s="46"/>
      <c r="H25" s="26"/>
      <c r="I25" s="7"/>
      <c r="J25" s="8"/>
      <c r="K25" s="9"/>
      <c r="L25" s="27"/>
      <c r="M25" s="46"/>
    </row>
    <row r="26" spans="1:14" s="3" customFormat="1" ht="12.75" hidden="1">
      <c r="A26" s="46"/>
      <c r="B26" s="6"/>
      <c r="C26" s="7"/>
      <c r="D26" s="20"/>
      <c r="E26" s="9"/>
      <c r="F26" s="17"/>
      <c r="G26" s="46"/>
      <c r="H26" s="26"/>
      <c r="I26" s="7"/>
      <c r="J26" s="8"/>
      <c r="K26" s="9"/>
      <c r="L26" s="27"/>
      <c r="M26" s="46"/>
    </row>
    <row r="27" spans="1:14" s="3" customFormat="1" ht="12.75" hidden="1">
      <c r="A27" s="46"/>
      <c r="B27" s="6"/>
      <c r="C27" s="7"/>
      <c r="D27" s="20"/>
      <c r="E27" s="9"/>
      <c r="F27" s="17"/>
      <c r="G27" s="46"/>
      <c r="H27" s="26"/>
      <c r="I27" s="7"/>
      <c r="J27" s="8"/>
      <c r="K27" s="9"/>
      <c r="L27" s="27"/>
      <c r="M27" s="46"/>
    </row>
    <row r="28" spans="1:14" s="3" customFormat="1" ht="12.75" hidden="1">
      <c r="A28" s="46"/>
      <c r="B28" s="6"/>
      <c r="C28" s="7"/>
      <c r="D28" s="20"/>
      <c r="E28" s="9"/>
      <c r="F28" s="17"/>
      <c r="G28" s="46"/>
      <c r="H28" s="26"/>
      <c r="I28" s="7"/>
      <c r="J28" s="8"/>
      <c r="K28" s="9"/>
      <c r="L28" s="27"/>
      <c r="M28" s="46"/>
    </row>
    <row r="29" spans="1:14" s="3" customFormat="1" ht="13.5" hidden="1" thickBot="1">
      <c r="A29" s="46"/>
      <c r="B29" s="6"/>
      <c r="C29" s="7"/>
      <c r="D29" s="20"/>
      <c r="E29" s="9"/>
      <c r="F29" s="17"/>
      <c r="G29" s="46"/>
      <c r="H29" s="26"/>
      <c r="I29" s="7"/>
      <c r="J29" s="8"/>
      <c r="K29" s="9"/>
      <c r="L29" s="27"/>
      <c r="M29" s="46"/>
    </row>
    <row r="30" spans="1:14" s="3" customFormat="1" ht="13.5" hidden="1" thickBot="1">
      <c r="A30" s="46"/>
      <c r="B30" s="6"/>
      <c r="C30" s="7"/>
      <c r="D30" s="20"/>
      <c r="E30" s="9"/>
      <c r="F30" s="17"/>
      <c r="G30" s="46"/>
      <c r="H30" s="26"/>
      <c r="I30" s="7"/>
      <c r="J30" s="8"/>
      <c r="K30" s="9"/>
      <c r="L30" s="27"/>
      <c r="M30" s="46"/>
    </row>
    <row r="31" spans="1:14" s="3" customFormat="1" ht="13.5" hidden="1" thickBot="1">
      <c r="A31" s="46"/>
      <c r="B31" s="6"/>
      <c r="C31" s="7"/>
      <c r="D31" s="21"/>
      <c r="E31" s="9"/>
      <c r="F31" s="17"/>
      <c r="G31" s="46"/>
      <c r="H31" s="26"/>
      <c r="I31" s="7"/>
      <c r="J31" s="7"/>
      <c r="K31" s="9"/>
      <c r="L31" s="27"/>
      <c r="M31" s="46"/>
    </row>
    <row r="32" spans="1:14" s="3" customFormat="1" ht="13.5" hidden="1" thickBot="1">
      <c r="A32" s="46"/>
      <c r="B32" s="6"/>
      <c r="C32" s="7"/>
      <c r="D32" s="21"/>
      <c r="E32" s="9"/>
      <c r="F32" s="17"/>
      <c r="G32" s="46"/>
      <c r="H32" s="26"/>
      <c r="I32" s="7"/>
      <c r="J32" s="7"/>
      <c r="K32" s="9"/>
      <c r="L32" s="27"/>
      <c r="M32" s="46"/>
    </row>
    <row r="33" spans="1:14" s="3" customFormat="1" ht="13.5" hidden="1" thickBot="1">
      <c r="A33" s="46"/>
      <c r="B33" s="6"/>
      <c r="C33" s="7"/>
      <c r="D33" s="21"/>
      <c r="E33" s="9"/>
      <c r="F33" s="17"/>
      <c r="G33" s="46"/>
      <c r="H33" s="26"/>
      <c r="I33" s="7"/>
      <c r="J33" s="7"/>
      <c r="K33" s="9"/>
      <c r="L33" s="27"/>
      <c r="M33" s="46"/>
    </row>
    <row r="34" spans="1:14" s="3" customFormat="1" ht="13.5" hidden="1" thickBot="1">
      <c r="A34" s="46"/>
      <c r="B34" s="6"/>
      <c r="C34" s="7"/>
      <c r="D34" s="21"/>
      <c r="E34" s="9"/>
      <c r="F34" s="17"/>
      <c r="G34" s="46"/>
      <c r="H34" s="26"/>
      <c r="I34" s="7"/>
      <c r="J34" s="7"/>
      <c r="K34" s="9"/>
      <c r="L34" s="27"/>
      <c r="M34" s="46"/>
    </row>
    <row r="35" spans="1:14" s="3" customFormat="1" ht="13.5" hidden="1" thickBot="1">
      <c r="A35" s="46"/>
      <c r="B35" s="6"/>
      <c r="C35" s="7"/>
      <c r="D35" s="21"/>
      <c r="E35" s="9"/>
      <c r="F35" s="17"/>
      <c r="G35" s="46"/>
      <c r="H35" s="26"/>
      <c r="I35" s="7"/>
      <c r="J35" s="7"/>
      <c r="K35" s="9"/>
      <c r="L35" s="27"/>
      <c r="M35" s="46"/>
    </row>
    <row r="36" spans="1:14" s="3" customFormat="1" ht="13.5" hidden="1" thickBot="1">
      <c r="A36" s="46"/>
      <c r="B36" s="19"/>
      <c r="C36" s="10"/>
      <c r="D36" s="22"/>
      <c r="E36" s="11"/>
      <c r="F36" s="18"/>
      <c r="G36" s="46"/>
      <c r="H36" s="28"/>
      <c r="I36" s="29"/>
      <c r="J36" s="29"/>
      <c r="K36" s="30"/>
      <c r="L36" s="31"/>
      <c r="M36" s="46"/>
    </row>
    <row r="37" spans="1:14" s="3" customFormat="1" ht="12.75" thickTop="1">
      <c r="A37" s="46"/>
      <c r="B37" s="47"/>
      <c r="C37" s="47"/>
      <c r="D37" s="47"/>
      <c r="E37" s="47"/>
      <c r="F37" s="47"/>
      <c r="G37" s="46"/>
      <c r="H37" s="48"/>
      <c r="I37" s="48"/>
      <c r="J37" s="48"/>
      <c r="K37" s="48"/>
      <c r="L37" s="48"/>
      <c r="M37" s="46"/>
    </row>
    <row r="38" spans="1:14" ht="34.5" customHeight="1" thickBot="1">
      <c r="A38" s="209"/>
      <c r="B38" s="802" t="s">
        <v>785</v>
      </c>
      <c r="C38" s="802"/>
      <c r="D38" s="209"/>
      <c r="E38" s="211" t="s">
        <v>643</v>
      </c>
      <c r="F38" s="781" t="s">
        <v>929</v>
      </c>
      <c r="G38" s="781"/>
      <c r="H38" s="781"/>
      <c r="I38" s="781"/>
      <c r="J38" s="35"/>
      <c r="K38" s="784" t="s">
        <v>643</v>
      </c>
      <c r="L38" s="784"/>
      <c r="M38" s="35"/>
    </row>
    <row r="39" spans="1:14" ht="5.25" customHeight="1" thickTop="1" thickBot="1">
      <c r="A39" s="35"/>
      <c r="B39" s="810" t="s">
        <v>639</v>
      </c>
      <c r="C39" s="811"/>
      <c r="D39" s="43"/>
      <c r="E39" s="44"/>
      <c r="F39" s="44"/>
      <c r="G39" s="35"/>
      <c r="H39" s="814" t="s">
        <v>670</v>
      </c>
      <c r="I39" s="815"/>
      <c r="J39" s="45"/>
      <c r="K39" s="45"/>
      <c r="L39" s="45"/>
      <c r="M39" s="35"/>
    </row>
    <row r="40" spans="1:14" s="3" customFormat="1" ht="16.5" thickTop="1" thickBot="1">
      <c r="A40" s="46"/>
      <c r="B40" s="812"/>
      <c r="C40" s="813"/>
      <c r="D40" s="14"/>
      <c r="E40" s="12" t="s">
        <v>663</v>
      </c>
      <c r="F40" s="13">
        <f>COUNTA(D42:D65)</f>
        <v>21</v>
      </c>
      <c r="G40" s="46"/>
      <c r="H40" s="816"/>
      <c r="I40" s="817"/>
      <c r="J40" s="32"/>
      <c r="K40" s="33" t="s">
        <v>663</v>
      </c>
      <c r="L40" s="34">
        <f>COUNTA(J42:J65)</f>
        <v>24</v>
      </c>
      <c r="M40" s="46"/>
    </row>
    <row r="41" spans="1:14" s="3" customFormat="1">
      <c r="A41" s="46"/>
      <c r="B41" s="15" t="s">
        <v>644</v>
      </c>
      <c r="C41" s="16" t="s">
        <v>640</v>
      </c>
      <c r="D41" s="4" t="s">
        <v>641</v>
      </c>
      <c r="E41" s="4" t="s">
        <v>642</v>
      </c>
      <c r="F41" s="5" t="s">
        <v>662</v>
      </c>
      <c r="G41" s="46"/>
      <c r="H41" s="24" t="s">
        <v>644</v>
      </c>
      <c r="I41" s="23" t="s">
        <v>640</v>
      </c>
      <c r="J41" s="4" t="s">
        <v>641</v>
      </c>
      <c r="K41" s="4" t="s">
        <v>642</v>
      </c>
      <c r="L41" s="25" t="s">
        <v>662</v>
      </c>
      <c r="M41" s="46"/>
    </row>
    <row r="42" spans="1:14" s="3" customFormat="1">
      <c r="A42" s="46"/>
      <c r="B42" s="93" t="s">
        <v>648</v>
      </c>
      <c r="C42" s="94" t="s">
        <v>1125</v>
      </c>
      <c r="D42" s="95" t="s">
        <v>994</v>
      </c>
      <c r="E42" s="96" t="s">
        <v>679</v>
      </c>
      <c r="F42" s="301">
        <v>1.0196759259259258E-3</v>
      </c>
      <c r="G42" s="308"/>
      <c r="H42" s="111" t="s">
        <v>648</v>
      </c>
      <c r="I42" s="94" t="s">
        <v>689</v>
      </c>
      <c r="J42" s="95" t="s">
        <v>1141</v>
      </c>
      <c r="K42" s="96" t="s">
        <v>963</v>
      </c>
      <c r="L42" s="304">
        <v>9.5023148148148159E-4</v>
      </c>
      <c r="M42" s="46"/>
      <c r="N42" s="309"/>
    </row>
    <row r="43" spans="1:14" s="3" customFormat="1">
      <c r="A43" s="46"/>
      <c r="B43" s="98" t="s">
        <v>649</v>
      </c>
      <c r="C43" s="99" t="s">
        <v>1128</v>
      </c>
      <c r="D43" s="100" t="s">
        <v>1342</v>
      </c>
      <c r="E43" s="101" t="s">
        <v>675</v>
      </c>
      <c r="F43" s="302">
        <v>1.0416666666666667E-3</v>
      </c>
      <c r="G43" s="308"/>
      <c r="H43" s="113" t="s">
        <v>649</v>
      </c>
      <c r="I43" s="99" t="s">
        <v>727</v>
      </c>
      <c r="J43" s="100" t="s">
        <v>814</v>
      </c>
      <c r="K43" s="101" t="s">
        <v>695</v>
      </c>
      <c r="L43" s="305">
        <v>9.710648148148149E-4</v>
      </c>
      <c r="M43" s="46"/>
      <c r="N43" s="309"/>
    </row>
    <row r="44" spans="1:14" s="3" customFormat="1">
      <c r="A44" s="46"/>
      <c r="B44" s="103" t="s">
        <v>650</v>
      </c>
      <c r="C44" s="104" t="s">
        <v>677</v>
      </c>
      <c r="D44" s="105" t="s">
        <v>1134</v>
      </c>
      <c r="E44" s="106" t="s">
        <v>647</v>
      </c>
      <c r="F44" s="303">
        <v>1.0532407407407407E-3</v>
      </c>
      <c r="G44" s="308"/>
      <c r="H44" s="115" t="s">
        <v>650</v>
      </c>
      <c r="I44" s="104" t="s">
        <v>1143</v>
      </c>
      <c r="J44" s="105" t="s">
        <v>831</v>
      </c>
      <c r="K44" s="106" t="s">
        <v>675</v>
      </c>
      <c r="L44" s="306">
        <v>9.930555555555554E-4</v>
      </c>
      <c r="M44" s="46"/>
      <c r="N44" s="309"/>
    </row>
    <row r="45" spans="1:14" s="3" customFormat="1">
      <c r="A45" s="46"/>
      <c r="B45" s="6" t="s">
        <v>651</v>
      </c>
      <c r="C45" s="7" t="s">
        <v>766</v>
      </c>
      <c r="D45" s="8" t="s">
        <v>1343</v>
      </c>
      <c r="E45" s="9" t="s">
        <v>647</v>
      </c>
      <c r="F45" s="17">
        <v>91.2</v>
      </c>
      <c r="G45" s="46"/>
      <c r="H45" s="26" t="s">
        <v>651</v>
      </c>
      <c r="I45" s="7" t="s">
        <v>725</v>
      </c>
      <c r="J45" s="8" t="s">
        <v>831</v>
      </c>
      <c r="K45" s="9" t="s">
        <v>681</v>
      </c>
      <c r="L45" s="27">
        <v>93</v>
      </c>
      <c r="M45" s="46"/>
    </row>
    <row r="46" spans="1:14" s="3" customFormat="1">
      <c r="A46" s="46"/>
      <c r="B46" s="6" t="s">
        <v>652</v>
      </c>
      <c r="C46" s="7" t="s">
        <v>847</v>
      </c>
      <c r="D46" s="8" t="s">
        <v>939</v>
      </c>
      <c r="E46" s="9" t="s">
        <v>695</v>
      </c>
      <c r="F46" s="17">
        <v>91.3</v>
      </c>
      <c r="G46" s="46"/>
      <c r="H46" s="26" t="s">
        <v>652</v>
      </c>
      <c r="I46" s="7" t="s">
        <v>980</v>
      </c>
      <c r="J46" s="8" t="s">
        <v>981</v>
      </c>
      <c r="K46" s="9" t="s">
        <v>647</v>
      </c>
      <c r="L46" s="27">
        <v>93.5</v>
      </c>
      <c r="M46" s="46"/>
    </row>
    <row r="47" spans="1:14" s="3" customFormat="1">
      <c r="A47" s="46"/>
      <c r="B47" s="6" t="s">
        <v>653</v>
      </c>
      <c r="C47" s="7" t="s">
        <v>1344</v>
      </c>
      <c r="D47" s="8" t="s">
        <v>1345</v>
      </c>
      <c r="E47" s="9" t="s">
        <v>770</v>
      </c>
      <c r="F47" s="17">
        <v>92</v>
      </c>
      <c r="G47" s="46"/>
      <c r="H47" s="26" t="s">
        <v>653</v>
      </c>
      <c r="I47" s="7" t="s">
        <v>1266</v>
      </c>
      <c r="J47" s="8" t="s">
        <v>1355</v>
      </c>
      <c r="K47" s="9" t="s">
        <v>695</v>
      </c>
      <c r="L47" s="27">
        <v>94.9</v>
      </c>
      <c r="M47" s="46"/>
    </row>
    <row r="48" spans="1:14" s="3" customFormat="1">
      <c r="A48" s="46"/>
      <c r="B48" s="6" t="s">
        <v>654</v>
      </c>
      <c r="C48" s="7" t="s">
        <v>714</v>
      </c>
      <c r="D48" s="8" t="s">
        <v>1126</v>
      </c>
      <c r="E48" s="9" t="s">
        <v>647</v>
      </c>
      <c r="F48" s="17">
        <v>92.5</v>
      </c>
      <c r="G48" s="46"/>
      <c r="H48" s="26" t="s">
        <v>654</v>
      </c>
      <c r="I48" s="7" t="s">
        <v>861</v>
      </c>
      <c r="J48" s="8" t="s">
        <v>1356</v>
      </c>
      <c r="K48" s="9" t="s">
        <v>675</v>
      </c>
      <c r="L48" s="27">
        <v>96.5</v>
      </c>
      <c r="M48" s="46"/>
    </row>
    <row r="49" spans="1:13" s="3" customFormat="1">
      <c r="A49" s="46"/>
      <c r="B49" s="6" t="s">
        <v>655</v>
      </c>
      <c r="C49" s="7" t="s">
        <v>645</v>
      </c>
      <c r="D49" s="8" t="s">
        <v>680</v>
      </c>
      <c r="E49" s="9" t="s">
        <v>681</v>
      </c>
      <c r="F49" s="17">
        <v>93</v>
      </c>
      <c r="G49" s="46"/>
      <c r="H49" s="26" t="s">
        <v>655</v>
      </c>
      <c r="I49" s="7" t="s">
        <v>1362</v>
      </c>
      <c r="J49" s="8" t="s">
        <v>1363</v>
      </c>
      <c r="K49" s="9" t="s">
        <v>675</v>
      </c>
      <c r="L49" s="27">
        <v>97.1</v>
      </c>
      <c r="M49" s="46"/>
    </row>
    <row r="50" spans="1:13" s="3" customFormat="1">
      <c r="A50" s="46"/>
      <c r="B50" s="6" t="s">
        <v>656</v>
      </c>
      <c r="C50" s="7" t="s">
        <v>1346</v>
      </c>
      <c r="D50" s="8" t="s">
        <v>1347</v>
      </c>
      <c r="E50" s="9" t="s">
        <v>695</v>
      </c>
      <c r="F50" s="17">
        <v>94.1</v>
      </c>
      <c r="G50" s="46"/>
      <c r="H50" s="26" t="s">
        <v>656</v>
      </c>
      <c r="I50" s="7" t="s">
        <v>725</v>
      </c>
      <c r="J50" s="8" t="s">
        <v>838</v>
      </c>
      <c r="K50" s="9" t="s">
        <v>695</v>
      </c>
      <c r="L50" s="27">
        <v>97.5</v>
      </c>
      <c r="M50" s="46"/>
    </row>
    <row r="51" spans="1:13" s="3" customFormat="1">
      <c r="A51" s="46"/>
      <c r="B51" s="6" t="s">
        <v>657</v>
      </c>
      <c r="C51" s="7" t="s">
        <v>645</v>
      </c>
      <c r="D51" s="8" t="s">
        <v>1130</v>
      </c>
      <c r="E51" s="9" t="s">
        <v>647</v>
      </c>
      <c r="F51" s="17">
        <v>94.8</v>
      </c>
      <c r="G51" s="46"/>
      <c r="H51" s="26" t="s">
        <v>657</v>
      </c>
      <c r="I51" s="7" t="s">
        <v>728</v>
      </c>
      <c r="J51" s="8" t="s">
        <v>1357</v>
      </c>
      <c r="K51" s="9" t="s">
        <v>681</v>
      </c>
      <c r="L51" s="27">
        <v>98.7</v>
      </c>
      <c r="M51" s="46"/>
    </row>
    <row r="52" spans="1:13" s="3" customFormat="1">
      <c r="A52" s="46"/>
      <c r="B52" s="6" t="s">
        <v>658</v>
      </c>
      <c r="C52" s="7" t="s">
        <v>983</v>
      </c>
      <c r="D52" s="8" t="s">
        <v>982</v>
      </c>
      <c r="E52" s="9" t="s">
        <v>695</v>
      </c>
      <c r="F52" s="17">
        <v>96.1</v>
      </c>
      <c r="G52" s="46"/>
      <c r="H52" s="26" t="s">
        <v>658</v>
      </c>
      <c r="I52" s="7" t="s">
        <v>689</v>
      </c>
      <c r="J52" s="8" t="s">
        <v>858</v>
      </c>
      <c r="K52" s="9" t="s">
        <v>647</v>
      </c>
      <c r="L52" s="27">
        <v>99.1</v>
      </c>
      <c r="M52" s="46"/>
    </row>
    <row r="53" spans="1:13" s="3" customFormat="1">
      <c r="A53" s="46"/>
      <c r="B53" s="6" t="s">
        <v>659</v>
      </c>
      <c r="C53" s="7" t="s">
        <v>850</v>
      </c>
      <c r="D53" s="8" t="s">
        <v>1236</v>
      </c>
      <c r="E53" s="9" t="s">
        <v>647</v>
      </c>
      <c r="F53" s="17">
        <v>96.8</v>
      </c>
      <c r="G53" s="46"/>
      <c r="H53" s="26" t="s">
        <v>659</v>
      </c>
      <c r="I53" s="7" t="s">
        <v>759</v>
      </c>
      <c r="J53" s="8" t="s">
        <v>1152</v>
      </c>
      <c r="K53" s="9" t="s">
        <v>681</v>
      </c>
      <c r="L53" s="27">
        <v>103.8</v>
      </c>
      <c r="M53" s="46"/>
    </row>
    <row r="54" spans="1:13" s="3" customFormat="1">
      <c r="A54" s="46"/>
      <c r="B54" s="6" t="s">
        <v>660</v>
      </c>
      <c r="C54" s="7" t="s">
        <v>1113</v>
      </c>
      <c r="D54" s="8" t="s">
        <v>1114</v>
      </c>
      <c r="E54" s="9" t="s">
        <v>675</v>
      </c>
      <c r="F54" s="17">
        <v>100</v>
      </c>
      <c r="G54" s="46"/>
      <c r="H54" s="26" t="s">
        <v>660</v>
      </c>
      <c r="I54" s="7" t="s">
        <v>748</v>
      </c>
      <c r="J54" s="8" t="s">
        <v>1358</v>
      </c>
      <c r="K54" s="9" t="s">
        <v>681</v>
      </c>
      <c r="L54" s="27">
        <v>104.6</v>
      </c>
      <c r="M54" s="46"/>
    </row>
    <row r="55" spans="1:13" s="3" customFormat="1">
      <c r="A55" s="46"/>
      <c r="B55" s="6" t="s">
        <v>661</v>
      </c>
      <c r="C55" s="7" t="s">
        <v>1348</v>
      </c>
      <c r="D55" s="8" t="s">
        <v>1349</v>
      </c>
      <c r="E55" s="9" t="s">
        <v>647</v>
      </c>
      <c r="F55" s="17">
        <v>103</v>
      </c>
      <c r="G55" s="46"/>
      <c r="H55" s="26" t="s">
        <v>661</v>
      </c>
      <c r="I55" s="7" t="s">
        <v>1079</v>
      </c>
      <c r="J55" s="8" t="s">
        <v>1117</v>
      </c>
      <c r="K55" s="9" t="s">
        <v>647</v>
      </c>
      <c r="L55" s="27">
        <v>105.2</v>
      </c>
      <c r="M55" s="46"/>
    </row>
    <row r="56" spans="1:13" s="3" customFormat="1">
      <c r="A56" s="46"/>
      <c r="B56" s="6" t="s">
        <v>664</v>
      </c>
      <c r="C56" s="7" t="s">
        <v>696</v>
      </c>
      <c r="D56" s="8" t="s">
        <v>1350</v>
      </c>
      <c r="E56" s="9" t="s">
        <v>647</v>
      </c>
      <c r="F56" s="17">
        <v>110</v>
      </c>
      <c r="G56" s="46"/>
      <c r="H56" s="26" t="s">
        <v>664</v>
      </c>
      <c r="I56" s="7" t="s">
        <v>829</v>
      </c>
      <c r="J56" s="8" t="s">
        <v>838</v>
      </c>
      <c r="K56" s="9" t="s">
        <v>647</v>
      </c>
      <c r="L56" s="27">
        <v>106</v>
      </c>
      <c r="M56" s="46"/>
    </row>
    <row r="57" spans="1:13" s="3" customFormat="1">
      <c r="A57" s="46"/>
      <c r="B57" s="6" t="s">
        <v>665</v>
      </c>
      <c r="C57" s="7" t="s">
        <v>706</v>
      </c>
      <c r="D57" s="8" t="s">
        <v>1351</v>
      </c>
      <c r="E57" s="9" t="s">
        <v>647</v>
      </c>
      <c r="F57" s="17">
        <v>112</v>
      </c>
      <c r="G57" s="46"/>
      <c r="H57" s="26" t="s">
        <v>665</v>
      </c>
      <c r="I57" s="7" t="s">
        <v>685</v>
      </c>
      <c r="J57" s="8" t="s">
        <v>1364</v>
      </c>
      <c r="K57" s="9" t="s">
        <v>647</v>
      </c>
      <c r="L57" s="27">
        <v>108.7</v>
      </c>
      <c r="M57" s="46"/>
    </row>
    <row r="58" spans="1:13" s="3" customFormat="1">
      <c r="A58" s="46"/>
      <c r="B58" s="6" t="s">
        <v>666</v>
      </c>
      <c r="C58" s="7" t="s">
        <v>1138</v>
      </c>
      <c r="D58" s="8" t="s">
        <v>1139</v>
      </c>
      <c r="E58" s="9" t="s">
        <v>647</v>
      </c>
      <c r="F58" s="17">
        <v>117</v>
      </c>
      <c r="G58" s="46"/>
      <c r="H58" s="26" t="s">
        <v>666</v>
      </c>
      <c r="I58" s="7" t="s">
        <v>802</v>
      </c>
      <c r="J58" s="8" t="s">
        <v>981</v>
      </c>
      <c r="K58" s="9" t="s">
        <v>647</v>
      </c>
      <c r="L58" s="27">
        <v>109.1</v>
      </c>
      <c r="M58" s="46"/>
    </row>
    <row r="59" spans="1:13" s="3" customFormat="1">
      <c r="A59" s="46"/>
      <c r="B59" s="6" t="s">
        <v>667</v>
      </c>
      <c r="C59" s="7" t="s">
        <v>693</v>
      </c>
      <c r="D59" s="8" t="s">
        <v>1352</v>
      </c>
      <c r="E59" s="9" t="s">
        <v>647</v>
      </c>
      <c r="F59" s="17">
        <v>129</v>
      </c>
      <c r="G59" s="46"/>
      <c r="H59" s="26" t="s">
        <v>667</v>
      </c>
      <c r="I59" s="7" t="s">
        <v>748</v>
      </c>
      <c r="J59" s="8" t="s">
        <v>1356</v>
      </c>
      <c r="K59" s="9" t="s">
        <v>675</v>
      </c>
      <c r="L59" s="27">
        <v>112.4</v>
      </c>
      <c r="M59" s="46"/>
    </row>
    <row r="60" spans="1:13" s="3" customFormat="1">
      <c r="A60" s="46"/>
      <c r="B60" s="6" t="s">
        <v>668</v>
      </c>
      <c r="C60" s="7" t="s">
        <v>645</v>
      </c>
      <c r="D60" s="8" t="s">
        <v>1339</v>
      </c>
      <c r="E60" s="9" t="s">
        <v>675</v>
      </c>
      <c r="F60" s="17">
        <v>135</v>
      </c>
      <c r="G60" s="46"/>
      <c r="H60" s="26" t="s">
        <v>668</v>
      </c>
      <c r="I60" s="7" t="s">
        <v>1148</v>
      </c>
      <c r="J60" s="8" t="s">
        <v>688</v>
      </c>
      <c r="K60" s="9" t="s">
        <v>647</v>
      </c>
      <c r="L60" s="27">
        <v>113.3</v>
      </c>
      <c r="M60" s="46"/>
    </row>
    <row r="61" spans="1:13" s="3" customFormat="1">
      <c r="A61" s="46"/>
      <c r="B61" s="6" t="s">
        <v>669</v>
      </c>
      <c r="C61" s="7" t="s">
        <v>1353</v>
      </c>
      <c r="D61" s="8" t="s">
        <v>1354</v>
      </c>
      <c r="E61" s="9" t="s">
        <v>647</v>
      </c>
      <c r="F61" s="17">
        <v>143</v>
      </c>
      <c r="G61" s="46"/>
      <c r="H61" s="26" t="s">
        <v>669</v>
      </c>
      <c r="I61" s="7" t="s">
        <v>836</v>
      </c>
      <c r="J61" s="8" t="s">
        <v>1359</v>
      </c>
      <c r="K61" s="9" t="s">
        <v>647</v>
      </c>
      <c r="L61" s="27">
        <v>114.5</v>
      </c>
      <c r="M61" s="46"/>
    </row>
    <row r="62" spans="1:13" s="3" customFormat="1">
      <c r="A62" s="46"/>
      <c r="B62" s="6" t="s">
        <v>918</v>
      </c>
      <c r="C62" s="7" t="s">
        <v>942</v>
      </c>
      <c r="D62" s="8" t="s">
        <v>701</v>
      </c>
      <c r="E62" s="9" t="s">
        <v>675</v>
      </c>
      <c r="F62" s="17">
        <v>160</v>
      </c>
      <c r="G62" s="46"/>
      <c r="H62" s="26" t="s">
        <v>918</v>
      </c>
      <c r="I62" s="7" t="s">
        <v>759</v>
      </c>
      <c r="J62" s="8" t="s">
        <v>1359</v>
      </c>
      <c r="K62" s="9" t="s">
        <v>647</v>
      </c>
      <c r="L62" s="27">
        <v>116.6</v>
      </c>
      <c r="M62" s="46"/>
    </row>
    <row r="63" spans="1:13" s="3" customFormat="1" ht="12.75">
      <c r="A63" s="46"/>
      <c r="B63" s="6"/>
      <c r="C63" s="7"/>
      <c r="D63" s="21"/>
      <c r="E63" s="9"/>
      <c r="F63" s="17"/>
      <c r="G63" s="46"/>
      <c r="H63" s="26" t="s">
        <v>919</v>
      </c>
      <c r="I63" s="7" t="s">
        <v>1360</v>
      </c>
      <c r="J63" s="8" t="s">
        <v>844</v>
      </c>
      <c r="K63" s="9" t="s">
        <v>687</v>
      </c>
      <c r="L63" s="27">
        <v>117.9</v>
      </c>
      <c r="M63" s="46"/>
    </row>
    <row r="64" spans="1:13" s="3" customFormat="1" ht="12.75">
      <c r="A64" s="46"/>
      <c r="B64" s="6"/>
      <c r="C64" s="7"/>
      <c r="D64" s="21"/>
      <c r="E64" s="9"/>
      <c r="F64" s="17"/>
      <c r="G64" s="46"/>
      <c r="H64" s="26" t="s">
        <v>920</v>
      </c>
      <c r="I64" s="7" t="s">
        <v>685</v>
      </c>
      <c r="J64" s="8" t="s">
        <v>1146</v>
      </c>
      <c r="K64" s="9" t="s">
        <v>647</v>
      </c>
      <c r="L64" s="27">
        <v>135.4</v>
      </c>
      <c r="M64" s="46"/>
    </row>
    <row r="65" spans="1:14" s="3" customFormat="1" ht="13.5" thickBot="1">
      <c r="A65" s="46"/>
      <c r="B65" s="19"/>
      <c r="C65" s="10"/>
      <c r="D65" s="22"/>
      <c r="E65" s="11"/>
      <c r="F65" s="18"/>
      <c r="G65" s="46"/>
      <c r="H65" s="26" t="s">
        <v>921</v>
      </c>
      <c r="I65" s="7" t="s">
        <v>725</v>
      </c>
      <c r="J65" s="8" t="s">
        <v>1361</v>
      </c>
      <c r="K65" s="30" t="s">
        <v>647</v>
      </c>
      <c r="L65" s="31">
        <v>138.4</v>
      </c>
      <c r="M65" s="46"/>
    </row>
    <row r="66" spans="1:14" s="3" customFormat="1" ht="12.75" thickTop="1">
      <c r="A66" s="46"/>
      <c r="B66" s="47"/>
      <c r="C66" s="47"/>
      <c r="D66" s="47"/>
      <c r="E66" s="47"/>
      <c r="F66" s="47"/>
      <c r="G66" s="46"/>
      <c r="H66" s="48"/>
      <c r="I66" s="48"/>
      <c r="J66" s="48"/>
      <c r="K66" s="48"/>
      <c r="L66" s="48"/>
      <c r="M66" s="46"/>
    </row>
    <row r="67" spans="1:14" ht="24" customHeight="1" thickBot="1">
      <c r="A67" s="35"/>
      <c r="B67" s="784" t="s">
        <v>786</v>
      </c>
      <c r="C67" s="784"/>
      <c r="D67" s="35"/>
      <c r="E67" s="211" t="s">
        <v>643</v>
      </c>
      <c r="F67" s="781" t="s">
        <v>692</v>
      </c>
      <c r="G67" s="781"/>
      <c r="H67" s="781"/>
      <c r="I67" s="781"/>
      <c r="J67" s="35"/>
      <c r="K67" s="784" t="s">
        <v>730</v>
      </c>
      <c r="L67" s="784"/>
      <c r="M67" s="35"/>
    </row>
    <row r="68" spans="1:14" ht="5.25" customHeight="1" thickTop="1" thickBot="1">
      <c r="A68" s="35"/>
      <c r="B68" s="790" t="s">
        <v>639</v>
      </c>
      <c r="C68" s="791"/>
      <c r="D68" s="43"/>
      <c r="E68" s="44"/>
      <c r="F68" s="44"/>
      <c r="G68" s="35"/>
      <c r="H68" s="785" t="s">
        <v>670</v>
      </c>
      <c r="I68" s="786"/>
      <c r="J68" s="45"/>
      <c r="K68" s="45"/>
      <c r="L68" s="45"/>
      <c r="M68" s="35"/>
    </row>
    <row r="69" spans="1:14" s="3" customFormat="1" ht="16.5" thickTop="1" thickBot="1">
      <c r="A69" s="46"/>
      <c r="B69" s="792"/>
      <c r="C69" s="793"/>
      <c r="D69" s="14"/>
      <c r="E69" s="12" t="s">
        <v>663</v>
      </c>
      <c r="F69" s="13">
        <f>COUNTA(D71:D100)</f>
        <v>19</v>
      </c>
      <c r="G69" s="46"/>
      <c r="H69" s="787"/>
      <c r="I69" s="788"/>
      <c r="J69" s="32"/>
      <c r="K69" s="33" t="s">
        <v>663</v>
      </c>
      <c r="L69" s="34">
        <f>COUNTA(J71:J100)</f>
        <v>29</v>
      </c>
      <c r="M69" s="46"/>
    </row>
    <row r="70" spans="1:14" s="3" customFormat="1">
      <c r="A70" s="46"/>
      <c r="B70" s="15" t="s">
        <v>644</v>
      </c>
      <c r="C70" s="16" t="s">
        <v>640</v>
      </c>
      <c r="D70" s="4" t="s">
        <v>641</v>
      </c>
      <c r="E70" s="4" t="s">
        <v>642</v>
      </c>
      <c r="F70" s="5" t="s">
        <v>662</v>
      </c>
      <c r="G70" s="46"/>
      <c r="H70" s="24" t="s">
        <v>644</v>
      </c>
      <c r="I70" s="23" t="s">
        <v>640</v>
      </c>
      <c r="J70" s="4" t="s">
        <v>641</v>
      </c>
      <c r="K70" s="4" t="s">
        <v>642</v>
      </c>
      <c r="L70" s="25" t="s">
        <v>662</v>
      </c>
      <c r="M70" s="46"/>
    </row>
    <row r="71" spans="1:14" s="3" customFormat="1">
      <c r="A71" s="46"/>
      <c r="B71" s="93" t="s">
        <v>648</v>
      </c>
      <c r="C71" s="94" t="s">
        <v>1365</v>
      </c>
      <c r="D71" s="95" t="s">
        <v>1366</v>
      </c>
      <c r="E71" s="96" t="s">
        <v>770</v>
      </c>
      <c r="F71" s="301">
        <v>9.2361111111111116E-4</v>
      </c>
      <c r="G71" s="308"/>
      <c r="H71" s="111" t="s">
        <v>648</v>
      </c>
      <c r="I71" s="94" t="s">
        <v>682</v>
      </c>
      <c r="J71" s="95" t="s">
        <v>869</v>
      </c>
      <c r="K71" s="96" t="s">
        <v>679</v>
      </c>
      <c r="L71" s="304">
        <v>1.7037037037037036E-3</v>
      </c>
      <c r="M71" s="46"/>
      <c r="N71" s="309"/>
    </row>
    <row r="72" spans="1:14" s="3" customFormat="1">
      <c r="A72" s="46"/>
      <c r="B72" s="98" t="s">
        <v>649</v>
      </c>
      <c r="C72" s="99" t="s">
        <v>991</v>
      </c>
      <c r="D72" s="100" t="s">
        <v>1200</v>
      </c>
      <c r="E72" s="101" t="s">
        <v>948</v>
      </c>
      <c r="F72" s="302">
        <v>9.3634259259259267E-4</v>
      </c>
      <c r="G72" s="308"/>
      <c r="H72" s="113" t="s">
        <v>649</v>
      </c>
      <c r="I72" s="99" t="s">
        <v>829</v>
      </c>
      <c r="J72" s="100" t="s">
        <v>826</v>
      </c>
      <c r="K72" s="101" t="s">
        <v>675</v>
      </c>
      <c r="L72" s="305">
        <v>1.7233796296296294E-3</v>
      </c>
      <c r="M72" s="46"/>
      <c r="N72" s="309"/>
    </row>
    <row r="73" spans="1:14" s="3" customFormat="1">
      <c r="A73" s="46"/>
      <c r="B73" s="103" t="s">
        <v>650</v>
      </c>
      <c r="C73" s="104" t="s">
        <v>698</v>
      </c>
      <c r="D73" s="105" t="s">
        <v>765</v>
      </c>
      <c r="E73" s="106" t="s">
        <v>647</v>
      </c>
      <c r="F73" s="303">
        <v>9.4212962962962968E-4</v>
      </c>
      <c r="G73" s="308"/>
      <c r="H73" s="115" t="s">
        <v>650</v>
      </c>
      <c r="I73" s="104" t="s">
        <v>1375</v>
      </c>
      <c r="J73" s="105" t="s">
        <v>1240</v>
      </c>
      <c r="K73" s="106" t="s">
        <v>948</v>
      </c>
      <c r="L73" s="306">
        <v>1.7592592592592592E-3</v>
      </c>
      <c r="M73" s="46"/>
      <c r="N73" s="309"/>
    </row>
    <row r="74" spans="1:14" s="3" customFormat="1" ht="11.25" customHeight="1">
      <c r="A74" s="46"/>
      <c r="B74" s="6" t="s">
        <v>651</v>
      </c>
      <c r="C74" s="7" t="s">
        <v>847</v>
      </c>
      <c r="D74" s="8" t="s">
        <v>828</v>
      </c>
      <c r="E74" s="9" t="s">
        <v>948</v>
      </c>
      <c r="F74" s="17">
        <v>84.8</v>
      </c>
      <c r="G74" s="46"/>
      <c r="H74" s="115" t="s">
        <v>650</v>
      </c>
      <c r="I74" s="104" t="s">
        <v>1144</v>
      </c>
      <c r="J74" s="105" t="s">
        <v>1342</v>
      </c>
      <c r="K74" s="106" t="s">
        <v>675</v>
      </c>
      <c r="L74" s="306">
        <v>1.7592592592592592E-3</v>
      </c>
      <c r="M74" s="46"/>
    </row>
    <row r="75" spans="1:14" s="3" customFormat="1" ht="11.25" customHeight="1">
      <c r="A75" s="46"/>
      <c r="B75" s="6" t="s">
        <v>652</v>
      </c>
      <c r="C75" s="7" t="s">
        <v>708</v>
      </c>
      <c r="D75" s="8" t="s">
        <v>1330</v>
      </c>
      <c r="E75" s="9" t="s">
        <v>695</v>
      </c>
      <c r="F75" s="17">
        <v>89.1</v>
      </c>
      <c r="G75" s="46"/>
      <c r="H75" s="26" t="s">
        <v>651</v>
      </c>
      <c r="I75" s="7" t="s">
        <v>883</v>
      </c>
      <c r="J75" s="8" t="s">
        <v>828</v>
      </c>
      <c r="K75" s="9" t="s">
        <v>948</v>
      </c>
      <c r="L75" s="27">
        <v>156.1</v>
      </c>
      <c r="M75" s="46"/>
    </row>
    <row r="76" spans="1:14" s="3" customFormat="1" ht="11.25" customHeight="1">
      <c r="A76" s="46"/>
      <c r="B76" s="6" t="s">
        <v>653</v>
      </c>
      <c r="C76" s="7" t="s">
        <v>1367</v>
      </c>
      <c r="D76" s="8" t="s">
        <v>1051</v>
      </c>
      <c r="E76" s="9" t="s">
        <v>851</v>
      </c>
      <c r="F76" s="17">
        <v>92.2</v>
      </c>
      <c r="G76" s="46"/>
      <c r="H76" s="26" t="s">
        <v>652</v>
      </c>
      <c r="I76" s="7" t="s">
        <v>723</v>
      </c>
      <c r="J76" s="8" t="s">
        <v>867</v>
      </c>
      <c r="K76" s="9" t="s">
        <v>948</v>
      </c>
      <c r="L76" s="27">
        <v>159.69999999999999</v>
      </c>
      <c r="M76" s="46"/>
    </row>
    <row r="77" spans="1:14" s="3" customFormat="1" ht="11.25" customHeight="1">
      <c r="A77" s="46"/>
      <c r="B77" s="6" t="s">
        <v>654</v>
      </c>
      <c r="C77" s="7" t="s">
        <v>705</v>
      </c>
      <c r="D77" s="8" t="s">
        <v>1368</v>
      </c>
      <c r="E77" s="9" t="s">
        <v>681</v>
      </c>
      <c r="F77" s="17">
        <v>92.7</v>
      </c>
      <c r="G77" s="46"/>
      <c r="H77" s="26" t="s">
        <v>653</v>
      </c>
      <c r="I77" s="7" t="s">
        <v>723</v>
      </c>
      <c r="J77" s="8" t="s">
        <v>869</v>
      </c>
      <c r="K77" s="9" t="s">
        <v>948</v>
      </c>
      <c r="L77" s="27">
        <v>160.30000000000001</v>
      </c>
      <c r="M77" s="46"/>
    </row>
    <row r="78" spans="1:14" s="3" customFormat="1" ht="11.25" customHeight="1">
      <c r="A78" s="46"/>
      <c r="B78" s="6" t="s">
        <v>655</v>
      </c>
      <c r="C78" s="7" t="s">
        <v>983</v>
      </c>
      <c r="D78" s="8" t="s">
        <v>1369</v>
      </c>
      <c r="E78" s="9" t="s">
        <v>948</v>
      </c>
      <c r="F78" s="17">
        <v>93.6</v>
      </c>
      <c r="G78" s="46"/>
      <c r="H78" s="26" t="s">
        <v>654</v>
      </c>
      <c r="I78" s="7" t="s">
        <v>835</v>
      </c>
      <c r="J78" s="8" t="s">
        <v>1376</v>
      </c>
      <c r="K78" s="9" t="s">
        <v>770</v>
      </c>
      <c r="L78" s="27">
        <v>161.1</v>
      </c>
      <c r="M78" s="46"/>
    </row>
    <row r="79" spans="1:14" s="3" customFormat="1" ht="11.25" customHeight="1">
      <c r="A79" s="46"/>
      <c r="B79" s="6" t="s">
        <v>656</v>
      </c>
      <c r="C79" s="7" t="s">
        <v>983</v>
      </c>
      <c r="D79" s="8" t="s">
        <v>1343</v>
      </c>
      <c r="E79" s="9" t="s">
        <v>647</v>
      </c>
      <c r="F79" s="17">
        <v>94.2</v>
      </c>
      <c r="G79" s="46"/>
      <c r="H79" s="26" t="s">
        <v>655</v>
      </c>
      <c r="I79" s="7" t="s">
        <v>723</v>
      </c>
      <c r="J79" s="8" t="s">
        <v>840</v>
      </c>
      <c r="K79" s="9" t="s">
        <v>962</v>
      </c>
      <c r="L79" s="27">
        <v>161.6</v>
      </c>
      <c r="M79" s="46"/>
    </row>
    <row r="80" spans="1:14" s="3" customFormat="1" ht="11.25" customHeight="1">
      <c r="A80" s="46"/>
      <c r="B80" s="6" t="s">
        <v>657</v>
      </c>
      <c r="C80" s="7" t="s">
        <v>1370</v>
      </c>
      <c r="D80" s="8" t="s">
        <v>1371</v>
      </c>
      <c r="E80" s="9" t="s">
        <v>770</v>
      </c>
      <c r="F80" s="17">
        <v>95.8</v>
      </c>
      <c r="G80" s="46"/>
      <c r="H80" s="26" t="s">
        <v>656</v>
      </c>
      <c r="I80" s="7" t="s">
        <v>723</v>
      </c>
      <c r="J80" s="8" t="s">
        <v>1363</v>
      </c>
      <c r="K80" s="9" t="s">
        <v>675</v>
      </c>
      <c r="L80" s="27">
        <v>163.4</v>
      </c>
      <c r="M80" s="46"/>
    </row>
    <row r="81" spans="1:13" s="3" customFormat="1" ht="11.25" customHeight="1">
      <c r="A81" s="46"/>
      <c r="B81" s="6" t="s">
        <v>658</v>
      </c>
      <c r="C81" s="7" t="s">
        <v>1372</v>
      </c>
      <c r="D81" s="8" t="s">
        <v>828</v>
      </c>
      <c r="E81" s="9" t="s">
        <v>948</v>
      </c>
      <c r="F81" s="17">
        <v>97.4</v>
      </c>
      <c r="G81" s="46"/>
      <c r="H81" s="26" t="s">
        <v>657</v>
      </c>
      <c r="I81" s="7" t="s">
        <v>1144</v>
      </c>
      <c r="J81" s="8" t="s">
        <v>869</v>
      </c>
      <c r="K81" s="9" t="s">
        <v>948</v>
      </c>
      <c r="L81" s="27">
        <v>165.3</v>
      </c>
      <c r="M81" s="46"/>
    </row>
    <row r="82" spans="1:13" s="3" customFormat="1" ht="11.25" customHeight="1">
      <c r="A82" s="46"/>
      <c r="B82" s="6" t="s">
        <v>659</v>
      </c>
      <c r="C82" s="7" t="s">
        <v>698</v>
      </c>
      <c r="D82" s="8" t="s">
        <v>1136</v>
      </c>
      <c r="E82" s="9" t="s">
        <v>647</v>
      </c>
      <c r="F82" s="17">
        <v>98.1</v>
      </c>
      <c r="G82" s="46"/>
      <c r="H82" s="26" t="s">
        <v>658</v>
      </c>
      <c r="I82" s="7" t="s">
        <v>1377</v>
      </c>
      <c r="J82" s="8" t="s">
        <v>894</v>
      </c>
      <c r="K82" s="9" t="s">
        <v>948</v>
      </c>
      <c r="L82" s="27">
        <v>166.2</v>
      </c>
      <c r="M82" s="46"/>
    </row>
    <row r="83" spans="1:13" s="3" customFormat="1" ht="11.25" customHeight="1">
      <c r="A83" s="46"/>
      <c r="B83" s="6" t="s">
        <v>660</v>
      </c>
      <c r="C83" s="7" t="s">
        <v>645</v>
      </c>
      <c r="D83" s="8" t="s">
        <v>1373</v>
      </c>
      <c r="E83" s="9" t="s">
        <v>770</v>
      </c>
      <c r="F83" s="17">
        <v>98.6</v>
      </c>
      <c r="G83" s="46"/>
      <c r="H83" s="26" t="s">
        <v>659</v>
      </c>
      <c r="I83" s="7" t="s">
        <v>1273</v>
      </c>
      <c r="J83" s="8" t="s">
        <v>838</v>
      </c>
      <c r="K83" s="9" t="s">
        <v>1385</v>
      </c>
      <c r="L83" s="27">
        <v>167.5</v>
      </c>
      <c r="M83" s="46"/>
    </row>
    <row r="84" spans="1:13" s="3" customFormat="1" ht="11.25" customHeight="1">
      <c r="A84" s="46"/>
      <c r="B84" s="6" t="s">
        <v>661</v>
      </c>
      <c r="C84" s="7" t="s">
        <v>1374</v>
      </c>
      <c r="D84" s="8" t="s">
        <v>1136</v>
      </c>
      <c r="E84" s="9" t="s">
        <v>647</v>
      </c>
      <c r="F84" s="17">
        <v>98.9</v>
      </c>
      <c r="G84" s="46"/>
      <c r="H84" s="26" t="s">
        <v>660</v>
      </c>
      <c r="I84" s="7" t="s">
        <v>890</v>
      </c>
      <c r="J84" s="8" t="s">
        <v>1177</v>
      </c>
      <c r="K84" s="9" t="s">
        <v>681</v>
      </c>
      <c r="L84" s="27">
        <v>167.9</v>
      </c>
      <c r="M84" s="46"/>
    </row>
    <row r="85" spans="1:13" s="3" customFormat="1" ht="11.25" customHeight="1">
      <c r="A85" s="46"/>
      <c r="B85" s="6" t="s">
        <v>664</v>
      </c>
      <c r="C85" s="7" t="s">
        <v>992</v>
      </c>
      <c r="D85" s="8" t="s">
        <v>993</v>
      </c>
      <c r="E85" s="9" t="s">
        <v>770</v>
      </c>
      <c r="F85" s="17">
        <v>100.2</v>
      </c>
      <c r="G85" s="46"/>
      <c r="H85" s="26" t="s">
        <v>661</v>
      </c>
      <c r="I85" s="7" t="s">
        <v>1077</v>
      </c>
      <c r="J85" s="8" t="s">
        <v>1152</v>
      </c>
      <c r="K85" s="9" t="s">
        <v>679</v>
      </c>
      <c r="L85" s="27">
        <v>168.3</v>
      </c>
      <c r="M85" s="46"/>
    </row>
    <row r="86" spans="1:13" s="3" customFormat="1" ht="11.25" customHeight="1">
      <c r="A86" s="46"/>
      <c r="B86" s="6" t="s">
        <v>665</v>
      </c>
      <c r="C86" s="7" t="s">
        <v>1346</v>
      </c>
      <c r="D86" s="8" t="s">
        <v>1134</v>
      </c>
      <c r="E86" s="9" t="s">
        <v>647</v>
      </c>
      <c r="F86" s="17">
        <v>100.5</v>
      </c>
      <c r="G86" s="46"/>
      <c r="H86" s="26" t="s">
        <v>664</v>
      </c>
      <c r="I86" s="7" t="s">
        <v>727</v>
      </c>
      <c r="J86" s="8" t="s">
        <v>1378</v>
      </c>
      <c r="K86" s="9" t="s">
        <v>681</v>
      </c>
      <c r="L86" s="27">
        <v>168.7</v>
      </c>
      <c r="M86" s="46"/>
    </row>
    <row r="87" spans="1:13" s="3" customFormat="1" ht="11.25" customHeight="1">
      <c r="A87" s="46"/>
      <c r="B87" s="6" t="s">
        <v>666</v>
      </c>
      <c r="C87" s="7" t="s">
        <v>1233</v>
      </c>
      <c r="D87" s="8" t="s">
        <v>1343</v>
      </c>
      <c r="E87" s="9" t="s">
        <v>647</v>
      </c>
      <c r="F87" s="17">
        <v>102.2</v>
      </c>
      <c r="G87" s="46"/>
      <c r="H87" s="26" t="s">
        <v>665</v>
      </c>
      <c r="I87" s="7" t="s">
        <v>883</v>
      </c>
      <c r="J87" s="8" t="s">
        <v>1379</v>
      </c>
      <c r="K87" s="9" t="s">
        <v>851</v>
      </c>
      <c r="L87" s="27">
        <v>169.4</v>
      </c>
      <c r="M87" s="46"/>
    </row>
    <row r="88" spans="1:13" s="3" customFormat="1" ht="11.25" customHeight="1">
      <c r="A88" s="46"/>
      <c r="B88" s="6" t="s">
        <v>667</v>
      </c>
      <c r="C88" s="7" t="s">
        <v>780</v>
      </c>
      <c r="D88" s="8" t="s">
        <v>1136</v>
      </c>
      <c r="E88" s="9" t="s">
        <v>647</v>
      </c>
      <c r="F88" s="17">
        <v>104.7</v>
      </c>
      <c r="G88" s="46"/>
      <c r="H88" s="26" t="s">
        <v>666</v>
      </c>
      <c r="I88" s="7" t="s">
        <v>723</v>
      </c>
      <c r="J88" s="8" t="s">
        <v>1176</v>
      </c>
      <c r="K88" s="9" t="s">
        <v>647</v>
      </c>
      <c r="L88" s="27">
        <v>169.8</v>
      </c>
      <c r="M88" s="46"/>
    </row>
    <row r="89" spans="1:13" s="3" customFormat="1" ht="11.25" customHeight="1">
      <c r="A89" s="46"/>
      <c r="B89" s="6" t="s">
        <v>668</v>
      </c>
      <c r="C89" s="7" t="s">
        <v>645</v>
      </c>
      <c r="D89" s="8" t="s">
        <v>1137</v>
      </c>
      <c r="E89" s="9" t="s">
        <v>647</v>
      </c>
      <c r="F89" s="17">
        <v>109.9</v>
      </c>
      <c r="G89" s="46"/>
      <c r="H89" s="26" t="s">
        <v>667</v>
      </c>
      <c r="I89" s="7" t="s">
        <v>1171</v>
      </c>
      <c r="J89" s="8" t="s">
        <v>1172</v>
      </c>
      <c r="K89" s="9" t="s">
        <v>675</v>
      </c>
      <c r="L89" s="27">
        <v>170.2</v>
      </c>
      <c r="M89" s="46"/>
    </row>
    <row r="90" spans="1:13" s="3" customFormat="1" ht="11.25" customHeight="1">
      <c r="A90" s="46"/>
      <c r="B90" s="57"/>
      <c r="C90" s="58"/>
      <c r="D90" s="59"/>
      <c r="E90" s="60"/>
      <c r="F90" s="61"/>
      <c r="G90" s="46"/>
      <c r="H90" s="26" t="s">
        <v>668</v>
      </c>
      <c r="I90" s="58" t="s">
        <v>866</v>
      </c>
      <c r="J90" s="62" t="s">
        <v>1380</v>
      </c>
      <c r="K90" s="60" t="s">
        <v>819</v>
      </c>
      <c r="L90" s="63">
        <v>171.5</v>
      </c>
      <c r="M90" s="46"/>
    </row>
    <row r="91" spans="1:13" s="3" customFormat="1" ht="11.25" customHeight="1">
      <c r="A91" s="46"/>
      <c r="B91" s="57"/>
      <c r="C91" s="58"/>
      <c r="D91" s="59"/>
      <c r="E91" s="60"/>
      <c r="F91" s="61"/>
      <c r="G91" s="46"/>
      <c r="H91" s="26" t="s">
        <v>669</v>
      </c>
      <c r="I91" s="58" t="s">
        <v>890</v>
      </c>
      <c r="J91" s="62" t="s">
        <v>1381</v>
      </c>
      <c r="K91" s="60" t="s">
        <v>1385</v>
      </c>
      <c r="L91" s="63">
        <v>172</v>
      </c>
      <c r="M91" s="46"/>
    </row>
    <row r="92" spans="1:13" s="3" customFormat="1" ht="11.25" customHeight="1">
      <c r="A92" s="46"/>
      <c r="B92" s="57"/>
      <c r="C92" s="58"/>
      <c r="D92" s="59"/>
      <c r="E92" s="60"/>
      <c r="F92" s="61"/>
      <c r="G92" s="46"/>
      <c r="H92" s="26" t="s">
        <v>918</v>
      </c>
      <c r="I92" s="58" t="s">
        <v>685</v>
      </c>
      <c r="J92" s="62" t="s">
        <v>1335</v>
      </c>
      <c r="K92" s="60" t="s">
        <v>687</v>
      </c>
      <c r="L92" s="63">
        <v>174.6</v>
      </c>
      <c r="M92" s="46"/>
    </row>
    <row r="93" spans="1:13" s="3" customFormat="1" ht="11.25" customHeight="1">
      <c r="A93" s="46"/>
      <c r="B93" s="57"/>
      <c r="C93" s="58"/>
      <c r="D93" s="59"/>
      <c r="E93" s="60"/>
      <c r="F93" s="61"/>
      <c r="G93" s="46"/>
      <c r="H93" s="26" t="s">
        <v>919</v>
      </c>
      <c r="I93" s="58" t="s">
        <v>725</v>
      </c>
      <c r="J93" s="62" t="s">
        <v>977</v>
      </c>
      <c r="K93" s="60" t="s">
        <v>1385</v>
      </c>
      <c r="L93" s="63">
        <v>178.1</v>
      </c>
      <c r="M93" s="46"/>
    </row>
    <row r="94" spans="1:13" s="3" customFormat="1" ht="11.25" customHeight="1">
      <c r="A94" s="46"/>
      <c r="B94" s="57"/>
      <c r="C94" s="58"/>
      <c r="D94" s="59"/>
      <c r="E94" s="60"/>
      <c r="F94" s="61"/>
      <c r="G94" s="46"/>
      <c r="H94" s="26" t="s">
        <v>920</v>
      </c>
      <c r="I94" s="58" t="s">
        <v>725</v>
      </c>
      <c r="J94" s="62" t="s">
        <v>1209</v>
      </c>
      <c r="K94" s="60" t="s">
        <v>770</v>
      </c>
      <c r="L94" s="63">
        <v>180.5</v>
      </c>
      <c r="M94" s="46"/>
    </row>
    <row r="95" spans="1:13" s="3" customFormat="1" ht="11.25" customHeight="1">
      <c r="A95" s="46"/>
      <c r="B95" s="57"/>
      <c r="C95" s="58"/>
      <c r="D95" s="59"/>
      <c r="E95" s="60"/>
      <c r="F95" s="61"/>
      <c r="G95" s="46"/>
      <c r="H95" s="26" t="s">
        <v>921</v>
      </c>
      <c r="I95" s="58" t="s">
        <v>1001</v>
      </c>
      <c r="J95" s="62" t="s">
        <v>1382</v>
      </c>
      <c r="K95" s="60" t="s">
        <v>770</v>
      </c>
      <c r="L95" s="63">
        <v>181.1</v>
      </c>
      <c r="M95" s="46"/>
    </row>
    <row r="96" spans="1:13" s="3" customFormat="1" ht="11.25" customHeight="1">
      <c r="A96" s="46"/>
      <c r="B96" s="57"/>
      <c r="C96" s="58"/>
      <c r="D96" s="59"/>
      <c r="E96" s="60"/>
      <c r="F96" s="61"/>
      <c r="G96" s="46"/>
      <c r="H96" s="26" t="s">
        <v>922</v>
      </c>
      <c r="I96" s="58" t="s">
        <v>728</v>
      </c>
      <c r="J96" s="62" t="s">
        <v>1142</v>
      </c>
      <c r="K96" s="60" t="s">
        <v>675</v>
      </c>
      <c r="L96" s="63">
        <v>182</v>
      </c>
      <c r="M96" s="46"/>
    </row>
    <row r="97" spans="1:14" s="3" customFormat="1" ht="11.25" customHeight="1">
      <c r="A97" s="46"/>
      <c r="B97" s="57"/>
      <c r="C97" s="58"/>
      <c r="D97" s="59"/>
      <c r="E97" s="60"/>
      <c r="F97" s="61"/>
      <c r="G97" s="46"/>
      <c r="H97" s="26" t="s">
        <v>1153</v>
      </c>
      <c r="I97" s="58" t="s">
        <v>1174</v>
      </c>
      <c r="J97" s="62" t="s">
        <v>1383</v>
      </c>
      <c r="K97" s="60" t="s">
        <v>770</v>
      </c>
      <c r="L97" s="63">
        <v>189.3</v>
      </c>
      <c r="M97" s="46"/>
    </row>
    <row r="98" spans="1:14" s="3" customFormat="1" ht="11.25" customHeight="1">
      <c r="A98" s="46"/>
      <c r="B98" s="57"/>
      <c r="C98" s="58"/>
      <c r="D98" s="59"/>
      <c r="E98" s="60"/>
      <c r="F98" s="61"/>
      <c r="G98" s="46"/>
      <c r="H98" s="26" t="s">
        <v>1154</v>
      </c>
      <c r="I98" s="58" t="s">
        <v>682</v>
      </c>
      <c r="J98" s="62" t="s">
        <v>1384</v>
      </c>
      <c r="K98" s="60" t="s">
        <v>681</v>
      </c>
      <c r="L98" s="63">
        <v>190.1</v>
      </c>
      <c r="M98" s="46"/>
    </row>
    <row r="99" spans="1:14" s="3" customFormat="1" ht="11.25" customHeight="1" thickBot="1">
      <c r="A99" s="46"/>
      <c r="B99" s="57"/>
      <c r="C99" s="58"/>
      <c r="D99" s="59"/>
      <c r="E99" s="60"/>
      <c r="F99" s="61"/>
      <c r="G99" s="46"/>
      <c r="H99" s="26" t="s">
        <v>1155</v>
      </c>
      <c r="I99" s="58" t="s">
        <v>836</v>
      </c>
      <c r="J99" s="62" t="s">
        <v>838</v>
      </c>
      <c r="K99" s="60" t="s">
        <v>647</v>
      </c>
      <c r="L99" s="63">
        <v>193.2</v>
      </c>
      <c r="M99" s="46"/>
    </row>
    <row r="100" spans="1:14" s="3" customFormat="1" ht="13.5" hidden="1" thickBot="1">
      <c r="A100" s="46"/>
      <c r="B100" s="57"/>
      <c r="C100" s="58"/>
      <c r="D100" s="59"/>
      <c r="E100" s="60"/>
      <c r="F100" s="61"/>
      <c r="G100" s="46"/>
      <c r="H100" s="26"/>
      <c r="I100" s="58"/>
      <c r="J100" s="58"/>
      <c r="K100" s="60"/>
      <c r="L100" s="63"/>
      <c r="M100" s="46"/>
    </row>
    <row r="101" spans="1:14" s="3" customFormat="1" ht="9" customHeight="1" thickTop="1">
      <c r="A101" s="46"/>
      <c r="B101" s="47"/>
      <c r="C101" s="47"/>
      <c r="D101" s="47"/>
      <c r="E101" s="47"/>
      <c r="F101" s="47"/>
      <c r="G101" s="46"/>
      <c r="H101" s="48"/>
      <c r="I101" s="48"/>
      <c r="J101" s="48"/>
      <c r="K101" s="48"/>
      <c r="L101" s="48"/>
      <c r="M101" s="46"/>
    </row>
    <row r="102" spans="1:14" ht="24.75" customHeight="1" thickBot="1">
      <c r="A102" s="35"/>
      <c r="B102" s="784" t="s">
        <v>787</v>
      </c>
      <c r="C102" s="784"/>
      <c r="D102" s="35"/>
      <c r="E102" s="211" t="s">
        <v>730</v>
      </c>
      <c r="F102" s="781" t="s">
        <v>731</v>
      </c>
      <c r="G102" s="781"/>
      <c r="H102" s="781"/>
      <c r="I102" s="781"/>
      <c r="J102" s="35"/>
      <c r="K102" s="784" t="s">
        <v>732</v>
      </c>
      <c r="L102" s="784"/>
      <c r="M102" s="35"/>
    </row>
    <row r="103" spans="1:14" ht="5.25" customHeight="1" thickTop="1" thickBot="1">
      <c r="A103" s="35"/>
      <c r="B103" s="790" t="s">
        <v>639</v>
      </c>
      <c r="C103" s="791"/>
      <c r="D103" s="43"/>
      <c r="E103" s="44"/>
      <c r="F103" s="44"/>
      <c r="G103" s="35"/>
      <c r="H103" s="785" t="s">
        <v>670</v>
      </c>
      <c r="I103" s="786"/>
      <c r="J103" s="45"/>
      <c r="K103" s="45"/>
      <c r="L103" s="45"/>
      <c r="M103" s="35"/>
    </row>
    <row r="104" spans="1:14" s="3" customFormat="1" ht="16.5" thickTop="1" thickBot="1">
      <c r="A104" s="46"/>
      <c r="B104" s="792"/>
      <c r="C104" s="793"/>
      <c r="D104" s="14"/>
      <c r="E104" s="12" t="s">
        <v>663</v>
      </c>
      <c r="F104" s="13">
        <f>COUNTA(D106:D140)</f>
        <v>28</v>
      </c>
      <c r="G104" s="46"/>
      <c r="H104" s="787"/>
      <c r="I104" s="788"/>
      <c r="J104" s="32"/>
      <c r="K104" s="33" t="s">
        <v>663</v>
      </c>
      <c r="L104" s="34">
        <f>COUNTA(J106:J140)</f>
        <v>35</v>
      </c>
      <c r="M104" s="46"/>
    </row>
    <row r="105" spans="1:14" s="3" customFormat="1">
      <c r="A105" s="46"/>
      <c r="B105" s="15" t="s">
        <v>644</v>
      </c>
      <c r="C105" s="16" t="s">
        <v>640</v>
      </c>
      <c r="D105" s="4" t="s">
        <v>641</v>
      </c>
      <c r="E105" s="4" t="s">
        <v>642</v>
      </c>
      <c r="F105" s="5" t="s">
        <v>662</v>
      </c>
      <c r="G105" s="46"/>
      <c r="H105" s="24" t="s">
        <v>644</v>
      </c>
      <c r="I105" s="23" t="s">
        <v>640</v>
      </c>
      <c r="J105" s="4" t="s">
        <v>641</v>
      </c>
      <c r="K105" s="4" t="s">
        <v>642</v>
      </c>
      <c r="L105" s="25" t="s">
        <v>662</v>
      </c>
      <c r="M105" s="46"/>
    </row>
    <row r="106" spans="1:14" s="3" customFormat="1">
      <c r="A106" s="46"/>
      <c r="B106" s="93" t="s">
        <v>648</v>
      </c>
      <c r="C106" s="94" t="s">
        <v>696</v>
      </c>
      <c r="D106" s="95" t="s">
        <v>697</v>
      </c>
      <c r="E106" s="96" t="s">
        <v>647</v>
      </c>
      <c r="F106" s="301">
        <v>1.6157407407407407E-3</v>
      </c>
      <c r="G106" s="308"/>
      <c r="H106" s="111" t="s">
        <v>648</v>
      </c>
      <c r="I106" s="94" t="s">
        <v>1086</v>
      </c>
      <c r="J106" s="95" t="s">
        <v>1408</v>
      </c>
      <c r="K106" s="96" t="s">
        <v>1428</v>
      </c>
      <c r="L106" s="304">
        <v>1.8807870370370369E-3</v>
      </c>
      <c r="M106" s="46"/>
      <c r="N106" s="309"/>
    </row>
    <row r="107" spans="1:14" s="3" customFormat="1">
      <c r="A107" s="46"/>
      <c r="B107" s="98" t="s">
        <v>649</v>
      </c>
      <c r="C107" s="99" t="s">
        <v>645</v>
      </c>
      <c r="D107" s="100" t="s">
        <v>1027</v>
      </c>
      <c r="E107" s="101" t="s">
        <v>675</v>
      </c>
      <c r="F107" s="302">
        <v>1.6377314814814815E-3</v>
      </c>
      <c r="G107" s="308"/>
      <c r="H107" s="113" t="s">
        <v>649</v>
      </c>
      <c r="I107" s="99" t="s">
        <v>1409</v>
      </c>
      <c r="J107" s="100" t="s">
        <v>1410</v>
      </c>
      <c r="K107" s="101" t="s">
        <v>948</v>
      </c>
      <c r="L107" s="305">
        <v>1.9826388888888888E-3</v>
      </c>
      <c r="M107" s="46"/>
      <c r="N107" s="309"/>
    </row>
    <row r="108" spans="1:14" s="3" customFormat="1">
      <c r="A108" s="46"/>
      <c r="B108" s="103" t="s">
        <v>650</v>
      </c>
      <c r="C108" s="104" t="s">
        <v>1185</v>
      </c>
      <c r="D108" s="105" t="s">
        <v>1186</v>
      </c>
      <c r="E108" s="106" t="s">
        <v>647</v>
      </c>
      <c r="F108" s="303">
        <v>1.6620370370370372E-3</v>
      </c>
      <c r="G108" s="308"/>
      <c r="H108" s="115" t="s">
        <v>650</v>
      </c>
      <c r="I108" s="104" t="s">
        <v>883</v>
      </c>
      <c r="J108" s="105" t="s">
        <v>1411</v>
      </c>
      <c r="K108" s="106" t="s">
        <v>851</v>
      </c>
      <c r="L108" s="306">
        <v>1.9872685185185189E-3</v>
      </c>
      <c r="M108" s="46"/>
      <c r="N108" s="309"/>
    </row>
    <row r="109" spans="1:14" s="3" customFormat="1" ht="11.25" customHeight="1">
      <c r="A109" s="46"/>
      <c r="B109" s="6" t="s">
        <v>651</v>
      </c>
      <c r="C109" s="7" t="s">
        <v>1346</v>
      </c>
      <c r="D109" s="8" t="s">
        <v>1386</v>
      </c>
      <c r="E109" s="9" t="s">
        <v>679</v>
      </c>
      <c r="F109" s="17">
        <v>156.6</v>
      </c>
      <c r="G109" s="46"/>
      <c r="H109" s="115" t="s">
        <v>650</v>
      </c>
      <c r="I109" s="104" t="s">
        <v>1180</v>
      </c>
      <c r="J109" s="105" t="s">
        <v>1181</v>
      </c>
      <c r="K109" s="106" t="s">
        <v>950</v>
      </c>
      <c r="L109" s="306">
        <v>1.9872685185185189E-3</v>
      </c>
      <c r="M109" s="46"/>
    </row>
    <row r="110" spans="1:14" s="3" customFormat="1" ht="11.25" customHeight="1">
      <c r="A110" s="46"/>
      <c r="B110" s="6" t="s">
        <v>652</v>
      </c>
      <c r="C110" s="7" t="s">
        <v>1387</v>
      </c>
      <c r="D110" s="8" t="s">
        <v>1388</v>
      </c>
      <c r="E110" s="9" t="s">
        <v>851</v>
      </c>
      <c r="F110" s="17">
        <v>157.1</v>
      </c>
      <c r="G110" s="46"/>
      <c r="H110" s="26" t="s">
        <v>651</v>
      </c>
      <c r="I110" s="7" t="s">
        <v>861</v>
      </c>
      <c r="J110" s="8" t="s">
        <v>1412</v>
      </c>
      <c r="K110" s="9" t="s">
        <v>681</v>
      </c>
      <c r="L110" s="27">
        <v>177.4</v>
      </c>
      <c r="M110" s="46"/>
    </row>
    <row r="111" spans="1:14" s="3" customFormat="1" ht="11.25" customHeight="1">
      <c r="A111" s="46"/>
      <c r="B111" s="6" t="s">
        <v>653</v>
      </c>
      <c r="C111" s="7" t="s">
        <v>1389</v>
      </c>
      <c r="D111" s="8" t="s">
        <v>1336</v>
      </c>
      <c r="E111" s="9" t="s">
        <v>770</v>
      </c>
      <c r="F111" s="17">
        <v>158.30000000000001</v>
      </c>
      <c r="G111" s="46"/>
      <c r="H111" s="26" t="s">
        <v>652</v>
      </c>
      <c r="I111" s="7" t="s">
        <v>725</v>
      </c>
      <c r="J111" s="8" t="s">
        <v>1259</v>
      </c>
      <c r="K111" s="9" t="s">
        <v>770</v>
      </c>
      <c r="L111" s="27">
        <v>177.9</v>
      </c>
      <c r="M111" s="46"/>
    </row>
    <row r="112" spans="1:14" s="3" customFormat="1" ht="11.25" customHeight="1">
      <c r="A112" s="46"/>
      <c r="B112" s="6" t="s">
        <v>654</v>
      </c>
      <c r="C112" s="7" t="s">
        <v>780</v>
      </c>
      <c r="D112" s="8" t="s">
        <v>1390</v>
      </c>
      <c r="E112" s="9" t="s">
        <v>647</v>
      </c>
      <c r="F112" s="17">
        <v>158.5</v>
      </c>
      <c r="G112" s="46"/>
      <c r="H112" s="26" t="s">
        <v>653</v>
      </c>
      <c r="I112" s="7" t="s">
        <v>890</v>
      </c>
      <c r="J112" s="8" t="s">
        <v>1413</v>
      </c>
      <c r="K112" s="9" t="s">
        <v>695</v>
      </c>
      <c r="L112" s="27">
        <v>178.8</v>
      </c>
      <c r="M112" s="46"/>
    </row>
    <row r="113" spans="1:13" s="3" customFormat="1" ht="11.25" customHeight="1">
      <c r="A113" s="46"/>
      <c r="B113" s="6" t="s">
        <v>655</v>
      </c>
      <c r="C113" s="7" t="s">
        <v>1391</v>
      </c>
      <c r="D113" s="8" t="s">
        <v>1392</v>
      </c>
      <c r="E113" s="9" t="s">
        <v>770</v>
      </c>
      <c r="F113" s="17">
        <v>160</v>
      </c>
      <c r="G113" s="46"/>
      <c r="H113" s="26" t="s">
        <v>654</v>
      </c>
      <c r="I113" s="7" t="s">
        <v>759</v>
      </c>
      <c r="J113" s="8" t="s">
        <v>1141</v>
      </c>
      <c r="K113" s="9" t="s">
        <v>970</v>
      </c>
      <c r="L113" s="27">
        <v>179.4</v>
      </c>
      <c r="M113" s="46"/>
    </row>
    <row r="114" spans="1:13" s="3" customFormat="1" ht="11.25" customHeight="1">
      <c r="A114" s="46"/>
      <c r="B114" s="6" t="s">
        <v>656</v>
      </c>
      <c r="C114" s="7" t="s">
        <v>677</v>
      </c>
      <c r="D114" s="8" t="s">
        <v>982</v>
      </c>
      <c r="E114" s="9" t="s">
        <v>695</v>
      </c>
      <c r="F114" s="17">
        <v>161</v>
      </c>
      <c r="G114" s="46"/>
      <c r="H114" s="26" t="s">
        <v>655</v>
      </c>
      <c r="I114" s="7" t="s">
        <v>748</v>
      </c>
      <c r="J114" s="8" t="s">
        <v>1414</v>
      </c>
      <c r="K114" s="9" t="s">
        <v>851</v>
      </c>
      <c r="L114" s="27">
        <v>179.6</v>
      </c>
      <c r="M114" s="46"/>
    </row>
    <row r="115" spans="1:13" s="3" customFormat="1" ht="11.25" customHeight="1">
      <c r="A115" s="46"/>
      <c r="B115" s="6" t="s">
        <v>657</v>
      </c>
      <c r="C115" s="7" t="s">
        <v>995</v>
      </c>
      <c r="D115" s="8" t="s">
        <v>1393</v>
      </c>
      <c r="E115" s="9" t="s">
        <v>851</v>
      </c>
      <c r="F115" s="17">
        <v>161.69999999999999</v>
      </c>
      <c r="G115" s="46"/>
      <c r="H115" s="26" t="s">
        <v>656</v>
      </c>
      <c r="I115" s="7" t="s">
        <v>685</v>
      </c>
      <c r="J115" s="8" t="s">
        <v>1415</v>
      </c>
      <c r="K115" s="9" t="s">
        <v>770</v>
      </c>
      <c r="L115" s="27">
        <v>180</v>
      </c>
      <c r="M115" s="46"/>
    </row>
    <row r="116" spans="1:13" s="3" customFormat="1" ht="11.25" customHeight="1">
      <c r="A116" s="46"/>
      <c r="B116" s="6" t="s">
        <v>658</v>
      </c>
      <c r="C116" s="7" t="s">
        <v>706</v>
      </c>
      <c r="D116" s="8" t="s">
        <v>707</v>
      </c>
      <c r="E116" s="9" t="s">
        <v>647</v>
      </c>
      <c r="F116" s="17">
        <v>165.3</v>
      </c>
      <c r="G116" s="46"/>
      <c r="H116" s="26" t="s">
        <v>657</v>
      </c>
      <c r="I116" s="7" t="s">
        <v>748</v>
      </c>
      <c r="J116" s="8" t="s">
        <v>1209</v>
      </c>
      <c r="K116" s="9" t="s">
        <v>770</v>
      </c>
      <c r="L116" s="27">
        <v>183.4</v>
      </c>
      <c r="M116" s="46"/>
    </row>
    <row r="117" spans="1:13" s="3" customFormat="1" ht="11.25" customHeight="1">
      <c r="A117" s="46"/>
      <c r="B117" s="6" t="s">
        <v>659</v>
      </c>
      <c r="C117" s="7" t="s">
        <v>780</v>
      </c>
      <c r="D117" s="8" t="s">
        <v>1394</v>
      </c>
      <c r="E117" s="9" t="s">
        <v>770</v>
      </c>
      <c r="F117" s="17">
        <v>167.9</v>
      </c>
      <c r="G117" s="46"/>
      <c r="H117" s="26" t="s">
        <v>658</v>
      </c>
      <c r="I117" s="7" t="s">
        <v>748</v>
      </c>
      <c r="J117" s="8" t="s">
        <v>1416</v>
      </c>
      <c r="K117" s="9" t="s">
        <v>770</v>
      </c>
      <c r="L117" s="27">
        <v>184.2</v>
      </c>
      <c r="M117" s="46"/>
    </row>
    <row r="118" spans="1:13" s="3" customFormat="1" ht="11.25" customHeight="1">
      <c r="A118" s="46"/>
      <c r="B118" s="6" t="s">
        <v>660</v>
      </c>
      <c r="C118" s="7" t="s">
        <v>983</v>
      </c>
      <c r="D118" s="8" t="s">
        <v>1395</v>
      </c>
      <c r="E118" s="9" t="s">
        <v>695</v>
      </c>
      <c r="F118" s="17">
        <v>168.2</v>
      </c>
      <c r="G118" s="46"/>
      <c r="H118" s="26" t="s">
        <v>659</v>
      </c>
      <c r="I118" s="7" t="s">
        <v>1273</v>
      </c>
      <c r="J118" s="8" t="s">
        <v>722</v>
      </c>
      <c r="K118" s="9" t="s">
        <v>647</v>
      </c>
      <c r="L118" s="27">
        <v>185.1</v>
      </c>
      <c r="M118" s="46"/>
    </row>
    <row r="119" spans="1:13" s="3" customFormat="1" ht="11.25" customHeight="1">
      <c r="A119" s="46"/>
      <c r="B119" s="6" t="s">
        <v>661</v>
      </c>
      <c r="C119" s="7" t="s">
        <v>671</v>
      </c>
      <c r="D119" s="8" t="s">
        <v>672</v>
      </c>
      <c r="E119" s="9" t="s">
        <v>962</v>
      </c>
      <c r="F119" s="17">
        <v>168.7</v>
      </c>
      <c r="G119" s="46"/>
      <c r="H119" s="26" t="s">
        <v>660</v>
      </c>
      <c r="I119" s="7" t="s">
        <v>1417</v>
      </c>
      <c r="J119" s="8" t="s">
        <v>1211</v>
      </c>
      <c r="K119" s="9" t="s">
        <v>950</v>
      </c>
      <c r="L119" s="27">
        <v>186.4</v>
      </c>
      <c r="M119" s="46"/>
    </row>
    <row r="120" spans="1:13" s="3" customFormat="1" ht="11.25" customHeight="1">
      <c r="A120" s="46"/>
      <c r="B120" s="6" t="s">
        <v>664</v>
      </c>
      <c r="C120" s="7" t="s">
        <v>1131</v>
      </c>
      <c r="D120" s="8" t="s">
        <v>1396</v>
      </c>
      <c r="E120" s="9" t="s">
        <v>695</v>
      </c>
      <c r="F120" s="17">
        <v>169.2</v>
      </c>
      <c r="G120" s="46"/>
      <c r="H120" s="26" t="s">
        <v>661</v>
      </c>
      <c r="I120" s="7" t="s">
        <v>1180</v>
      </c>
      <c r="J120" s="8" t="s">
        <v>1418</v>
      </c>
      <c r="K120" s="9" t="s">
        <v>950</v>
      </c>
      <c r="L120" s="27">
        <v>186.9</v>
      </c>
      <c r="M120" s="46"/>
    </row>
    <row r="121" spans="1:13" s="3" customFormat="1" ht="11.25" customHeight="1">
      <c r="A121" s="46"/>
      <c r="B121" s="6" t="s">
        <v>665</v>
      </c>
      <c r="C121" s="7" t="s">
        <v>1397</v>
      </c>
      <c r="D121" s="8" t="s">
        <v>1398</v>
      </c>
      <c r="E121" s="9" t="s">
        <v>851</v>
      </c>
      <c r="F121" s="17">
        <v>176.2</v>
      </c>
      <c r="G121" s="46"/>
      <c r="H121" s="26" t="s">
        <v>664</v>
      </c>
      <c r="I121" s="7" t="s">
        <v>727</v>
      </c>
      <c r="J121" s="8" t="s">
        <v>812</v>
      </c>
      <c r="K121" s="9" t="s">
        <v>681</v>
      </c>
      <c r="L121" s="27">
        <v>187.3</v>
      </c>
      <c r="M121" s="46"/>
    </row>
    <row r="122" spans="1:13" s="3" customFormat="1" ht="11.25" customHeight="1">
      <c r="A122" s="46"/>
      <c r="B122" s="6" t="s">
        <v>666</v>
      </c>
      <c r="C122" s="7" t="s">
        <v>995</v>
      </c>
      <c r="D122" s="8" t="s">
        <v>1399</v>
      </c>
      <c r="E122" s="9" t="s">
        <v>851</v>
      </c>
      <c r="F122" s="17">
        <v>176.6</v>
      </c>
      <c r="G122" s="46"/>
      <c r="H122" s="26" t="s">
        <v>665</v>
      </c>
      <c r="I122" s="7" t="s">
        <v>748</v>
      </c>
      <c r="J122" s="8" t="s">
        <v>1206</v>
      </c>
      <c r="K122" s="9" t="s">
        <v>770</v>
      </c>
      <c r="L122" s="27">
        <v>187.6</v>
      </c>
      <c r="M122" s="46"/>
    </row>
    <row r="123" spans="1:13" s="3" customFormat="1" ht="11.25" customHeight="1">
      <c r="A123" s="46"/>
      <c r="B123" s="6" t="s">
        <v>667</v>
      </c>
      <c r="C123" s="7" t="s">
        <v>1400</v>
      </c>
      <c r="D123" s="8" t="s">
        <v>1401</v>
      </c>
      <c r="E123" s="9" t="s">
        <v>851</v>
      </c>
      <c r="F123" s="17">
        <v>176.9</v>
      </c>
      <c r="G123" s="46"/>
      <c r="H123" s="26" t="s">
        <v>666</v>
      </c>
      <c r="I123" s="7" t="s">
        <v>1143</v>
      </c>
      <c r="J123" s="8" t="s">
        <v>1419</v>
      </c>
      <c r="K123" s="9" t="s">
        <v>770</v>
      </c>
      <c r="L123" s="27">
        <v>188.4</v>
      </c>
      <c r="M123" s="46"/>
    </row>
    <row r="124" spans="1:13" s="3" customFormat="1" ht="11.25" customHeight="1">
      <c r="A124" s="46"/>
      <c r="B124" s="6" t="s">
        <v>668</v>
      </c>
      <c r="C124" s="7" t="s">
        <v>1233</v>
      </c>
      <c r="D124" s="8" t="s">
        <v>1402</v>
      </c>
      <c r="E124" s="9" t="s">
        <v>950</v>
      </c>
      <c r="F124" s="17">
        <v>180.9</v>
      </c>
      <c r="G124" s="46"/>
      <c r="H124" s="26" t="s">
        <v>667</v>
      </c>
      <c r="I124" s="7" t="s">
        <v>876</v>
      </c>
      <c r="J124" s="8" t="s">
        <v>869</v>
      </c>
      <c r="K124" s="9" t="s">
        <v>948</v>
      </c>
      <c r="L124" s="27">
        <v>189.4</v>
      </c>
      <c r="M124" s="46"/>
    </row>
    <row r="125" spans="1:13" s="3" customFormat="1" ht="11.25" customHeight="1">
      <c r="A125" s="46"/>
      <c r="B125" s="6" t="s">
        <v>669</v>
      </c>
      <c r="C125" s="58" t="s">
        <v>766</v>
      </c>
      <c r="D125" s="62" t="s">
        <v>1403</v>
      </c>
      <c r="E125" s="60" t="s">
        <v>754</v>
      </c>
      <c r="F125" s="61">
        <v>182.2</v>
      </c>
      <c r="G125" s="46"/>
      <c r="H125" s="26" t="s">
        <v>668</v>
      </c>
      <c r="I125" s="58" t="s">
        <v>817</v>
      </c>
      <c r="J125" s="62" t="s">
        <v>855</v>
      </c>
      <c r="K125" s="60" t="s">
        <v>681</v>
      </c>
      <c r="L125" s="27">
        <v>190.6</v>
      </c>
      <c r="M125" s="46"/>
    </row>
    <row r="126" spans="1:13" s="3" customFormat="1" ht="11.25" customHeight="1">
      <c r="A126" s="46"/>
      <c r="B126" s="6" t="s">
        <v>918</v>
      </c>
      <c r="C126" s="58" t="s">
        <v>677</v>
      </c>
      <c r="D126" s="62" t="s">
        <v>1404</v>
      </c>
      <c r="E126" s="60" t="s">
        <v>950</v>
      </c>
      <c r="F126" s="61">
        <v>184.5</v>
      </c>
      <c r="G126" s="46"/>
      <c r="H126" s="26" t="s">
        <v>669</v>
      </c>
      <c r="I126" s="58" t="s">
        <v>725</v>
      </c>
      <c r="J126" s="62" t="s">
        <v>1420</v>
      </c>
      <c r="K126" s="60" t="s">
        <v>851</v>
      </c>
      <c r="L126" s="63">
        <v>191.2</v>
      </c>
      <c r="M126" s="46"/>
    </row>
    <row r="127" spans="1:13" s="3" customFormat="1" ht="11.25" customHeight="1">
      <c r="A127" s="46"/>
      <c r="B127" s="6" t="s">
        <v>919</v>
      </c>
      <c r="C127" s="58" t="s">
        <v>705</v>
      </c>
      <c r="D127" s="62" t="s">
        <v>1405</v>
      </c>
      <c r="E127" s="60" t="s">
        <v>647</v>
      </c>
      <c r="F127" s="61">
        <v>184.9</v>
      </c>
      <c r="G127" s="46"/>
      <c r="H127" s="26" t="s">
        <v>918</v>
      </c>
      <c r="I127" s="58" t="s">
        <v>717</v>
      </c>
      <c r="J127" s="62" t="s">
        <v>814</v>
      </c>
      <c r="K127" s="60" t="s">
        <v>695</v>
      </c>
      <c r="L127" s="63">
        <v>191.7</v>
      </c>
      <c r="M127" s="46"/>
    </row>
    <row r="128" spans="1:13" s="3" customFormat="1" ht="11.25" customHeight="1">
      <c r="A128" s="46"/>
      <c r="B128" s="6" t="s">
        <v>920</v>
      </c>
      <c r="C128" s="58" t="s">
        <v>1370</v>
      </c>
      <c r="D128" s="62" t="s">
        <v>1405</v>
      </c>
      <c r="E128" s="60" t="s">
        <v>647</v>
      </c>
      <c r="F128" s="61">
        <v>185.8</v>
      </c>
      <c r="G128" s="46"/>
      <c r="H128" s="26" t="s">
        <v>919</v>
      </c>
      <c r="I128" s="58" t="s">
        <v>759</v>
      </c>
      <c r="J128" s="62" t="s">
        <v>1421</v>
      </c>
      <c r="K128" s="60" t="s">
        <v>681</v>
      </c>
      <c r="L128" s="63">
        <v>192.5</v>
      </c>
      <c r="M128" s="46"/>
    </row>
    <row r="129" spans="1:13" s="3" customFormat="1" ht="11.25" customHeight="1">
      <c r="A129" s="46"/>
      <c r="B129" s="6" t="s">
        <v>921</v>
      </c>
      <c r="C129" s="58" t="s">
        <v>645</v>
      </c>
      <c r="D129" s="62" t="s">
        <v>676</v>
      </c>
      <c r="E129" s="60" t="s">
        <v>647</v>
      </c>
      <c r="F129" s="61">
        <v>186.3</v>
      </c>
      <c r="G129" s="46"/>
      <c r="H129" s="26" t="s">
        <v>920</v>
      </c>
      <c r="I129" s="58" t="s">
        <v>1422</v>
      </c>
      <c r="J129" s="62" t="s">
        <v>1423</v>
      </c>
      <c r="K129" s="60" t="s">
        <v>675</v>
      </c>
      <c r="L129" s="63">
        <v>201.7</v>
      </c>
      <c r="M129" s="46"/>
    </row>
    <row r="130" spans="1:13" s="3" customFormat="1" ht="11.25" customHeight="1">
      <c r="A130" s="46"/>
      <c r="B130" s="6" t="s">
        <v>922</v>
      </c>
      <c r="C130" s="58" t="s">
        <v>1191</v>
      </c>
      <c r="D130" s="62" t="s">
        <v>1192</v>
      </c>
      <c r="E130" s="60" t="s">
        <v>950</v>
      </c>
      <c r="F130" s="61">
        <v>187.4</v>
      </c>
      <c r="G130" s="46"/>
      <c r="H130" s="26" t="s">
        <v>921</v>
      </c>
      <c r="I130" s="58" t="s">
        <v>1199</v>
      </c>
      <c r="J130" s="62" t="s">
        <v>1227</v>
      </c>
      <c r="K130" s="60" t="s">
        <v>948</v>
      </c>
      <c r="L130" s="63">
        <v>202.1</v>
      </c>
      <c r="M130" s="46"/>
    </row>
    <row r="131" spans="1:13" s="3" customFormat="1" ht="11.25" customHeight="1">
      <c r="A131" s="46"/>
      <c r="B131" s="6" t="s">
        <v>1153</v>
      </c>
      <c r="C131" s="58" t="s">
        <v>1406</v>
      </c>
      <c r="D131" s="62" t="s">
        <v>1407</v>
      </c>
      <c r="E131" s="60" t="s">
        <v>679</v>
      </c>
      <c r="F131" s="61">
        <v>188</v>
      </c>
      <c r="G131" s="46"/>
      <c r="H131" s="26" t="s">
        <v>922</v>
      </c>
      <c r="I131" s="58" t="s">
        <v>685</v>
      </c>
      <c r="J131" s="62" t="s">
        <v>688</v>
      </c>
      <c r="K131" s="60" t="s">
        <v>647</v>
      </c>
      <c r="L131" s="63">
        <v>202.3</v>
      </c>
      <c r="M131" s="46"/>
    </row>
    <row r="132" spans="1:13" s="3" customFormat="1" ht="11.25" customHeight="1">
      <c r="A132" s="46"/>
      <c r="B132" s="6" t="s">
        <v>1154</v>
      </c>
      <c r="C132" s="58" t="s">
        <v>780</v>
      </c>
      <c r="D132" s="62" t="s">
        <v>1343</v>
      </c>
      <c r="E132" s="60" t="s">
        <v>647</v>
      </c>
      <c r="F132" s="61">
        <v>188.5</v>
      </c>
      <c r="G132" s="46"/>
      <c r="H132" s="26" t="s">
        <v>1153</v>
      </c>
      <c r="I132" s="58" t="s">
        <v>1034</v>
      </c>
      <c r="J132" s="62" t="s">
        <v>860</v>
      </c>
      <c r="K132" s="60" t="s">
        <v>851</v>
      </c>
      <c r="L132" s="63">
        <v>202.6</v>
      </c>
      <c r="M132" s="46"/>
    </row>
    <row r="133" spans="1:13" s="3" customFormat="1" ht="11.25" customHeight="1">
      <c r="A133" s="46"/>
      <c r="B133" s="6" t="s">
        <v>1155</v>
      </c>
      <c r="C133" s="58" t="s">
        <v>850</v>
      </c>
      <c r="D133" s="62" t="s">
        <v>1136</v>
      </c>
      <c r="E133" s="60" t="s">
        <v>647</v>
      </c>
      <c r="F133" s="61">
        <v>219.8</v>
      </c>
      <c r="G133" s="46"/>
      <c r="H133" s="26" t="s">
        <v>1154</v>
      </c>
      <c r="I133" s="58" t="s">
        <v>815</v>
      </c>
      <c r="J133" s="62" t="s">
        <v>828</v>
      </c>
      <c r="K133" s="60" t="s">
        <v>695</v>
      </c>
      <c r="L133" s="63">
        <v>203.9</v>
      </c>
      <c r="M133" s="46"/>
    </row>
    <row r="134" spans="1:13" s="3" customFormat="1" ht="11.25" customHeight="1">
      <c r="A134" s="46"/>
      <c r="B134" s="57"/>
      <c r="C134" s="58"/>
      <c r="D134" s="59"/>
      <c r="E134" s="60"/>
      <c r="F134" s="61"/>
      <c r="G134" s="46"/>
      <c r="H134" s="26" t="s">
        <v>1155</v>
      </c>
      <c r="I134" s="58" t="s">
        <v>854</v>
      </c>
      <c r="J134" s="62" t="s">
        <v>1424</v>
      </c>
      <c r="K134" s="60" t="s">
        <v>647</v>
      </c>
      <c r="L134" s="63">
        <v>205</v>
      </c>
      <c r="M134" s="46"/>
    </row>
    <row r="135" spans="1:13" s="3" customFormat="1" ht="11.25" customHeight="1">
      <c r="A135" s="46"/>
      <c r="B135" s="57"/>
      <c r="C135" s="58"/>
      <c r="D135" s="59"/>
      <c r="E135" s="60"/>
      <c r="F135" s="61"/>
      <c r="G135" s="46"/>
      <c r="H135" s="26" t="s">
        <v>1156</v>
      </c>
      <c r="I135" s="58" t="s">
        <v>1425</v>
      </c>
      <c r="J135" s="62" t="s">
        <v>1426</v>
      </c>
      <c r="K135" s="60" t="s">
        <v>851</v>
      </c>
      <c r="L135" s="63">
        <v>218.3</v>
      </c>
      <c r="M135" s="46"/>
    </row>
    <row r="136" spans="1:13" s="3" customFormat="1" ht="11.25" customHeight="1">
      <c r="A136" s="46"/>
      <c r="B136" s="57"/>
      <c r="C136" s="58"/>
      <c r="D136" s="59"/>
      <c r="E136" s="60"/>
      <c r="F136" s="61"/>
      <c r="G136" s="46"/>
      <c r="H136" s="26" t="s">
        <v>1157</v>
      </c>
      <c r="I136" s="58" t="s">
        <v>717</v>
      </c>
      <c r="J136" s="62" t="s">
        <v>726</v>
      </c>
      <c r="K136" s="60" t="s">
        <v>647</v>
      </c>
      <c r="L136" s="63">
        <v>220.9</v>
      </c>
      <c r="M136" s="46"/>
    </row>
    <row r="137" spans="1:13" s="3" customFormat="1" ht="11.25" customHeight="1">
      <c r="A137" s="46"/>
      <c r="B137" s="57"/>
      <c r="C137" s="58"/>
      <c r="D137" s="59"/>
      <c r="E137" s="60"/>
      <c r="F137" s="61"/>
      <c r="G137" s="46"/>
      <c r="H137" s="26" t="s">
        <v>1158</v>
      </c>
      <c r="I137" s="58" t="s">
        <v>723</v>
      </c>
      <c r="J137" s="62" t="s">
        <v>1427</v>
      </c>
      <c r="K137" s="60" t="s">
        <v>851</v>
      </c>
      <c r="L137" s="63">
        <v>224.6</v>
      </c>
      <c r="M137" s="46"/>
    </row>
    <row r="138" spans="1:13" s="3" customFormat="1" ht="11.25" customHeight="1">
      <c r="A138" s="46"/>
      <c r="B138" s="57"/>
      <c r="C138" s="58"/>
      <c r="D138" s="59"/>
      <c r="E138" s="60"/>
      <c r="F138" s="61"/>
      <c r="G138" s="46"/>
      <c r="H138" s="26" t="s">
        <v>1159</v>
      </c>
      <c r="I138" s="58" t="s">
        <v>725</v>
      </c>
      <c r="J138" s="62" t="s">
        <v>1175</v>
      </c>
      <c r="K138" s="60" t="s">
        <v>770</v>
      </c>
      <c r="L138" s="63">
        <v>227.1</v>
      </c>
      <c r="M138" s="46"/>
    </row>
    <row r="139" spans="1:13" s="3" customFormat="1" ht="11.25" customHeight="1">
      <c r="A139" s="46"/>
      <c r="B139" s="57"/>
      <c r="C139" s="58"/>
      <c r="D139" s="59"/>
      <c r="E139" s="60"/>
      <c r="F139" s="61"/>
      <c r="G139" s="46"/>
      <c r="H139" s="26" t="s">
        <v>1160</v>
      </c>
      <c r="I139" s="58" t="s">
        <v>1360</v>
      </c>
      <c r="J139" s="62" t="s">
        <v>1009</v>
      </c>
      <c r="K139" s="60" t="s">
        <v>770</v>
      </c>
      <c r="L139" s="63">
        <v>230.4</v>
      </c>
      <c r="M139" s="46"/>
    </row>
    <row r="140" spans="1:13" s="3" customFormat="1" ht="11.25" customHeight="1" thickBot="1">
      <c r="A140" s="46"/>
      <c r="B140" s="19"/>
      <c r="C140" s="10"/>
      <c r="D140" s="22"/>
      <c r="E140" s="11"/>
      <c r="F140" s="18"/>
      <c r="G140" s="46"/>
      <c r="H140" s="26" t="s">
        <v>1161</v>
      </c>
      <c r="I140" s="29" t="s">
        <v>727</v>
      </c>
      <c r="J140" s="92" t="s">
        <v>1181</v>
      </c>
      <c r="K140" s="30" t="s">
        <v>950</v>
      </c>
      <c r="L140" s="63">
        <v>231.3</v>
      </c>
      <c r="M140" s="46"/>
    </row>
    <row r="141" spans="1:13" s="3" customFormat="1" ht="8.25" customHeight="1" thickTop="1">
      <c r="A141" s="46"/>
      <c r="B141" s="47"/>
      <c r="C141" s="47"/>
      <c r="D141" s="47"/>
      <c r="E141" s="47"/>
      <c r="F141" s="47"/>
      <c r="G141" s="46"/>
      <c r="H141" s="48"/>
      <c r="I141" s="48"/>
      <c r="J141" s="48"/>
      <c r="K141" s="48"/>
      <c r="L141" s="48"/>
      <c r="M141" s="46"/>
    </row>
    <row r="142" spans="1:13" ht="34.5" customHeight="1" thickBot="1">
      <c r="A142" s="35"/>
      <c r="B142" s="784" t="s">
        <v>788</v>
      </c>
      <c r="C142" s="784"/>
      <c r="D142" s="35"/>
      <c r="E142" s="211" t="s">
        <v>732</v>
      </c>
      <c r="F142" s="781" t="s">
        <v>733</v>
      </c>
      <c r="G142" s="781"/>
      <c r="H142" s="781"/>
      <c r="I142" s="781"/>
      <c r="J142" s="35"/>
      <c r="K142" s="784" t="s">
        <v>917</v>
      </c>
      <c r="L142" s="784"/>
      <c r="M142" s="35"/>
    </row>
    <row r="143" spans="1:13" ht="5.25" customHeight="1" thickTop="1" thickBot="1">
      <c r="A143" s="35"/>
      <c r="B143" s="790" t="s">
        <v>639</v>
      </c>
      <c r="C143" s="791"/>
      <c r="D143" s="43"/>
      <c r="E143" s="44"/>
      <c r="F143" s="44"/>
      <c r="G143" s="35"/>
      <c r="H143" s="785" t="s">
        <v>670</v>
      </c>
      <c r="I143" s="786"/>
      <c r="J143" s="45"/>
      <c r="K143" s="45"/>
      <c r="L143" s="45"/>
      <c r="M143" s="35"/>
    </row>
    <row r="144" spans="1:13" s="3" customFormat="1" ht="16.5" thickTop="1" thickBot="1">
      <c r="A144" s="46"/>
      <c r="B144" s="792"/>
      <c r="C144" s="793"/>
      <c r="D144" s="14"/>
      <c r="E144" s="12" t="s">
        <v>663</v>
      </c>
      <c r="F144" s="13">
        <f>COUNTA(D146:D167)</f>
        <v>15</v>
      </c>
      <c r="G144" s="46"/>
      <c r="H144" s="787"/>
      <c r="I144" s="788"/>
      <c r="J144" s="32"/>
      <c r="K144" s="33" t="s">
        <v>663</v>
      </c>
      <c r="L144" s="34">
        <f>COUNTA(J146:J167)</f>
        <v>21</v>
      </c>
      <c r="M144" s="46"/>
    </row>
    <row r="145" spans="1:14" s="3" customFormat="1">
      <c r="A145" s="46"/>
      <c r="B145" s="15" t="s">
        <v>644</v>
      </c>
      <c r="C145" s="16" t="s">
        <v>640</v>
      </c>
      <c r="D145" s="4" t="s">
        <v>641</v>
      </c>
      <c r="E145" s="4" t="s">
        <v>642</v>
      </c>
      <c r="F145" s="5" t="s">
        <v>662</v>
      </c>
      <c r="G145" s="46"/>
      <c r="H145" s="24" t="s">
        <v>644</v>
      </c>
      <c r="I145" s="23" t="s">
        <v>640</v>
      </c>
      <c r="J145" s="4" t="s">
        <v>641</v>
      </c>
      <c r="K145" s="4" t="s">
        <v>642</v>
      </c>
      <c r="L145" s="25" t="s">
        <v>662</v>
      </c>
      <c r="M145" s="46"/>
    </row>
    <row r="146" spans="1:14" s="3" customFormat="1">
      <c r="A146" s="46"/>
      <c r="B146" s="93" t="s">
        <v>648</v>
      </c>
      <c r="C146" s="94" t="s">
        <v>698</v>
      </c>
      <c r="D146" s="95" t="s">
        <v>672</v>
      </c>
      <c r="E146" s="96" t="s">
        <v>962</v>
      </c>
      <c r="F146" s="301">
        <v>1.9386574074074072E-3</v>
      </c>
      <c r="G146" s="308"/>
      <c r="H146" s="111" t="s">
        <v>648</v>
      </c>
      <c r="I146" s="94" t="s">
        <v>854</v>
      </c>
      <c r="J146" s="95" t="s">
        <v>1437</v>
      </c>
      <c r="K146" s="96" t="s">
        <v>675</v>
      </c>
      <c r="L146" s="304">
        <v>3.2418981481481478E-3</v>
      </c>
      <c r="M146" s="46"/>
      <c r="N146" s="309"/>
    </row>
    <row r="147" spans="1:14" s="3" customFormat="1">
      <c r="A147" s="46"/>
      <c r="B147" s="98" t="s">
        <v>649</v>
      </c>
      <c r="C147" s="99" t="s">
        <v>1193</v>
      </c>
      <c r="D147" s="100" t="s">
        <v>1253</v>
      </c>
      <c r="E147" s="101" t="s">
        <v>948</v>
      </c>
      <c r="F147" s="302">
        <v>2.0439814814814813E-3</v>
      </c>
      <c r="G147" s="308"/>
      <c r="H147" s="113" t="s">
        <v>649</v>
      </c>
      <c r="I147" s="99" t="s">
        <v>1264</v>
      </c>
      <c r="J147" s="100" t="s">
        <v>1250</v>
      </c>
      <c r="K147" s="101" t="s">
        <v>675</v>
      </c>
      <c r="L147" s="305">
        <v>3.3483796296296295E-3</v>
      </c>
      <c r="M147" s="46"/>
      <c r="N147" s="309"/>
    </row>
    <row r="148" spans="1:14" s="3" customFormat="1">
      <c r="A148" s="46"/>
      <c r="B148" s="103" t="s">
        <v>650</v>
      </c>
      <c r="C148" s="104" t="s">
        <v>1196</v>
      </c>
      <c r="D148" s="105" t="s">
        <v>700</v>
      </c>
      <c r="E148" s="106" t="s">
        <v>681</v>
      </c>
      <c r="F148" s="303">
        <v>2.1099537037037037E-3</v>
      </c>
      <c r="G148" s="308"/>
      <c r="H148" s="115" t="s">
        <v>650</v>
      </c>
      <c r="I148" s="104" t="s">
        <v>725</v>
      </c>
      <c r="J148" s="105" t="s">
        <v>828</v>
      </c>
      <c r="K148" s="106" t="s">
        <v>647</v>
      </c>
      <c r="L148" s="306">
        <v>3.3599537037037035E-3</v>
      </c>
      <c r="M148" s="46"/>
      <c r="N148" s="309"/>
    </row>
    <row r="149" spans="1:14" s="3" customFormat="1">
      <c r="A149" s="46"/>
      <c r="B149" s="6" t="s">
        <v>651</v>
      </c>
      <c r="C149" s="7" t="s">
        <v>1429</v>
      </c>
      <c r="D149" s="8" t="s">
        <v>1277</v>
      </c>
      <c r="E149" s="9" t="s">
        <v>770</v>
      </c>
      <c r="F149" s="17">
        <v>182.9</v>
      </c>
      <c r="G149" s="46"/>
      <c r="H149" s="26" t="s">
        <v>651</v>
      </c>
      <c r="I149" s="7" t="s">
        <v>689</v>
      </c>
      <c r="J149" s="8" t="s">
        <v>716</v>
      </c>
      <c r="K149" s="9" t="s">
        <v>687</v>
      </c>
      <c r="L149" s="27">
        <v>290.7</v>
      </c>
      <c r="M149" s="46"/>
    </row>
    <row r="150" spans="1:14" s="3" customFormat="1">
      <c r="A150" s="46"/>
      <c r="B150" s="6" t="s">
        <v>652</v>
      </c>
      <c r="C150" s="7" t="s">
        <v>995</v>
      </c>
      <c r="D150" s="8" t="s">
        <v>1430</v>
      </c>
      <c r="E150" s="9" t="s">
        <v>770</v>
      </c>
      <c r="F150" s="17">
        <v>183.2</v>
      </c>
      <c r="G150" s="46"/>
      <c r="H150" s="26" t="s">
        <v>652</v>
      </c>
      <c r="I150" s="7" t="s">
        <v>682</v>
      </c>
      <c r="J150" s="8" t="s">
        <v>1363</v>
      </c>
      <c r="K150" s="9" t="s">
        <v>681</v>
      </c>
      <c r="L150" s="27">
        <v>291.2</v>
      </c>
      <c r="M150" s="46"/>
    </row>
    <row r="151" spans="1:14" s="3" customFormat="1">
      <c r="A151" s="46"/>
      <c r="B151" s="6" t="s">
        <v>653</v>
      </c>
      <c r="C151" s="7" t="s">
        <v>1182</v>
      </c>
      <c r="D151" s="8" t="s">
        <v>1386</v>
      </c>
      <c r="E151" s="9" t="s">
        <v>679</v>
      </c>
      <c r="F151" s="17">
        <v>183.7</v>
      </c>
      <c r="G151" s="46"/>
      <c r="H151" s="26" t="s">
        <v>653</v>
      </c>
      <c r="I151" s="7" t="s">
        <v>810</v>
      </c>
      <c r="J151" s="8" t="s">
        <v>858</v>
      </c>
      <c r="K151" s="9" t="s">
        <v>675</v>
      </c>
      <c r="L151" s="27">
        <v>293.5</v>
      </c>
      <c r="M151" s="46"/>
    </row>
    <row r="152" spans="1:14" s="3" customFormat="1">
      <c r="A152" s="46"/>
      <c r="B152" s="6" t="s">
        <v>654</v>
      </c>
      <c r="C152" s="7" t="s">
        <v>772</v>
      </c>
      <c r="D152" s="8" t="s">
        <v>1431</v>
      </c>
      <c r="E152" s="9" t="s">
        <v>962</v>
      </c>
      <c r="F152" s="17">
        <v>184.1</v>
      </c>
      <c r="G152" s="46"/>
      <c r="H152" s="26" t="s">
        <v>654</v>
      </c>
      <c r="I152" s="7" t="s">
        <v>1438</v>
      </c>
      <c r="J152" s="8" t="s">
        <v>1197</v>
      </c>
      <c r="K152" s="9" t="s">
        <v>948</v>
      </c>
      <c r="L152" s="27">
        <v>296.5</v>
      </c>
      <c r="M152" s="46"/>
    </row>
    <row r="153" spans="1:14" s="3" customFormat="1">
      <c r="A153" s="46"/>
      <c r="B153" s="6" t="s">
        <v>655</v>
      </c>
      <c r="C153" s="7" t="s">
        <v>780</v>
      </c>
      <c r="D153" s="8" t="s">
        <v>872</v>
      </c>
      <c r="E153" s="9" t="s">
        <v>687</v>
      </c>
      <c r="F153" s="17">
        <v>189.9</v>
      </c>
      <c r="G153" s="46"/>
      <c r="H153" s="26" t="s">
        <v>655</v>
      </c>
      <c r="I153" s="7" t="s">
        <v>759</v>
      </c>
      <c r="J153" s="8" t="s">
        <v>1439</v>
      </c>
      <c r="K153" s="9" t="s">
        <v>647</v>
      </c>
      <c r="L153" s="27">
        <v>297.10000000000002</v>
      </c>
      <c r="M153" s="46"/>
    </row>
    <row r="154" spans="1:14" s="3" customFormat="1">
      <c r="A154" s="46"/>
      <c r="B154" s="6" t="s">
        <v>656</v>
      </c>
      <c r="C154" s="7" t="s">
        <v>671</v>
      </c>
      <c r="D154" s="8" t="s">
        <v>701</v>
      </c>
      <c r="E154" s="9" t="s">
        <v>681</v>
      </c>
      <c r="F154" s="17">
        <v>190.7</v>
      </c>
      <c r="G154" s="46"/>
      <c r="H154" s="26" t="s">
        <v>656</v>
      </c>
      <c r="I154" s="7" t="s">
        <v>759</v>
      </c>
      <c r="J154" s="8" t="s">
        <v>855</v>
      </c>
      <c r="K154" s="9" t="s">
        <v>681</v>
      </c>
      <c r="L154" s="27">
        <v>297.8</v>
      </c>
      <c r="M154" s="46"/>
    </row>
    <row r="155" spans="1:14" s="3" customFormat="1">
      <c r="A155" s="46"/>
      <c r="B155" s="6" t="s">
        <v>657</v>
      </c>
      <c r="C155" s="7" t="s">
        <v>696</v>
      </c>
      <c r="D155" s="8" t="s">
        <v>1432</v>
      </c>
      <c r="E155" s="9" t="s">
        <v>950</v>
      </c>
      <c r="F155" s="17">
        <v>195.5</v>
      </c>
      <c r="G155" s="46"/>
      <c r="H155" s="26" t="s">
        <v>657</v>
      </c>
      <c r="I155" s="7" t="s">
        <v>727</v>
      </c>
      <c r="J155" s="8" t="s">
        <v>865</v>
      </c>
      <c r="K155" s="9" t="s">
        <v>961</v>
      </c>
      <c r="L155" s="27">
        <v>299.60000000000002</v>
      </c>
      <c r="M155" s="46"/>
    </row>
    <row r="156" spans="1:14" s="3" customFormat="1">
      <c r="A156" s="46"/>
      <c r="B156" s="6" t="s">
        <v>658</v>
      </c>
      <c r="C156" s="7" t="s">
        <v>645</v>
      </c>
      <c r="D156" s="8" t="s">
        <v>700</v>
      </c>
      <c r="E156" s="9" t="s">
        <v>681</v>
      </c>
      <c r="F156" s="17">
        <v>196.9</v>
      </c>
      <c r="G156" s="46"/>
      <c r="H156" s="26" t="s">
        <v>658</v>
      </c>
      <c r="I156" s="7" t="s">
        <v>685</v>
      </c>
      <c r="J156" s="8" t="s">
        <v>811</v>
      </c>
      <c r="K156" s="9" t="s">
        <v>647</v>
      </c>
      <c r="L156" s="27">
        <v>302.89999999999998</v>
      </c>
      <c r="M156" s="46"/>
    </row>
    <row r="157" spans="1:14" s="3" customFormat="1" ht="12" customHeight="1">
      <c r="A157" s="46"/>
      <c r="B157" s="6" t="s">
        <v>659</v>
      </c>
      <c r="C157" s="7" t="s">
        <v>708</v>
      </c>
      <c r="D157" s="8" t="s">
        <v>875</v>
      </c>
      <c r="E157" s="9" t="s">
        <v>681</v>
      </c>
      <c r="F157" s="17">
        <v>201.9</v>
      </c>
      <c r="G157" s="46"/>
      <c r="H157" s="26" t="s">
        <v>659</v>
      </c>
      <c r="I157" s="7" t="s">
        <v>802</v>
      </c>
      <c r="J157" s="8" t="s">
        <v>1440</v>
      </c>
      <c r="K157" s="9" t="s">
        <v>675</v>
      </c>
      <c r="L157" s="27">
        <v>304.39999999999998</v>
      </c>
      <c r="M157" s="46"/>
    </row>
    <row r="158" spans="1:14" s="3" customFormat="1">
      <c r="A158" s="46"/>
      <c r="B158" s="6" t="s">
        <v>660</v>
      </c>
      <c r="C158" s="7" t="s">
        <v>944</v>
      </c>
      <c r="D158" s="8" t="s">
        <v>1433</v>
      </c>
      <c r="E158" s="9" t="s">
        <v>950</v>
      </c>
      <c r="F158" s="17">
        <v>219.1</v>
      </c>
      <c r="G158" s="46"/>
      <c r="H158" s="26" t="s">
        <v>660</v>
      </c>
      <c r="I158" s="7" t="s">
        <v>1273</v>
      </c>
      <c r="J158" s="8" t="s">
        <v>1262</v>
      </c>
      <c r="K158" s="9" t="s">
        <v>647</v>
      </c>
      <c r="L158" s="27">
        <v>305.8</v>
      </c>
      <c r="M158" s="46"/>
    </row>
    <row r="159" spans="1:14" s="3" customFormat="1">
      <c r="A159" s="46"/>
      <c r="B159" s="6" t="s">
        <v>661</v>
      </c>
      <c r="C159" s="7" t="s">
        <v>1434</v>
      </c>
      <c r="D159" s="8" t="s">
        <v>1435</v>
      </c>
      <c r="E159" s="9" t="s">
        <v>681</v>
      </c>
      <c r="F159" s="17">
        <v>224.1</v>
      </c>
      <c r="G159" s="46"/>
      <c r="H159" s="26" t="s">
        <v>661</v>
      </c>
      <c r="I159" s="7" t="s">
        <v>1199</v>
      </c>
      <c r="J159" s="8" t="s">
        <v>1441</v>
      </c>
      <c r="K159" s="9" t="s">
        <v>948</v>
      </c>
      <c r="L159" s="27">
        <v>306.7</v>
      </c>
      <c r="M159" s="46"/>
    </row>
    <row r="160" spans="1:14" s="3" customFormat="1">
      <c r="A160" s="46"/>
      <c r="B160" s="6" t="s">
        <v>664</v>
      </c>
      <c r="C160" s="7" t="s">
        <v>1436</v>
      </c>
      <c r="D160" s="8" t="s">
        <v>1057</v>
      </c>
      <c r="E160" s="9" t="s">
        <v>851</v>
      </c>
      <c r="F160" s="17">
        <v>241.6</v>
      </c>
      <c r="G160" s="46"/>
      <c r="H160" s="26" t="s">
        <v>664</v>
      </c>
      <c r="I160" s="7" t="s">
        <v>685</v>
      </c>
      <c r="J160" s="8" t="s">
        <v>1450</v>
      </c>
      <c r="K160" s="9" t="s">
        <v>948</v>
      </c>
      <c r="L160" s="27">
        <v>307</v>
      </c>
      <c r="M160" s="46"/>
    </row>
    <row r="161" spans="1:14" s="3" customFormat="1" ht="12.75">
      <c r="A161" s="46"/>
      <c r="B161" s="6"/>
      <c r="C161" s="7"/>
      <c r="D161" s="21"/>
      <c r="E161" s="9"/>
      <c r="F161" s="17"/>
      <c r="G161" s="46"/>
      <c r="H161" s="26" t="s">
        <v>665</v>
      </c>
      <c r="I161" s="7" t="s">
        <v>1451</v>
      </c>
      <c r="J161" s="8" t="s">
        <v>1037</v>
      </c>
      <c r="K161" s="9" t="s">
        <v>948</v>
      </c>
      <c r="L161" s="27">
        <v>312.5</v>
      </c>
      <c r="M161" s="46"/>
    </row>
    <row r="162" spans="1:14" s="3" customFormat="1" ht="12.75">
      <c r="A162" s="46"/>
      <c r="B162" s="6"/>
      <c r="C162" s="7"/>
      <c r="D162" s="21"/>
      <c r="E162" s="9"/>
      <c r="F162" s="17"/>
      <c r="G162" s="46"/>
      <c r="H162" s="26" t="s">
        <v>666</v>
      </c>
      <c r="I162" s="7" t="s">
        <v>727</v>
      </c>
      <c r="J162" s="8" t="s">
        <v>868</v>
      </c>
      <c r="K162" s="9" t="s">
        <v>647</v>
      </c>
      <c r="L162" s="27">
        <v>338.9</v>
      </c>
      <c r="M162" s="46"/>
    </row>
    <row r="163" spans="1:14" s="3" customFormat="1" ht="12.75">
      <c r="A163" s="46"/>
      <c r="B163" s="6"/>
      <c r="C163" s="7"/>
      <c r="D163" s="21"/>
      <c r="E163" s="9"/>
      <c r="F163" s="17"/>
      <c r="G163" s="46"/>
      <c r="H163" s="26" t="s">
        <v>667</v>
      </c>
      <c r="I163" s="7" t="s">
        <v>723</v>
      </c>
      <c r="J163" s="8" t="s">
        <v>1037</v>
      </c>
      <c r="K163" s="9" t="s">
        <v>950</v>
      </c>
      <c r="L163" s="27">
        <v>359.5</v>
      </c>
      <c r="M163" s="46"/>
    </row>
    <row r="164" spans="1:14" s="3" customFormat="1" ht="12.75">
      <c r="A164" s="46"/>
      <c r="B164" s="6"/>
      <c r="C164" s="7"/>
      <c r="D164" s="21"/>
      <c r="E164" s="9"/>
      <c r="F164" s="17"/>
      <c r="G164" s="46"/>
      <c r="H164" s="26" t="s">
        <v>668</v>
      </c>
      <c r="I164" s="7" t="s">
        <v>892</v>
      </c>
      <c r="J164" s="8" t="s">
        <v>1263</v>
      </c>
      <c r="K164" s="9" t="s">
        <v>950</v>
      </c>
      <c r="L164" s="27">
        <v>360.6</v>
      </c>
      <c r="M164" s="46"/>
    </row>
    <row r="165" spans="1:14" s="3" customFormat="1" ht="12.75">
      <c r="A165" s="46"/>
      <c r="B165" s="6"/>
      <c r="C165" s="7"/>
      <c r="D165" s="21"/>
      <c r="E165" s="9"/>
      <c r="F165" s="17"/>
      <c r="G165" s="46"/>
      <c r="H165" s="26" t="s">
        <v>669</v>
      </c>
      <c r="I165" s="7" t="s">
        <v>685</v>
      </c>
      <c r="J165" s="8" t="s">
        <v>1181</v>
      </c>
      <c r="K165" s="9" t="s">
        <v>950</v>
      </c>
      <c r="L165" s="27">
        <v>387.5</v>
      </c>
      <c r="M165" s="46"/>
    </row>
    <row r="166" spans="1:14" s="3" customFormat="1" ht="13.5" thickBot="1">
      <c r="A166" s="46"/>
      <c r="B166" s="6"/>
      <c r="C166" s="7"/>
      <c r="D166" s="21"/>
      <c r="E166" s="9"/>
      <c r="F166" s="17"/>
      <c r="G166" s="46"/>
      <c r="H166" s="26" t="s">
        <v>918</v>
      </c>
      <c r="I166" s="7" t="s">
        <v>1417</v>
      </c>
      <c r="J166" s="8" t="s">
        <v>1452</v>
      </c>
      <c r="K166" s="9" t="s">
        <v>950</v>
      </c>
      <c r="L166" s="27">
        <v>420.6</v>
      </c>
      <c r="M166" s="46"/>
    </row>
    <row r="167" spans="1:14" s="3" customFormat="1" ht="13.5" hidden="1" thickBot="1">
      <c r="A167" s="46"/>
      <c r="B167" s="19"/>
      <c r="C167" s="10"/>
      <c r="D167" s="22"/>
      <c r="E167" s="11"/>
      <c r="F167" s="18"/>
      <c r="G167" s="46"/>
      <c r="H167" s="28"/>
      <c r="I167" s="29"/>
      <c r="J167" s="29"/>
      <c r="K167" s="30"/>
      <c r="L167" s="31"/>
      <c r="M167" s="46"/>
    </row>
    <row r="168" spans="1:14" s="3" customFormat="1" ht="12.75" thickTop="1">
      <c r="A168" s="46"/>
      <c r="B168" s="47"/>
      <c r="C168" s="47"/>
      <c r="D168" s="47"/>
      <c r="E168" s="47"/>
      <c r="F168" s="47"/>
      <c r="G168" s="46"/>
      <c r="H168" s="48"/>
      <c r="I168" s="48"/>
      <c r="J168" s="48"/>
      <c r="K168" s="48"/>
      <c r="L168" s="48"/>
      <c r="M168" s="46"/>
    </row>
    <row r="169" spans="1:14" s="3" customFormat="1" ht="34.5" customHeight="1" thickBot="1">
      <c r="A169" s="35"/>
      <c r="B169" s="784" t="s">
        <v>789</v>
      </c>
      <c r="C169" s="784"/>
      <c r="D169" s="35"/>
      <c r="E169" s="211" t="s">
        <v>917</v>
      </c>
      <c r="F169" s="781" t="s">
        <v>734</v>
      </c>
      <c r="G169" s="781"/>
      <c r="H169" s="781"/>
      <c r="I169" s="781"/>
      <c r="J169" s="35"/>
      <c r="K169" s="784" t="s">
        <v>744</v>
      </c>
      <c r="L169" s="784"/>
    </row>
    <row r="170" spans="1:14" s="3" customFormat="1" ht="13.5" thickTop="1" thickBot="1">
      <c r="A170" s="35"/>
      <c r="B170" s="790" t="s">
        <v>735</v>
      </c>
      <c r="C170" s="791"/>
      <c r="D170" s="43"/>
      <c r="E170" s="44"/>
      <c r="F170" s="44"/>
      <c r="G170" s="35"/>
      <c r="H170" s="785" t="s">
        <v>736</v>
      </c>
      <c r="I170" s="786"/>
      <c r="J170" s="45"/>
      <c r="K170" s="45"/>
      <c r="L170" s="45"/>
    </row>
    <row r="171" spans="1:14" s="3" customFormat="1" ht="16.5" thickTop="1" thickBot="1">
      <c r="A171" s="46"/>
      <c r="B171" s="792"/>
      <c r="C171" s="793"/>
      <c r="D171" s="14"/>
      <c r="E171" s="12" t="s">
        <v>663</v>
      </c>
      <c r="F171" s="13">
        <f>COUNTA(D173:D192)</f>
        <v>2</v>
      </c>
      <c r="G171" s="46"/>
      <c r="H171" s="787"/>
      <c r="I171" s="788"/>
      <c r="J171" s="32"/>
      <c r="K171" s="33" t="s">
        <v>663</v>
      </c>
      <c r="L171" s="34">
        <f>COUNTA(J173:J192)</f>
        <v>3</v>
      </c>
    </row>
    <row r="172" spans="1:14" s="3" customFormat="1">
      <c r="A172" s="46"/>
      <c r="B172" s="15" t="s">
        <v>644</v>
      </c>
      <c r="C172" s="16" t="s">
        <v>640</v>
      </c>
      <c r="D172" s="4" t="s">
        <v>641</v>
      </c>
      <c r="E172" s="4" t="s">
        <v>642</v>
      </c>
      <c r="F172" s="5" t="s">
        <v>662</v>
      </c>
      <c r="G172" s="46"/>
      <c r="H172" s="24" t="s">
        <v>644</v>
      </c>
      <c r="I172" s="23" t="s">
        <v>640</v>
      </c>
      <c r="J172" s="4" t="s">
        <v>641</v>
      </c>
      <c r="K172" s="4" t="s">
        <v>642</v>
      </c>
      <c r="L172" s="25" t="s">
        <v>662</v>
      </c>
    </row>
    <row r="173" spans="1:14" s="3" customFormat="1">
      <c r="A173" s="46"/>
      <c r="B173" s="93" t="s">
        <v>648</v>
      </c>
      <c r="C173" s="94" t="s">
        <v>823</v>
      </c>
      <c r="D173" s="95" t="s">
        <v>1453</v>
      </c>
      <c r="E173" s="96" t="s">
        <v>675</v>
      </c>
      <c r="F173" s="301">
        <v>4.5219907407407405E-3</v>
      </c>
      <c r="G173" s="308"/>
      <c r="H173" s="111" t="s">
        <v>648</v>
      </c>
      <c r="I173" s="94" t="s">
        <v>1456</v>
      </c>
      <c r="J173" s="95" t="s">
        <v>891</v>
      </c>
      <c r="K173" s="96" t="s">
        <v>948</v>
      </c>
      <c r="L173" s="304">
        <v>9.1435185185185178E-3</v>
      </c>
      <c r="N173" s="309"/>
    </row>
    <row r="174" spans="1:14" s="3" customFormat="1">
      <c r="A174" s="46"/>
      <c r="B174" s="98" t="s">
        <v>649</v>
      </c>
      <c r="C174" s="99" t="s">
        <v>1188</v>
      </c>
      <c r="D174" s="100" t="s">
        <v>1454</v>
      </c>
      <c r="E174" s="101" t="s">
        <v>675</v>
      </c>
      <c r="F174" s="302">
        <v>5.2777777777777771E-3</v>
      </c>
      <c r="G174" s="308"/>
      <c r="H174" s="113" t="s">
        <v>649</v>
      </c>
      <c r="I174" s="99" t="s">
        <v>810</v>
      </c>
      <c r="J174" s="100" t="s">
        <v>811</v>
      </c>
      <c r="K174" s="101" t="s">
        <v>647</v>
      </c>
      <c r="L174" s="305">
        <v>9.2708333333333341E-3</v>
      </c>
      <c r="N174" s="309"/>
    </row>
    <row r="175" spans="1:14" s="3" customFormat="1" ht="12.75" thickBot="1">
      <c r="A175" s="46"/>
      <c r="B175" s="103"/>
      <c r="C175" s="104"/>
      <c r="D175" s="105"/>
      <c r="E175" s="106"/>
      <c r="F175" s="107"/>
      <c r="G175" s="46"/>
      <c r="H175" s="115" t="s">
        <v>650</v>
      </c>
      <c r="I175" s="104" t="s">
        <v>1425</v>
      </c>
      <c r="J175" s="105" t="s">
        <v>1294</v>
      </c>
      <c r="K175" s="106" t="s">
        <v>770</v>
      </c>
      <c r="L175" s="306">
        <v>9.571759259259259E-3</v>
      </c>
      <c r="N175" s="309"/>
    </row>
    <row r="176" spans="1:14" s="3" customFormat="1" ht="12.75" hidden="1">
      <c r="A176" s="46"/>
      <c r="B176" s="6"/>
      <c r="C176" s="7"/>
      <c r="D176" s="20"/>
      <c r="E176" s="9"/>
      <c r="F176" s="17"/>
      <c r="G176" s="46"/>
      <c r="H176" s="26"/>
      <c r="I176" s="7"/>
      <c r="J176" s="8"/>
      <c r="K176" s="9"/>
      <c r="L176" s="27"/>
    </row>
    <row r="177" spans="1:12" s="3" customFormat="1" ht="13.5" hidden="1" thickBot="1">
      <c r="A177" s="46"/>
      <c r="B177" s="6"/>
      <c r="C177" s="7"/>
      <c r="D177" s="20"/>
      <c r="E177" s="9"/>
      <c r="F177" s="17"/>
      <c r="G177" s="46"/>
      <c r="H177" s="26"/>
      <c r="I177" s="7"/>
      <c r="J177" s="8"/>
      <c r="K177" s="9"/>
      <c r="L177" s="27"/>
    </row>
    <row r="178" spans="1:12" s="3" customFormat="1" ht="12.75" hidden="1">
      <c r="A178" s="46"/>
      <c r="B178" s="6"/>
      <c r="C178" s="7"/>
      <c r="D178" s="20"/>
      <c r="E178" s="9"/>
      <c r="F178" s="17"/>
      <c r="G178" s="46"/>
      <c r="H178" s="26"/>
      <c r="I178" s="7"/>
      <c r="J178" s="8"/>
      <c r="K178" s="9"/>
      <c r="L178" s="27"/>
    </row>
    <row r="179" spans="1:12" s="3" customFormat="1" ht="12.75" hidden="1">
      <c r="A179" s="46"/>
      <c r="B179" s="6"/>
      <c r="C179" s="7"/>
      <c r="D179" s="20"/>
      <c r="E179" s="9"/>
      <c r="F179" s="17"/>
      <c r="G179" s="46"/>
      <c r="H179" s="26"/>
      <c r="I179" s="7"/>
      <c r="J179" s="8"/>
      <c r="K179" s="9"/>
      <c r="L179" s="27"/>
    </row>
    <row r="180" spans="1:12" s="3" customFormat="1" ht="12.75" hidden="1">
      <c r="A180" s="46"/>
      <c r="B180" s="6"/>
      <c r="C180" s="7"/>
      <c r="D180" s="20"/>
      <c r="E180" s="9"/>
      <c r="F180" s="17"/>
      <c r="G180" s="46"/>
      <c r="H180" s="26"/>
      <c r="I180" s="7"/>
      <c r="J180" s="8"/>
      <c r="K180" s="9"/>
      <c r="L180" s="27"/>
    </row>
    <row r="181" spans="1:12" s="3" customFormat="1" ht="12.75" hidden="1">
      <c r="A181" s="46"/>
      <c r="B181" s="6"/>
      <c r="C181" s="7"/>
      <c r="D181" s="20"/>
      <c r="E181" s="9"/>
      <c r="F181" s="17"/>
      <c r="G181" s="46"/>
      <c r="H181" s="26"/>
      <c r="I181" s="7"/>
      <c r="J181" s="8"/>
      <c r="K181" s="9"/>
      <c r="L181" s="27"/>
    </row>
    <row r="182" spans="1:12" s="3" customFormat="1" ht="13.5" hidden="1" thickBot="1">
      <c r="A182" s="46"/>
      <c r="B182" s="6"/>
      <c r="C182" s="7"/>
      <c r="D182" s="20"/>
      <c r="E182" s="9"/>
      <c r="F182" s="17"/>
      <c r="G182" s="46"/>
      <c r="H182" s="26"/>
      <c r="I182" s="7"/>
      <c r="J182" s="8"/>
      <c r="K182" s="9"/>
      <c r="L182" s="27"/>
    </row>
    <row r="183" spans="1:12" s="3" customFormat="1" ht="13.5" hidden="1" customHeight="1">
      <c r="A183" s="46"/>
      <c r="B183" s="6"/>
      <c r="C183" s="7"/>
      <c r="D183" s="20"/>
      <c r="E183" s="9"/>
      <c r="F183" s="17"/>
      <c r="G183" s="46"/>
      <c r="H183" s="26"/>
      <c r="I183" s="7"/>
      <c r="J183" s="8"/>
      <c r="K183" s="9"/>
      <c r="L183" s="27"/>
    </row>
    <row r="184" spans="1:12" s="3" customFormat="1" ht="13.5" hidden="1" customHeight="1">
      <c r="A184" s="46"/>
      <c r="B184" s="6"/>
      <c r="C184" s="7"/>
      <c r="D184" s="20"/>
      <c r="E184" s="9"/>
      <c r="F184" s="17"/>
      <c r="G184" s="46"/>
      <c r="H184" s="26"/>
      <c r="I184" s="7"/>
      <c r="J184" s="8"/>
      <c r="K184" s="9"/>
      <c r="L184" s="27"/>
    </row>
    <row r="185" spans="1:12" s="3" customFormat="1" ht="13.5" hidden="1" customHeight="1">
      <c r="A185" s="46"/>
      <c r="B185" s="6"/>
      <c r="C185" s="7"/>
      <c r="D185" s="20"/>
      <c r="E185" s="9"/>
      <c r="F185" s="17"/>
      <c r="G185" s="46"/>
      <c r="H185" s="26"/>
      <c r="I185" s="7"/>
      <c r="J185" s="8"/>
      <c r="K185" s="9"/>
      <c r="L185" s="27"/>
    </row>
    <row r="186" spans="1:12" s="3" customFormat="1" ht="13.5" hidden="1" customHeight="1">
      <c r="A186" s="46"/>
      <c r="B186" s="6"/>
      <c r="C186" s="7"/>
      <c r="D186" s="20"/>
      <c r="E186" s="9"/>
      <c r="F186" s="17"/>
      <c r="G186" s="46"/>
      <c r="H186" s="26"/>
      <c r="I186" s="7"/>
      <c r="J186" s="8"/>
      <c r="K186" s="9"/>
      <c r="L186" s="27"/>
    </row>
    <row r="187" spans="1:12" s="3" customFormat="1" ht="13.5" hidden="1" customHeight="1">
      <c r="A187" s="46"/>
      <c r="B187" s="6"/>
      <c r="C187" s="7"/>
      <c r="D187" s="21"/>
      <c r="E187" s="9"/>
      <c r="F187" s="17"/>
      <c r="G187" s="46"/>
      <c r="H187" s="26"/>
      <c r="I187" s="7"/>
      <c r="J187" s="7"/>
      <c r="K187" s="9"/>
      <c r="L187" s="27"/>
    </row>
    <row r="188" spans="1:12" s="3" customFormat="1" ht="13.5" hidden="1" customHeight="1">
      <c r="A188" s="46"/>
      <c r="B188" s="6"/>
      <c r="C188" s="7"/>
      <c r="D188" s="21"/>
      <c r="E188" s="9"/>
      <c r="F188" s="17"/>
      <c r="G188" s="46"/>
      <c r="H188" s="26"/>
      <c r="I188" s="7"/>
      <c r="J188" s="7"/>
      <c r="K188" s="9"/>
      <c r="L188" s="27"/>
    </row>
    <row r="189" spans="1:12" s="3" customFormat="1" ht="13.5" hidden="1" customHeight="1">
      <c r="A189" s="46"/>
      <c r="B189" s="6"/>
      <c r="C189" s="7"/>
      <c r="D189" s="21"/>
      <c r="E189" s="9"/>
      <c r="F189" s="17"/>
      <c r="G189" s="46"/>
      <c r="H189" s="26"/>
      <c r="I189" s="7"/>
      <c r="J189" s="7"/>
      <c r="K189" s="9"/>
      <c r="L189" s="27"/>
    </row>
    <row r="190" spans="1:12" s="3" customFormat="1" ht="13.5" hidden="1" customHeight="1">
      <c r="A190" s="46"/>
      <c r="B190" s="6"/>
      <c r="C190" s="7"/>
      <c r="D190" s="21"/>
      <c r="E190" s="9"/>
      <c r="F190" s="17"/>
      <c r="G190" s="46"/>
      <c r="H190" s="26"/>
      <c r="I190" s="7"/>
      <c r="J190" s="7"/>
      <c r="K190" s="9"/>
      <c r="L190" s="27"/>
    </row>
    <row r="191" spans="1:12" s="3" customFormat="1" ht="13.5" hidden="1" customHeight="1">
      <c r="A191" s="46"/>
      <c r="B191" s="6"/>
      <c r="C191" s="7"/>
      <c r="D191" s="21"/>
      <c r="E191" s="9"/>
      <c r="F191" s="17"/>
      <c r="G191" s="46"/>
      <c r="H191" s="26"/>
      <c r="I191" s="7"/>
      <c r="J191" s="7"/>
      <c r="K191" s="9"/>
      <c r="L191" s="27"/>
    </row>
    <row r="192" spans="1:12" s="3" customFormat="1" ht="13.5" hidden="1" thickBot="1">
      <c r="A192" s="46"/>
      <c r="B192" s="19"/>
      <c r="C192" s="10"/>
      <c r="D192" s="22"/>
      <c r="E192" s="11"/>
      <c r="F192" s="18"/>
      <c r="G192" s="46"/>
      <c r="H192" s="28"/>
      <c r="I192" s="29"/>
      <c r="J192" s="29"/>
      <c r="K192" s="30"/>
      <c r="L192" s="31"/>
    </row>
    <row r="193" spans="1:14" s="3" customFormat="1" ht="12.75" thickTop="1">
      <c r="A193" s="46"/>
      <c r="B193" s="47"/>
      <c r="C193" s="47"/>
      <c r="D193" s="47"/>
      <c r="E193" s="47"/>
      <c r="F193" s="47"/>
      <c r="G193" s="46"/>
      <c r="H193" s="48"/>
      <c r="I193" s="48"/>
      <c r="J193" s="48"/>
      <c r="K193" s="48"/>
      <c r="L193" s="48"/>
    </row>
    <row r="194" spans="1:14" s="3" customFormat="1" ht="21" thickBot="1">
      <c r="A194" s="35"/>
      <c r="B194" s="784" t="s">
        <v>790</v>
      </c>
      <c r="C194" s="784"/>
      <c r="D194" s="35"/>
      <c r="E194" s="211" t="s">
        <v>743</v>
      </c>
      <c r="F194" s="781" t="s">
        <v>793</v>
      </c>
      <c r="G194" s="781"/>
      <c r="H194" s="781"/>
      <c r="I194" s="781"/>
      <c r="J194" s="35"/>
      <c r="K194" s="784" t="s">
        <v>741</v>
      </c>
      <c r="L194" s="784"/>
    </row>
    <row r="195" spans="1:14" s="3" customFormat="1" ht="13.5" thickTop="1" thickBot="1">
      <c r="A195" s="35"/>
      <c r="B195" s="790" t="s">
        <v>737</v>
      </c>
      <c r="C195" s="791"/>
      <c r="D195" s="43"/>
      <c r="E195" s="44"/>
      <c r="F195" s="44"/>
      <c r="G195" s="35"/>
      <c r="H195" s="785" t="s">
        <v>738</v>
      </c>
      <c r="I195" s="786"/>
      <c r="J195" s="45"/>
      <c r="K195" s="45"/>
      <c r="L195" s="45"/>
    </row>
    <row r="196" spans="1:14" s="3" customFormat="1" ht="16.5" thickTop="1" thickBot="1">
      <c r="A196" s="46"/>
      <c r="B196" s="792"/>
      <c r="C196" s="793"/>
      <c r="D196" s="14"/>
      <c r="E196" s="12" t="s">
        <v>663</v>
      </c>
      <c r="F196" s="13">
        <f>COUNTA(D198:D217)</f>
        <v>2</v>
      </c>
      <c r="G196" s="46"/>
      <c r="H196" s="787"/>
      <c r="I196" s="788"/>
      <c r="J196" s="32"/>
      <c r="K196" s="33" t="s">
        <v>663</v>
      </c>
      <c r="L196" s="34">
        <f>COUNTA(J198:J217)</f>
        <v>17</v>
      </c>
    </row>
    <row r="197" spans="1:14" s="3" customFormat="1">
      <c r="A197" s="46"/>
      <c r="B197" s="15" t="s">
        <v>644</v>
      </c>
      <c r="C197" s="16" t="s">
        <v>640</v>
      </c>
      <c r="D197" s="4" t="s">
        <v>641</v>
      </c>
      <c r="E197" s="4" t="s">
        <v>642</v>
      </c>
      <c r="F197" s="5" t="s">
        <v>662</v>
      </c>
      <c r="G197" s="46"/>
      <c r="H197" s="24" t="s">
        <v>644</v>
      </c>
      <c r="I197" s="23" t="s">
        <v>640</v>
      </c>
      <c r="J197" s="4" t="s">
        <v>641</v>
      </c>
      <c r="K197" s="4" t="s">
        <v>642</v>
      </c>
      <c r="L197" s="25" t="s">
        <v>662</v>
      </c>
    </row>
    <row r="198" spans="1:14" s="3" customFormat="1">
      <c r="A198" s="46"/>
      <c r="B198" s="93" t="s">
        <v>648</v>
      </c>
      <c r="C198" s="94" t="s">
        <v>772</v>
      </c>
      <c r="D198" s="95" t="s">
        <v>1455</v>
      </c>
      <c r="E198" s="96" t="s">
        <v>962</v>
      </c>
      <c r="F198" s="301">
        <v>9.0624999999999994E-3</v>
      </c>
      <c r="G198" s="308"/>
      <c r="H198" s="111" t="s">
        <v>648</v>
      </c>
      <c r="I198" s="94" t="s">
        <v>748</v>
      </c>
      <c r="J198" s="95" t="s">
        <v>1457</v>
      </c>
      <c r="K198" s="96" t="s">
        <v>1463</v>
      </c>
      <c r="L198" s="304">
        <v>1.8101851851851852E-2</v>
      </c>
      <c r="N198" s="309"/>
    </row>
    <row r="199" spans="1:14" s="3" customFormat="1">
      <c r="A199" s="46"/>
      <c r="B199" s="98" t="s">
        <v>649</v>
      </c>
      <c r="C199" s="99" t="s">
        <v>764</v>
      </c>
      <c r="D199" s="100" t="s">
        <v>765</v>
      </c>
      <c r="E199" s="101" t="s">
        <v>900</v>
      </c>
      <c r="F199" s="302">
        <v>1.042824074074074E-2</v>
      </c>
      <c r="G199" s="308"/>
      <c r="H199" s="113" t="s">
        <v>649</v>
      </c>
      <c r="I199" s="99" t="s">
        <v>725</v>
      </c>
      <c r="J199" s="100" t="s">
        <v>1068</v>
      </c>
      <c r="K199" s="101" t="s">
        <v>770</v>
      </c>
      <c r="L199" s="305">
        <v>1.8414351851851852E-2</v>
      </c>
      <c r="N199" s="309"/>
    </row>
    <row r="200" spans="1:14" s="3" customFormat="1">
      <c r="A200" s="46"/>
      <c r="B200" s="103"/>
      <c r="C200" s="104"/>
      <c r="D200" s="105"/>
      <c r="E200" s="106"/>
      <c r="F200" s="107"/>
      <c r="G200" s="46"/>
      <c r="H200" s="115" t="s">
        <v>650</v>
      </c>
      <c r="I200" s="104" t="s">
        <v>717</v>
      </c>
      <c r="J200" s="105" t="s">
        <v>758</v>
      </c>
      <c r="K200" s="106" t="s">
        <v>900</v>
      </c>
      <c r="L200" s="306">
        <v>1.9317129629629629E-2</v>
      </c>
      <c r="N200" s="309"/>
    </row>
    <row r="201" spans="1:14" s="3" customFormat="1" ht="12.75">
      <c r="A201" s="46"/>
      <c r="B201" s="6"/>
      <c r="C201" s="7"/>
      <c r="D201" s="20"/>
      <c r="E201" s="9"/>
      <c r="F201" s="17"/>
      <c r="G201" s="46"/>
      <c r="H201" s="26" t="s">
        <v>651</v>
      </c>
      <c r="I201" s="7" t="s">
        <v>805</v>
      </c>
      <c r="J201" s="8" t="s">
        <v>1071</v>
      </c>
      <c r="K201" s="9" t="s">
        <v>900</v>
      </c>
      <c r="L201" s="27">
        <v>1670</v>
      </c>
    </row>
    <row r="202" spans="1:14" s="3" customFormat="1" ht="12.75">
      <c r="A202" s="46"/>
      <c r="B202" s="6"/>
      <c r="C202" s="7"/>
      <c r="D202" s="20"/>
      <c r="E202" s="9"/>
      <c r="F202" s="17"/>
      <c r="G202" s="46"/>
      <c r="H202" s="26" t="s">
        <v>652</v>
      </c>
      <c r="I202" s="7" t="s">
        <v>685</v>
      </c>
      <c r="J202" s="8" t="s">
        <v>1311</v>
      </c>
      <c r="K202" s="9" t="s">
        <v>900</v>
      </c>
      <c r="L202" s="27">
        <v>1679</v>
      </c>
    </row>
    <row r="203" spans="1:14" s="3" customFormat="1" ht="12.75">
      <c r="A203" s="46"/>
      <c r="B203" s="6"/>
      <c r="C203" s="7"/>
      <c r="D203" s="20"/>
      <c r="E203" s="9"/>
      <c r="F203" s="17"/>
      <c r="G203" s="46"/>
      <c r="H203" s="26" t="s">
        <v>653</v>
      </c>
      <c r="I203" s="7" t="s">
        <v>999</v>
      </c>
      <c r="J203" s="8" t="s">
        <v>1310</v>
      </c>
      <c r="K203" s="9" t="s">
        <v>770</v>
      </c>
      <c r="L203" s="27">
        <v>1711</v>
      </c>
    </row>
    <row r="204" spans="1:14" s="3" customFormat="1" ht="12.75">
      <c r="A204" s="46"/>
      <c r="B204" s="6"/>
      <c r="C204" s="7"/>
      <c r="D204" s="20"/>
      <c r="E204" s="9"/>
      <c r="F204" s="17"/>
      <c r="G204" s="46"/>
      <c r="H204" s="26" t="s">
        <v>654</v>
      </c>
      <c r="I204" s="7" t="s">
        <v>845</v>
      </c>
      <c r="J204" s="8" t="s">
        <v>1458</v>
      </c>
      <c r="K204" s="9" t="s">
        <v>770</v>
      </c>
      <c r="L204" s="27">
        <v>1721</v>
      </c>
    </row>
    <row r="205" spans="1:14" s="3" customFormat="1" ht="12.75">
      <c r="A205" s="46"/>
      <c r="B205" s="6"/>
      <c r="C205" s="7"/>
      <c r="D205" s="20"/>
      <c r="E205" s="9"/>
      <c r="F205" s="17"/>
      <c r="G205" s="46"/>
      <c r="H205" s="26" t="s">
        <v>655</v>
      </c>
      <c r="I205" s="7" t="s">
        <v>728</v>
      </c>
      <c r="J205" s="8" t="s">
        <v>1333</v>
      </c>
      <c r="K205" s="9" t="s">
        <v>747</v>
      </c>
      <c r="L205" s="27">
        <v>1723</v>
      </c>
    </row>
    <row r="206" spans="1:14" s="3" customFormat="1" ht="12.75">
      <c r="A206" s="46"/>
      <c r="B206" s="6"/>
      <c r="C206" s="7"/>
      <c r="D206" s="20"/>
      <c r="E206" s="9"/>
      <c r="F206" s="17"/>
      <c r="G206" s="46"/>
      <c r="H206" s="26" t="s">
        <v>656</v>
      </c>
      <c r="I206" s="7" t="s">
        <v>1073</v>
      </c>
      <c r="J206" s="8" t="s">
        <v>1074</v>
      </c>
      <c r="K206" s="9" t="s">
        <v>747</v>
      </c>
      <c r="L206" s="27">
        <v>1727</v>
      </c>
    </row>
    <row r="207" spans="1:14" s="3" customFormat="1" ht="12.75">
      <c r="A207" s="46"/>
      <c r="B207" s="6"/>
      <c r="C207" s="7"/>
      <c r="D207" s="20"/>
      <c r="E207" s="9"/>
      <c r="F207" s="17"/>
      <c r="G207" s="46"/>
      <c r="H207" s="26" t="s">
        <v>657</v>
      </c>
      <c r="I207" s="7" t="s">
        <v>723</v>
      </c>
      <c r="J207" s="8" t="s">
        <v>1459</v>
      </c>
      <c r="K207" s="9" t="s">
        <v>900</v>
      </c>
      <c r="L207" s="27">
        <v>1806</v>
      </c>
    </row>
    <row r="208" spans="1:14" s="3" customFormat="1" ht="12.75">
      <c r="A208" s="46"/>
      <c r="B208" s="6"/>
      <c r="C208" s="7"/>
      <c r="D208" s="20"/>
      <c r="E208" s="9"/>
      <c r="F208" s="17"/>
      <c r="G208" s="46"/>
      <c r="H208" s="26" t="s">
        <v>658</v>
      </c>
      <c r="I208" s="7" t="s">
        <v>759</v>
      </c>
      <c r="J208" s="8" t="s">
        <v>756</v>
      </c>
      <c r="K208" s="9" t="s">
        <v>679</v>
      </c>
      <c r="L208" s="27">
        <v>1821</v>
      </c>
    </row>
    <row r="209" spans="1:14" s="3" customFormat="1" ht="12.75">
      <c r="A209" s="46"/>
      <c r="B209" s="6"/>
      <c r="C209" s="7"/>
      <c r="D209" s="20"/>
      <c r="E209" s="9"/>
      <c r="F209" s="17"/>
      <c r="G209" s="46"/>
      <c r="H209" s="26" t="s">
        <v>659</v>
      </c>
      <c r="I209" s="7" t="s">
        <v>903</v>
      </c>
      <c r="J209" s="8" t="s">
        <v>904</v>
      </c>
      <c r="K209" s="9" t="s">
        <v>747</v>
      </c>
      <c r="L209" s="27">
        <v>1825</v>
      </c>
    </row>
    <row r="210" spans="1:14" s="3" customFormat="1" ht="12.75">
      <c r="A210" s="46"/>
      <c r="B210" s="6"/>
      <c r="C210" s="7"/>
      <c r="D210" s="20"/>
      <c r="E210" s="9"/>
      <c r="F210" s="17"/>
      <c r="G210" s="46"/>
      <c r="H210" s="26" t="s">
        <v>660</v>
      </c>
      <c r="I210" s="7" t="s">
        <v>761</v>
      </c>
      <c r="J210" s="8" t="s">
        <v>762</v>
      </c>
      <c r="K210" s="9" t="s">
        <v>770</v>
      </c>
      <c r="L210" s="27">
        <v>1841</v>
      </c>
    </row>
    <row r="211" spans="1:14" s="3" customFormat="1" ht="12.75">
      <c r="A211" s="46"/>
      <c r="B211" s="6"/>
      <c r="C211" s="7"/>
      <c r="D211" s="20"/>
      <c r="E211" s="9"/>
      <c r="F211" s="17"/>
      <c r="G211" s="46"/>
      <c r="H211" s="26" t="s">
        <v>661</v>
      </c>
      <c r="I211" s="7" t="s">
        <v>748</v>
      </c>
      <c r="J211" s="8" t="s">
        <v>1460</v>
      </c>
      <c r="K211" s="9" t="s">
        <v>900</v>
      </c>
      <c r="L211" s="27">
        <v>1914</v>
      </c>
    </row>
    <row r="212" spans="1:14" s="3" customFormat="1" ht="12.75">
      <c r="A212" s="46"/>
      <c r="B212" s="6"/>
      <c r="C212" s="7"/>
      <c r="D212" s="21"/>
      <c r="E212" s="9"/>
      <c r="F212" s="17"/>
      <c r="G212" s="46"/>
      <c r="H212" s="26" t="s">
        <v>664</v>
      </c>
      <c r="I212" s="7" t="s">
        <v>835</v>
      </c>
      <c r="J212" s="8" t="s">
        <v>1461</v>
      </c>
      <c r="K212" s="9" t="s">
        <v>900</v>
      </c>
      <c r="L212" s="27">
        <v>1923</v>
      </c>
    </row>
    <row r="213" spans="1:14" s="3" customFormat="1" ht="12.75">
      <c r="A213" s="46"/>
      <c r="B213" s="6"/>
      <c r="C213" s="7"/>
      <c r="D213" s="21"/>
      <c r="E213" s="9"/>
      <c r="F213" s="17"/>
      <c r="G213" s="46"/>
      <c r="H213" s="26" t="s">
        <v>665</v>
      </c>
      <c r="I213" s="7" t="s">
        <v>717</v>
      </c>
      <c r="J213" s="8" t="s">
        <v>1316</v>
      </c>
      <c r="K213" s="9" t="s">
        <v>963</v>
      </c>
      <c r="L213" s="27">
        <v>1952</v>
      </c>
    </row>
    <row r="214" spans="1:14" s="3" customFormat="1" ht="13.5" thickBot="1">
      <c r="A214" s="46"/>
      <c r="B214" s="6"/>
      <c r="C214" s="7"/>
      <c r="D214" s="21"/>
      <c r="E214" s="9"/>
      <c r="F214" s="17"/>
      <c r="G214" s="46"/>
      <c r="H214" s="26" t="s">
        <v>666</v>
      </c>
      <c r="I214" s="7" t="s">
        <v>1070</v>
      </c>
      <c r="J214" s="8" t="s">
        <v>1462</v>
      </c>
      <c r="K214" s="9" t="s">
        <v>971</v>
      </c>
      <c r="L214" s="27">
        <v>2183</v>
      </c>
    </row>
    <row r="215" spans="1:14" s="3" customFormat="1" ht="12.75" hidden="1">
      <c r="A215" s="46"/>
      <c r="B215" s="6"/>
      <c r="C215" s="7"/>
      <c r="D215" s="21"/>
      <c r="E215" s="9"/>
      <c r="F215" s="17"/>
      <c r="G215" s="46"/>
      <c r="H215" s="26"/>
      <c r="I215" s="7"/>
      <c r="J215" s="7"/>
      <c r="K215" s="9"/>
      <c r="L215" s="27"/>
    </row>
    <row r="216" spans="1:14" s="3" customFormat="1" ht="12.75" hidden="1">
      <c r="A216" s="46"/>
      <c r="B216" s="6"/>
      <c r="C216" s="7"/>
      <c r="D216" s="21"/>
      <c r="E216" s="9"/>
      <c r="F216" s="17"/>
      <c r="G216" s="46"/>
      <c r="H216" s="26"/>
      <c r="I216" s="7"/>
      <c r="J216" s="7"/>
      <c r="K216" s="9"/>
      <c r="L216" s="27"/>
    </row>
    <row r="217" spans="1:14" s="3" customFormat="1" ht="13.5" hidden="1" thickBot="1">
      <c r="A217" s="46"/>
      <c r="B217" s="19"/>
      <c r="C217" s="10"/>
      <c r="D217" s="22"/>
      <c r="E217" s="11"/>
      <c r="F217" s="18"/>
      <c r="G217" s="46"/>
      <c r="H217" s="28"/>
      <c r="I217" s="29"/>
      <c r="J217" s="29"/>
      <c r="K217" s="30"/>
      <c r="L217" s="31"/>
    </row>
    <row r="218" spans="1:14" s="3" customFormat="1" ht="12.75" thickTop="1">
      <c r="A218" s="46"/>
      <c r="B218" s="47"/>
      <c r="C218" s="47"/>
      <c r="D218" s="47"/>
      <c r="E218" s="47"/>
      <c r="F218" s="47"/>
      <c r="G218" s="46"/>
      <c r="H218" s="48"/>
      <c r="I218" s="48"/>
      <c r="J218" s="48"/>
      <c r="K218" s="48"/>
      <c r="L218" s="48"/>
    </row>
    <row r="219" spans="1:14" s="3" customFormat="1" ht="21" thickBot="1">
      <c r="A219" s="35"/>
      <c r="B219" s="784" t="s">
        <v>791</v>
      </c>
      <c r="C219" s="784"/>
      <c r="D219" s="211" t="s">
        <v>741</v>
      </c>
      <c r="E219" s="781" t="s">
        <v>740</v>
      </c>
      <c r="F219" s="781"/>
      <c r="G219" s="42"/>
      <c r="H219" s="784" t="s">
        <v>792</v>
      </c>
      <c r="I219" s="784" t="s">
        <v>792</v>
      </c>
      <c r="J219" s="211" t="s">
        <v>741</v>
      </c>
      <c r="K219" s="781" t="s">
        <v>932</v>
      </c>
      <c r="L219" s="781"/>
    </row>
    <row r="220" spans="1:14" s="3" customFormat="1" ht="13.5" customHeight="1" thickTop="1" thickBot="1">
      <c r="A220" s="35"/>
      <c r="B220" s="785" t="s">
        <v>739</v>
      </c>
      <c r="C220" s="786"/>
      <c r="D220" s="45"/>
      <c r="E220" s="45"/>
      <c r="F220" s="45"/>
      <c r="G220" s="35"/>
      <c r="H220" s="785" t="s">
        <v>739</v>
      </c>
      <c r="I220" s="786"/>
      <c r="J220" s="45"/>
      <c r="K220" s="45"/>
      <c r="L220" s="45"/>
    </row>
    <row r="221" spans="1:14" s="3" customFormat="1" ht="16.5" thickTop="1" thickBot="1">
      <c r="A221" s="46"/>
      <c r="B221" s="787"/>
      <c r="C221" s="788"/>
      <c r="D221" s="32"/>
      <c r="E221" s="33" t="s">
        <v>663</v>
      </c>
      <c r="F221" s="34">
        <f>COUNTA(D223:D242)</f>
        <v>7</v>
      </c>
      <c r="G221" s="46"/>
      <c r="H221" s="787"/>
      <c r="I221" s="788"/>
      <c r="J221" s="32"/>
      <c r="K221" s="33" t="s">
        <v>663</v>
      </c>
      <c r="L221" s="34">
        <f>COUNTA(J223:J242)</f>
        <v>4</v>
      </c>
    </row>
    <row r="222" spans="1:14" s="3" customFormat="1">
      <c r="A222" s="46"/>
      <c r="B222" s="24" t="s">
        <v>644</v>
      </c>
      <c r="C222" s="23" t="s">
        <v>640</v>
      </c>
      <c r="D222" s="4" t="s">
        <v>641</v>
      </c>
      <c r="E222" s="4" t="s">
        <v>642</v>
      </c>
      <c r="F222" s="25" t="s">
        <v>662</v>
      </c>
      <c r="G222" s="46"/>
      <c r="H222" s="24" t="s">
        <v>644</v>
      </c>
      <c r="I222" s="23" t="s">
        <v>640</v>
      </c>
      <c r="J222" s="4" t="s">
        <v>641</v>
      </c>
      <c r="K222" s="4" t="s">
        <v>642</v>
      </c>
      <c r="L222" s="25" t="s">
        <v>662</v>
      </c>
    </row>
    <row r="223" spans="1:14" s="3" customFormat="1">
      <c r="A223" s="46"/>
      <c r="B223" s="111" t="s">
        <v>648</v>
      </c>
      <c r="C223" s="94" t="s">
        <v>717</v>
      </c>
      <c r="D223" s="95" t="s">
        <v>716</v>
      </c>
      <c r="E223" s="96" t="s">
        <v>687</v>
      </c>
      <c r="F223" s="304">
        <v>1.9386574074074073E-2</v>
      </c>
      <c r="G223" s="308"/>
      <c r="H223" s="111" t="s">
        <v>648</v>
      </c>
      <c r="I223" s="94" t="s">
        <v>1468</v>
      </c>
      <c r="J223" s="95" t="s">
        <v>909</v>
      </c>
      <c r="K223" s="96" t="s">
        <v>679</v>
      </c>
      <c r="L223" s="304">
        <v>2.269675925925926E-2</v>
      </c>
      <c r="N223" s="309"/>
    </row>
    <row r="224" spans="1:14" s="3" customFormat="1">
      <c r="A224" s="46"/>
      <c r="B224" s="113" t="s">
        <v>649</v>
      </c>
      <c r="C224" s="99" t="s">
        <v>748</v>
      </c>
      <c r="D224" s="100" t="s">
        <v>912</v>
      </c>
      <c r="E224" s="101" t="s">
        <v>687</v>
      </c>
      <c r="F224" s="305">
        <v>1.9710648148148147E-2</v>
      </c>
      <c r="G224" s="308"/>
      <c r="H224" s="113" t="s">
        <v>649</v>
      </c>
      <c r="I224" s="99" t="s">
        <v>1070</v>
      </c>
      <c r="J224" s="100" t="s">
        <v>1107</v>
      </c>
      <c r="K224" s="101" t="s">
        <v>770</v>
      </c>
      <c r="L224" s="305">
        <v>2.4004629629629629E-2</v>
      </c>
      <c r="N224" s="309"/>
    </row>
    <row r="225" spans="1:14" s="3" customFormat="1">
      <c r="A225" s="46"/>
      <c r="B225" s="115" t="s">
        <v>650</v>
      </c>
      <c r="C225" s="104" t="s">
        <v>878</v>
      </c>
      <c r="D225" s="105" t="s">
        <v>1464</v>
      </c>
      <c r="E225" s="106" t="s">
        <v>900</v>
      </c>
      <c r="F225" s="306">
        <v>2.1458333333333333E-2</v>
      </c>
      <c r="G225" s="308"/>
      <c r="H225" s="115" t="s">
        <v>650</v>
      </c>
      <c r="I225" s="104" t="s">
        <v>1070</v>
      </c>
      <c r="J225" s="105" t="s">
        <v>1469</v>
      </c>
      <c r="K225" s="106" t="s">
        <v>770</v>
      </c>
      <c r="L225" s="306">
        <v>2.4814814814814817E-2</v>
      </c>
      <c r="N225" s="309"/>
    </row>
    <row r="226" spans="1:14" s="3" customFormat="1">
      <c r="A226" s="46"/>
      <c r="B226" s="26" t="s">
        <v>651</v>
      </c>
      <c r="C226" s="7" t="s">
        <v>1465</v>
      </c>
      <c r="D226" s="8" t="s">
        <v>1466</v>
      </c>
      <c r="E226" s="9" t="s">
        <v>900</v>
      </c>
      <c r="F226" s="27">
        <v>1901</v>
      </c>
      <c r="G226" s="46"/>
      <c r="H226" s="26" t="s">
        <v>651</v>
      </c>
      <c r="I226" s="7" t="s">
        <v>1323</v>
      </c>
      <c r="J226" s="8" t="s">
        <v>1327</v>
      </c>
      <c r="K226" s="9" t="s">
        <v>695</v>
      </c>
      <c r="L226" s="27">
        <v>2395</v>
      </c>
    </row>
    <row r="227" spans="1:14" s="3" customFormat="1">
      <c r="A227" s="46"/>
      <c r="B227" s="26" t="s">
        <v>652</v>
      </c>
      <c r="C227" s="7" t="s">
        <v>845</v>
      </c>
      <c r="D227" s="8" t="s">
        <v>1103</v>
      </c>
      <c r="E227" s="9" t="s">
        <v>770</v>
      </c>
      <c r="F227" s="27">
        <v>2111</v>
      </c>
      <c r="G227" s="46"/>
      <c r="H227" s="26"/>
      <c r="I227" s="7"/>
      <c r="J227" s="8"/>
      <c r="K227" s="9"/>
      <c r="L227" s="27"/>
    </row>
    <row r="228" spans="1:14" s="3" customFormat="1">
      <c r="A228" s="46"/>
      <c r="B228" s="26" t="s">
        <v>653</v>
      </c>
      <c r="C228" s="7" t="s">
        <v>685</v>
      </c>
      <c r="D228" s="8" t="s">
        <v>745</v>
      </c>
      <c r="E228" s="9" t="s">
        <v>679</v>
      </c>
      <c r="F228" s="27">
        <v>2133</v>
      </c>
      <c r="G228" s="46"/>
      <c r="H228" s="26"/>
      <c r="I228" s="7"/>
      <c r="J228" s="8"/>
      <c r="K228" s="9"/>
      <c r="L228" s="27"/>
    </row>
    <row r="229" spans="1:14" s="3" customFormat="1" ht="12.75" thickBot="1">
      <c r="A229" s="46"/>
      <c r="B229" s="26" t="s">
        <v>654</v>
      </c>
      <c r="C229" s="7" t="s">
        <v>685</v>
      </c>
      <c r="D229" s="8" t="s">
        <v>1467</v>
      </c>
      <c r="E229" s="9" t="s">
        <v>962</v>
      </c>
      <c r="F229" s="27">
        <v>2170</v>
      </c>
      <c r="G229" s="46"/>
      <c r="H229" s="26"/>
      <c r="I229" s="7"/>
      <c r="J229" s="8"/>
      <c r="K229" s="9"/>
      <c r="L229" s="27"/>
    </row>
    <row r="230" spans="1:14" s="3" customFormat="1" hidden="1">
      <c r="A230" s="46"/>
      <c r="B230" s="26"/>
      <c r="C230" s="7"/>
      <c r="D230" s="8"/>
      <c r="E230" s="9"/>
      <c r="F230" s="27"/>
      <c r="G230" s="46"/>
      <c r="H230" s="26"/>
      <c r="I230" s="7"/>
      <c r="J230" s="8"/>
      <c r="K230" s="9"/>
      <c r="L230" s="27"/>
    </row>
    <row r="231" spans="1:14" s="3" customFormat="1" ht="12.75" hidden="1" thickBot="1">
      <c r="A231" s="46"/>
      <c r="B231" s="26"/>
      <c r="C231" s="7"/>
      <c r="D231" s="8"/>
      <c r="E231" s="9"/>
      <c r="F231" s="27"/>
      <c r="G231" s="46"/>
      <c r="H231" s="26"/>
      <c r="I231" s="7"/>
      <c r="J231" s="8"/>
      <c r="K231" s="9"/>
      <c r="L231" s="27"/>
    </row>
    <row r="232" spans="1:14" s="3" customFormat="1" hidden="1">
      <c r="A232" s="46"/>
      <c r="B232" s="26"/>
      <c r="C232" s="7"/>
      <c r="D232" s="8"/>
      <c r="E232" s="9"/>
      <c r="F232" s="27"/>
      <c r="G232" s="46"/>
      <c r="H232" s="26"/>
      <c r="I232" s="7"/>
      <c r="J232" s="8"/>
      <c r="K232" s="9"/>
      <c r="L232" s="27"/>
    </row>
    <row r="233" spans="1:14" s="3" customFormat="1" hidden="1">
      <c r="A233" s="46"/>
      <c r="B233" s="26"/>
      <c r="C233" s="7"/>
      <c r="D233" s="8"/>
      <c r="E233" s="9"/>
      <c r="F233" s="27"/>
      <c r="G233" s="46"/>
      <c r="H233" s="26"/>
      <c r="I233" s="7"/>
      <c r="J233" s="8"/>
      <c r="K233" s="9"/>
      <c r="L233" s="27"/>
    </row>
    <row r="234" spans="1:14" s="3" customFormat="1" hidden="1">
      <c r="A234" s="46"/>
      <c r="B234" s="26"/>
      <c r="C234" s="7"/>
      <c r="D234" s="8"/>
      <c r="E234" s="9"/>
      <c r="F234" s="27"/>
      <c r="G234" s="46"/>
      <c r="H234" s="26"/>
      <c r="I234" s="7"/>
      <c r="J234" s="8"/>
      <c r="K234" s="9"/>
      <c r="L234" s="27"/>
    </row>
    <row r="235" spans="1:14" s="3" customFormat="1" hidden="1">
      <c r="A235" s="46"/>
      <c r="B235" s="26"/>
      <c r="C235" s="7"/>
      <c r="D235" s="8"/>
      <c r="E235" s="9"/>
      <c r="F235" s="27"/>
      <c r="G235" s="46"/>
      <c r="H235" s="26"/>
      <c r="I235" s="7"/>
      <c r="J235" s="8"/>
      <c r="K235" s="9"/>
      <c r="L235" s="27"/>
    </row>
    <row r="236" spans="1:14" s="3" customFormat="1" hidden="1">
      <c r="A236" s="46"/>
      <c r="B236" s="26"/>
      <c r="C236" s="7"/>
      <c r="D236" s="8"/>
      <c r="E236" s="9"/>
      <c r="F236" s="27"/>
      <c r="G236" s="46"/>
      <c r="H236" s="26"/>
      <c r="I236" s="7"/>
      <c r="J236" s="8"/>
      <c r="K236" s="9"/>
      <c r="L236" s="27"/>
    </row>
    <row r="237" spans="1:14" s="3" customFormat="1" hidden="1">
      <c r="A237" s="46"/>
      <c r="B237" s="26"/>
      <c r="C237" s="7"/>
      <c r="D237" s="7"/>
      <c r="E237" s="9"/>
      <c r="F237" s="27"/>
      <c r="G237" s="46"/>
      <c r="H237" s="26"/>
      <c r="I237" s="7"/>
      <c r="J237" s="7"/>
      <c r="K237" s="9"/>
      <c r="L237" s="27"/>
    </row>
    <row r="238" spans="1:14" s="3" customFormat="1" hidden="1">
      <c r="A238" s="46"/>
      <c r="B238" s="26"/>
      <c r="C238" s="7"/>
      <c r="D238" s="7"/>
      <c r="E238" s="9"/>
      <c r="F238" s="27"/>
      <c r="G238" s="46"/>
      <c r="H238" s="26"/>
      <c r="I238" s="7"/>
      <c r="J238" s="7"/>
      <c r="K238" s="9"/>
      <c r="L238" s="27"/>
    </row>
    <row r="239" spans="1:14" s="3" customFormat="1" hidden="1">
      <c r="A239" s="46"/>
      <c r="B239" s="26"/>
      <c r="C239" s="7"/>
      <c r="D239" s="7"/>
      <c r="E239" s="9"/>
      <c r="F239" s="27"/>
      <c r="G239" s="46"/>
      <c r="H239" s="26"/>
      <c r="I239" s="7"/>
      <c r="J239" s="7"/>
      <c r="K239" s="9"/>
      <c r="L239" s="27"/>
    </row>
    <row r="240" spans="1:14" s="3" customFormat="1" hidden="1">
      <c r="A240" s="46"/>
      <c r="B240" s="26"/>
      <c r="C240" s="7"/>
      <c r="D240" s="7"/>
      <c r="E240" s="9"/>
      <c r="F240" s="27"/>
      <c r="G240" s="46"/>
      <c r="H240" s="26"/>
      <c r="I240" s="7"/>
      <c r="J240" s="7"/>
      <c r="K240" s="9"/>
      <c r="L240" s="27"/>
    </row>
    <row r="241" spans="1:12" s="3" customFormat="1" hidden="1">
      <c r="A241" s="46"/>
      <c r="B241" s="26"/>
      <c r="C241" s="7"/>
      <c r="D241" s="7"/>
      <c r="E241" s="9"/>
      <c r="F241" s="27"/>
      <c r="G241" s="46"/>
      <c r="H241" s="26"/>
      <c r="I241" s="7"/>
      <c r="J241" s="7"/>
      <c r="K241" s="9"/>
      <c r="L241" s="27"/>
    </row>
    <row r="242" spans="1:12" s="3" customFormat="1" ht="12.75" hidden="1" thickBot="1">
      <c r="A242" s="46"/>
      <c r="B242" s="28"/>
      <c r="C242" s="29"/>
      <c r="D242" s="29"/>
      <c r="E242" s="30"/>
      <c r="F242" s="31"/>
      <c r="G242" s="46"/>
      <c r="H242" s="28"/>
      <c r="I242" s="29"/>
      <c r="J242" s="29"/>
      <c r="K242" s="30"/>
      <c r="L242" s="31"/>
    </row>
    <row r="243" spans="1:12" s="3" customFormat="1" ht="12.75" thickTop="1">
      <c r="A243" s="46"/>
      <c r="B243" s="48"/>
      <c r="C243" s="48"/>
      <c r="D243" s="48"/>
      <c r="E243" s="48"/>
      <c r="F243" s="48"/>
      <c r="G243" s="46"/>
      <c r="H243" s="48"/>
      <c r="I243" s="48"/>
      <c r="J243" s="48"/>
      <c r="K243" s="48"/>
      <c r="L243" s="48"/>
    </row>
    <row r="244" spans="1:12" s="3" customFormat="1" ht="21" thickBot="1">
      <c r="A244" s="35"/>
      <c r="B244" s="784" t="s">
        <v>931</v>
      </c>
      <c r="C244" s="784"/>
      <c r="D244" s="211" t="s">
        <v>741</v>
      </c>
      <c r="E244" s="781" t="s">
        <v>933</v>
      </c>
      <c r="F244" s="781"/>
      <c r="G244" s="42"/>
      <c r="H244" s="42"/>
      <c r="I244" s="42"/>
      <c r="J244" s="35"/>
      <c r="K244" s="783"/>
      <c r="L244" s="783"/>
    </row>
    <row r="245" spans="1:12" s="3" customFormat="1" ht="13.5" customHeight="1" thickTop="1" thickBot="1">
      <c r="A245" s="35"/>
      <c r="B245" s="804" t="s">
        <v>923</v>
      </c>
      <c r="C245" s="805"/>
      <c r="D245" s="45"/>
      <c r="E245" s="45"/>
      <c r="F245" s="45"/>
      <c r="G245" s="35"/>
    </row>
    <row r="246" spans="1:12" s="3" customFormat="1" ht="15.75" thickTop="1">
      <c r="A246" s="46"/>
      <c r="B246" s="806"/>
      <c r="C246" s="807"/>
      <c r="D246" s="64"/>
      <c r="E246" s="65" t="s">
        <v>663</v>
      </c>
      <c r="F246" s="66">
        <f>COUNTA(D248:D267)</f>
        <v>4</v>
      </c>
      <c r="G246" s="46"/>
    </row>
    <row r="247" spans="1:12" s="3" customFormat="1">
      <c r="A247" s="46"/>
      <c r="B247" s="67" t="s">
        <v>644</v>
      </c>
      <c r="C247" s="4" t="s">
        <v>640</v>
      </c>
      <c r="D247" s="4" t="s">
        <v>641</v>
      </c>
      <c r="E247" s="4" t="s">
        <v>642</v>
      </c>
      <c r="F247" s="68" t="s">
        <v>662</v>
      </c>
      <c r="G247" s="46"/>
    </row>
    <row r="248" spans="1:12" s="3" customFormat="1">
      <c r="A248" s="46"/>
      <c r="B248" s="108" t="s">
        <v>648</v>
      </c>
      <c r="C248" s="94" t="s">
        <v>883</v>
      </c>
      <c r="D248" s="95" t="s">
        <v>1329</v>
      </c>
      <c r="E248" s="96" t="s">
        <v>902</v>
      </c>
      <c r="F248" s="334">
        <v>2.2453703703703708E-2</v>
      </c>
      <c r="G248" s="308"/>
    </row>
    <row r="249" spans="1:12" s="3" customFormat="1">
      <c r="A249" s="46"/>
      <c r="B249" s="109" t="s">
        <v>649</v>
      </c>
      <c r="C249" s="99" t="s">
        <v>807</v>
      </c>
      <c r="D249" s="100" t="s">
        <v>1011</v>
      </c>
      <c r="E249" s="101" t="s">
        <v>679</v>
      </c>
      <c r="F249" s="335">
        <v>2.5486111111111112E-2</v>
      </c>
      <c r="G249" s="308"/>
    </row>
    <row r="250" spans="1:12" s="3" customFormat="1">
      <c r="A250" s="46"/>
      <c r="B250" s="110" t="s">
        <v>650</v>
      </c>
      <c r="C250" s="104" t="s">
        <v>761</v>
      </c>
      <c r="D250" s="105" t="s">
        <v>1111</v>
      </c>
      <c r="E250" s="106" t="s">
        <v>1470</v>
      </c>
      <c r="F250" s="336">
        <v>2.8321759259259258E-2</v>
      </c>
      <c r="G250" s="308"/>
    </row>
    <row r="251" spans="1:12" s="3" customFormat="1" ht="13.5" thickBot="1">
      <c r="A251" s="46"/>
      <c r="B251" s="69" t="s">
        <v>651</v>
      </c>
      <c r="C251" s="7" t="s">
        <v>1086</v>
      </c>
      <c r="D251" s="20" t="s">
        <v>1112</v>
      </c>
      <c r="E251" s="9" t="s">
        <v>953</v>
      </c>
      <c r="F251" s="70">
        <v>2484</v>
      </c>
      <c r="G251" s="46"/>
    </row>
    <row r="252" spans="1:12" s="3" customFormat="1" ht="12.75" hidden="1">
      <c r="A252" s="46"/>
      <c r="B252" s="69"/>
      <c r="C252" s="7"/>
      <c r="D252" s="20"/>
      <c r="E252" s="9"/>
      <c r="F252" s="70"/>
      <c r="G252" s="46"/>
    </row>
    <row r="253" spans="1:12" s="3" customFormat="1" ht="12.75" hidden="1">
      <c r="A253" s="46"/>
      <c r="B253" s="69"/>
      <c r="C253" s="7"/>
      <c r="D253" s="20"/>
      <c r="E253" s="9"/>
      <c r="F253" s="70"/>
      <c r="G253" s="46"/>
    </row>
    <row r="254" spans="1:12" s="3" customFormat="1" ht="12.75" hidden="1">
      <c r="A254" s="46"/>
      <c r="B254" s="69"/>
      <c r="C254" s="7"/>
      <c r="D254" s="20"/>
      <c r="E254" s="9"/>
      <c r="F254" s="70"/>
      <c r="G254" s="46"/>
    </row>
    <row r="255" spans="1:12" s="3" customFormat="1" ht="12.75" hidden="1">
      <c r="A255" s="46"/>
      <c r="B255" s="69"/>
      <c r="C255" s="7"/>
      <c r="D255" s="20"/>
      <c r="E255" s="9"/>
      <c r="F255" s="70"/>
      <c r="G255" s="46"/>
    </row>
    <row r="256" spans="1:12" s="3" customFormat="1" ht="12.75" hidden="1">
      <c r="A256" s="46"/>
      <c r="B256" s="69"/>
      <c r="C256" s="7"/>
      <c r="D256" s="20"/>
      <c r="E256" s="9"/>
      <c r="F256" s="70"/>
      <c r="G256" s="46"/>
    </row>
    <row r="257" spans="1:7" s="3" customFormat="1" ht="12.75" hidden="1">
      <c r="A257" s="46"/>
      <c r="B257" s="69"/>
      <c r="C257" s="7"/>
      <c r="D257" s="20"/>
      <c r="E257" s="9"/>
      <c r="F257" s="70"/>
      <c r="G257" s="46"/>
    </row>
    <row r="258" spans="1:7" s="3" customFormat="1" ht="12.75" hidden="1">
      <c r="A258" s="46"/>
      <c r="B258" s="69"/>
      <c r="C258" s="7"/>
      <c r="D258" s="20"/>
      <c r="E258" s="9"/>
      <c r="F258" s="70"/>
      <c r="G258" s="46"/>
    </row>
    <row r="259" spans="1:7" s="3" customFormat="1" ht="12.75" hidden="1">
      <c r="A259" s="46"/>
      <c r="B259" s="69"/>
      <c r="C259" s="7"/>
      <c r="D259" s="20"/>
      <c r="E259" s="9"/>
      <c r="F259" s="70"/>
      <c r="G259" s="46"/>
    </row>
    <row r="260" spans="1:7" s="3" customFormat="1" ht="12.75" hidden="1">
      <c r="A260" s="46"/>
      <c r="B260" s="69"/>
      <c r="C260" s="7"/>
      <c r="D260" s="20"/>
      <c r="E260" s="9"/>
      <c r="F260" s="70"/>
      <c r="G260" s="46"/>
    </row>
    <row r="261" spans="1:7" s="3" customFormat="1" ht="12.75" hidden="1">
      <c r="A261" s="46"/>
      <c r="B261" s="69"/>
      <c r="C261" s="7"/>
      <c r="D261" s="20"/>
      <c r="E261" s="9"/>
      <c r="F261" s="70"/>
      <c r="G261" s="46"/>
    </row>
    <row r="262" spans="1:7" s="3" customFormat="1" ht="12.75" hidden="1">
      <c r="A262" s="46"/>
      <c r="B262" s="69"/>
      <c r="C262" s="7"/>
      <c r="D262" s="21"/>
      <c r="E262" s="9"/>
      <c r="F262" s="70"/>
      <c r="G262" s="46"/>
    </row>
    <row r="263" spans="1:7" s="3" customFormat="1" ht="12.75" hidden="1">
      <c r="A263" s="46"/>
      <c r="B263" s="69"/>
      <c r="C263" s="7"/>
      <c r="D263" s="21"/>
      <c r="E263" s="9"/>
      <c r="F263" s="70"/>
      <c r="G263" s="46"/>
    </row>
    <row r="264" spans="1:7" s="3" customFormat="1" ht="12.75" hidden="1">
      <c r="A264" s="46"/>
      <c r="B264" s="69"/>
      <c r="C264" s="7"/>
      <c r="D264" s="21"/>
      <c r="E264" s="9"/>
      <c r="F264" s="70"/>
      <c r="G264" s="46"/>
    </row>
    <row r="265" spans="1:7" s="3" customFormat="1" ht="12.75" hidden="1">
      <c r="A265" s="46"/>
      <c r="B265" s="69"/>
      <c r="C265" s="7"/>
      <c r="D265" s="21"/>
      <c r="E265" s="9"/>
      <c r="F265" s="70"/>
      <c r="G265" s="46"/>
    </row>
    <row r="266" spans="1:7" s="3" customFormat="1" ht="12.75" hidden="1">
      <c r="A266" s="46"/>
      <c r="B266" s="69"/>
      <c r="C266" s="7"/>
      <c r="D266" s="21"/>
      <c r="E266" s="9"/>
      <c r="F266" s="70"/>
      <c r="G266" s="46"/>
    </row>
    <row r="267" spans="1:7" s="3" customFormat="1" ht="13.5" hidden="1" thickBot="1">
      <c r="A267" s="46"/>
      <c r="B267" s="71"/>
      <c r="C267" s="72"/>
      <c r="D267" s="73"/>
      <c r="E267" s="74"/>
      <c r="F267" s="75"/>
      <c r="G267" s="46"/>
    </row>
    <row r="268" spans="1:7" s="3" customFormat="1" ht="12.75" thickTop="1">
      <c r="A268" s="46"/>
      <c r="B268" s="76"/>
      <c r="C268" s="76"/>
      <c r="D268" s="76"/>
      <c r="E268" s="76"/>
      <c r="F268" s="76"/>
      <c r="G268" s="46"/>
    </row>
    <row r="269" spans="1:7" s="3" customFormat="1"/>
    <row r="270" spans="1:7" s="3" customFormat="1"/>
    <row r="271" spans="1:7" s="3" customFormat="1"/>
    <row r="272" spans="1:7" s="3" customFormat="1"/>
    <row r="273" s="3" customFormat="1"/>
    <row r="274" s="3" customFormat="1"/>
    <row r="275" s="3" customFormat="1"/>
    <row r="276" s="3" customFormat="1"/>
    <row r="277" s="3" customFormat="1"/>
    <row r="278" s="3" customFormat="1"/>
    <row r="279" s="3" customFormat="1"/>
    <row r="280" s="3" customFormat="1"/>
    <row r="281" s="3" customFormat="1"/>
    <row r="282" s="3" customFormat="1"/>
    <row r="283" s="3" customFormat="1"/>
    <row r="284" s="3" customFormat="1"/>
    <row r="285" s="3" customFormat="1"/>
    <row r="286" s="3" customFormat="1"/>
    <row r="287" s="3" customFormat="1"/>
    <row r="288" s="3" customFormat="1"/>
    <row r="289" s="3" customFormat="1"/>
    <row r="290" s="3" customFormat="1"/>
    <row r="291" s="3" customFormat="1"/>
    <row r="292" s="3" customFormat="1"/>
    <row r="293" s="3" customFormat="1"/>
    <row r="294" s="3" customFormat="1"/>
    <row r="295" s="3" customFormat="1"/>
    <row r="296" s="3" customFormat="1"/>
    <row r="297" s="3" customFormat="1"/>
    <row r="298" s="3" customFormat="1"/>
    <row r="299" s="3" customFormat="1"/>
    <row r="300" s="3" customFormat="1"/>
    <row r="301" s="3" customFormat="1"/>
    <row r="302" s="3" customFormat="1"/>
    <row r="303" s="3" customFormat="1"/>
    <row r="304" s="3" customFormat="1"/>
    <row r="305" s="3" customFormat="1"/>
    <row r="306" s="3" customFormat="1"/>
    <row r="307" s="3" customFormat="1"/>
    <row r="308" s="3" customFormat="1"/>
    <row r="309" s="3" customFormat="1"/>
    <row r="310" s="3" customFormat="1"/>
    <row r="311" s="3" customFormat="1"/>
    <row r="312" s="3" customFormat="1"/>
    <row r="313" s="3" customFormat="1"/>
    <row r="314" s="3" customFormat="1"/>
    <row r="315" s="3" customFormat="1"/>
    <row r="316" s="3" customFormat="1"/>
    <row r="317" s="3" customFormat="1"/>
    <row r="318" s="3" customFormat="1"/>
    <row r="319" s="3" customFormat="1"/>
    <row r="320" s="3" customFormat="1"/>
    <row r="321" s="3" customFormat="1"/>
    <row r="322" s="3" customFormat="1"/>
    <row r="323" s="3" customFormat="1"/>
    <row r="324" s="3" customFormat="1"/>
    <row r="325" s="3" customFormat="1"/>
    <row r="326" s="3" customFormat="1"/>
    <row r="327" s="3" customFormat="1"/>
    <row r="328" s="3" customFormat="1"/>
    <row r="329" s="3" customFormat="1"/>
    <row r="330" s="3" customFormat="1"/>
    <row r="331" s="3" customFormat="1"/>
    <row r="332" s="3" customFormat="1"/>
    <row r="333" s="3" customFormat="1"/>
    <row r="334" s="3" customFormat="1"/>
    <row r="335" s="3" customFormat="1"/>
    <row r="336" s="3" customFormat="1"/>
    <row r="337" s="3" customFormat="1"/>
    <row r="338" s="3" customFormat="1"/>
    <row r="339" s="3" customFormat="1"/>
    <row r="340" s="3" customFormat="1"/>
    <row r="341" s="3" customFormat="1"/>
    <row r="342" s="3" customFormat="1"/>
    <row r="343" s="3" customFormat="1"/>
    <row r="344" s="3" customFormat="1"/>
    <row r="345" s="3" customFormat="1"/>
    <row r="346" s="3" customFormat="1"/>
    <row r="347" s="3" customFormat="1"/>
    <row r="348" s="3" customFormat="1"/>
    <row r="349" s="3" customFormat="1"/>
    <row r="350" s="3" customFormat="1"/>
    <row r="351" s="3" customFormat="1"/>
    <row r="352" s="3" customFormat="1"/>
    <row r="353" s="3" customFormat="1"/>
    <row r="354" s="3" customFormat="1"/>
    <row r="355" s="3" customFormat="1"/>
    <row r="356" s="3" customFormat="1"/>
    <row r="357" s="3" customFormat="1"/>
    <row r="358" s="3" customFormat="1"/>
    <row r="359" s="3" customFormat="1"/>
    <row r="360" s="3" customFormat="1"/>
    <row r="361" s="3" customFormat="1"/>
    <row r="362" s="3" customFormat="1"/>
    <row r="363" s="3" customFormat="1"/>
    <row r="364" s="3" customFormat="1"/>
    <row r="365" s="3" customFormat="1"/>
    <row r="366" s="3" customFormat="1"/>
    <row r="367" s="3" customFormat="1"/>
    <row r="368" s="3" customFormat="1"/>
    <row r="369" s="3" customFormat="1"/>
    <row r="370" s="3" customFormat="1"/>
    <row r="371" s="3" customFormat="1"/>
    <row r="372" s="3" customFormat="1"/>
    <row r="373" s="3" customFormat="1"/>
    <row r="374" s="3" customFormat="1"/>
    <row r="375" s="3" customFormat="1"/>
    <row r="376" s="3" customFormat="1"/>
    <row r="377" s="3" customFormat="1"/>
    <row r="378" s="3" customFormat="1"/>
    <row r="379" s="3" customFormat="1"/>
    <row r="380" s="3" customFormat="1"/>
    <row r="381" s="3" customFormat="1"/>
    <row r="382" s="3" customFormat="1"/>
    <row r="383" s="3" customFormat="1"/>
    <row r="384" s="3" customFormat="1"/>
    <row r="385" s="3" customFormat="1"/>
    <row r="386" s="3" customFormat="1"/>
    <row r="387" s="3" customFormat="1"/>
    <row r="388" s="3" customFormat="1"/>
    <row r="389" s="3" customFormat="1"/>
    <row r="390" s="3" customFormat="1"/>
    <row r="391" s="3" customFormat="1"/>
    <row r="392" s="3" customFormat="1"/>
    <row r="393" s="3" customFormat="1"/>
    <row r="394" s="3" customFormat="1"/>
    <row r="395" s="3" customFormat="1"/>
    <row r="396" s="3" customFormat="1"/>
    <row r="397" s="3" customFormat="1"/>
    <row r="398" s="3" customFormat="1"/>
    <row r="399" s="3" customFormat="1"/>
    <row r="400" s="3" customFormat="1"/>
    <row r="401" s="3" customFormat="1"/>
    <row r="402" s="3" customFormat="1"/>
    <row r="403" s="3" customFormat="1"/>
    <row r="404" s="3" customFormat="1"/>
    <row r="405" s="3" customFormat="1"/>
    <row r="406" s="3" customFormat="1"/>
    <row r="407" s="3" customFormat="1"/>
    <row r="408" s="3" customFormat="1"/>
    <row r="409" s="3" customFormat="1"/>
    <row r="410" s="3" customFormat="1"/>
    <row r="411" s="3" customFormat="1"/>
    <row r="412" s="3" customFormat="1"/>
    <row r="413" s="3" customFormat="1"/>
    <row r="414" s="3" customFormat="1"/>
    <row r="415" s="3" customFormat="1"/>
    <row r="416" s="3" customFormat="1"/>
    <row r="417" s="3" customFormat="1"/>
    <row r="418" s="3" customFormat="1"/>
    <row r="419" s="3" customFormat="1"/>
    <row r="420" s="3" customFormat="1"/>
    <row r="421" s="3" customFormat="1"/>
    <row r="422" s="3" customFormat="1"/>
    <row r="423" s="3" customFormat="1"/>
    <row r="424" s="3" customFormat="1"/>
    <row r="425" s="3" customFormat="1"/>
    <row r="426" s="3" customFormat="1"/>
    <row r="427" s="3" customFormat="1"/>
    <row r="428" s="3" customFormat="1"/>
    <row r="429" s="3" customFormat="1"/>
    <row r="430" s="3" customFormat="1"/>
    <row r="431" s="3" customFormat="1"/>
    <row r="432" s="3" customFormat="1"/>
    <row r="433" s="3" customFormat="1"/>
    <row r="434" s="3" customFormat="1"/>
    <row r="435" s="3" customFormat="1"/>
    <row r="436" s="3" customFormat="1"/>
    <row r="437" s="3" customFormat="1"/>
    <row r="438" s="3" customFormat="1"/>
    <row r="439" s="3" customFormat="1"/>
    <row r="440" s="3" customFormat="1"/>
    <row r="441" s="3" customFormat="1"/>
    <row r="442" s="3" customFormat="1"/>
    <row r="443" s="3" customFormat="1"/>
    <row r="444" s="3" customFormat="1"/>
    <row r="445" s="3" customFormat="1"/>
    <row r="446" s="3" customFormat="1"/>
    <row r="447" s="3" customFormat="1"/>
    <row r="448" s="3" customFormat="1"/>
    <row r="449" s="3" customFormat="1"/>
    <row r="450" s="3" customFormat="1"/>
    <row r="451" s="3" customFormat="1"/>
    <row r="452" s="3" customFormat="1"/>
    <row r="453" s="3" customFormat="1"/>
    <row r="454" s="3" customFormat="1"/>
    <row r="455" s="3" customFormat="1"/>
    <row r="456" s="3" customFormat="1"/>
    <row r="457" s="3" customFormat="1"/>
    <row r="458" s="3" customFormat="1"/>
    <row r="459" s="3" customFormat="1"/>
    <row r="460" s="3" customFormat="1"/>
    <row r="461" s="3" customFormat="1"/>
    <row r="462" s="3" customFormat="1"/>
    <row r="463" s="3" customFormat="1"/>
    <row r="464" s="3" customFormat="1"/>
    <row r="465" s="3" customFormat="1"/>
    <row r="466" s="3" customFormat="1"/>
    <row r="467" s="3" customFormat="1"/>
    <row r="468" s="3" customFormat="1"/>
    <row r="469" s="3" customFormat="1"/>
    <row r="470" s="3" customFormat="1"/>
    <row r="471" s="3" customFormat="1"/>
    <row r="472" s="3" customFormat="1"/>
    <row r="473" s="3" customFormat="1"/>
    <row r="474" s="3" customFormat="1"/>
    <row r="475" s="3" customFormat="1"/>
    <row r="476" s="3" customFormat="1"/>
    <row r="477" s="3" customFormat="1"/>
    <row r="478" s="3" customFormat="1"/>
    <row r="479" s="3" customFormat="1"/>
    <row r="480" s="3" customFormat="1"/>
    <row r="481" s="3" customFormat="1"/>
    <row r="482" s="3" customFormat="1"/>
    <row r="483" s="3" customFormat="1"/>
    <row r="484" s="3" customFormat="1"/>
    <row r="485" s="3" customFormat="1"/>
    <row r="486" s="3" customFormat="1"/>
    <row r="487" s="3" customFormat="1"/>
    <row r="488" s="3" customFormat="1"/>
    <row r="489" s="3" customFormat="1"/>
    <row r="490" s="3" customFormat="1"/>
    <row r="491" s="3" customFormat="1"/>
    <row r="492" s="3" customFormat="1"/>
    <row r="493" s="3" customFormat="1"/>
    <row r="494" s="3" customFormat="1"/>
    <row r="495" s="3" customFormat="1"/>
    <row r="496" s="3" customFormat="1"/>
    <row r="497" s="3" customFormat="1"/>
    <row r="498" s="3" customFormat="1"/>
    <row r="499" s="3" customFormat="1"/>
    <row r="500" s="3" customFormat="1"/>
    <row r="501" s="3" customFormat="1"/>
    <row r="502" s="3" customFormat="1"/>
    <row r="503" s="3" customFormat="1"/>
    <row r="504" s="3" customFormat="1"/>
    <row r="505" s="3" customFormat="1"/>
    <row r="506" s="3" customFormat="1"/>
    <row r="507" s="3" customFormat="1"/>
    <row r="508" s="3" customFormat="1"/>
    <row r="509" s="3" customFormat="1"/>
    <row r="510" s="3" customFormat="1"/>
    <row r="511" s="3" customFormat="1"/>
    <row r="512" s="3" customFormat="1"/>
    <row r="513" s="3" customFormat="1"/>
    <row r="514" s="3" customFormat="1"/>
    <row r="515" s="3" customFormat="1"/>
    <row r="516" s="3" customFormat="1"/>
    <row r="517" s="3" customFormat="1"/>
    <row r="518" s="3" customFormat="1"/>
    <row r="519" s="3" customFormat="1"/>
    <row r="520" s="3" customFormat="1"/>
  </sheetData>
  <mergeCells count="48">
    <mergeCell ref="B219:C219"/>
    <mergeCell ref="B14:C15"/>
    <mergeCell ref="H14:I15"/>
    <mergeCell ref="B13:C13"/>
    <mergeCell ref="F13:I13"/>
    <mergeCell ref="B38:C38"/>
    <mergeCell ref="B169:C169"/>
    <mergeCell ref="F169:I169"/>
    <mergeCell ref="B170:C171"/>
    <mergeCell ref="B142:C142"/>
    <mergeCell ref="F142:I142"/>
    <mergeCell ref="B143:C144"/>
    <mergeCell ref="F4:G5"/>
    <mergeCell ref="F7:G8"/>
    <mergeCell ref="B103:C104"/>
    <mergeCell ref="H103:I104"/>
    <mergeCell ref="B39:C40"/>
    <mergeCell ref="K67:L67"/>
    <mergeCell ref="B68:C69"/>
    <mergeCell ref="H68:I69"/>
    <mergeCell ref="H39:I40"/>
    <mergeCell ref="B67:C67"/>
    <mergeCell ref="A1:M1"/>
    <mergeCell ref="K244:L244"/>
    <mergeCell ref="B245:C246"/>
    <mergeCell ref="E219:F219"/>
    <mergeCell ref="H219:I219"/>
    <mergeCell ref="B220:C221"/>
    <mergeCell ref="H220:I221"/>
    <mergeCell ref="H170:I171"/>
    <mergeCell ref="B194:C194"/>
    <mergeCell ref="F194:I194"/>
    <mergeCell ref="B244:C244"/>
    <mergeCell ref="K194:L194"/>
    <mergeCell ref="B102:C102"/>
    <mergeCell ref="B195:C196"/>
    <mergeCell ref="F102:I102"/>
    <mergeCell ref="K102:L102"/>
    <mergeCell ref="E244:F244"/>
    <mergeCell ref="K13:L13"/>
    <mergeCell ref="K38:L38"/>
    <mergeCell ref="K219:L219"/>
    <mergeCell ref="K169:L169"/>
    <mergeCell ref="K142:L142"/>
    <mergeCell ref="H143:I144"/>
    <mergeCell ref="F38:I38"/>
    <mergeCell ref="F67:I67"/>
    <mergeCell ref="H195:I196"/>
  </mergeCells>
  <phoneticPr fontId="0" type="noConversion"/>
  <printOptions horizontalCentered="1" verticalCentered="1"/>
  <pageMargins left="0" right="0" top="0" bottom="0" header="0" footer="0"/>
  <pageSetup paperSize="9" orientation="portrait" horizontalDpi="360" verticalDpi="360" r:id="rId1"/>
  <headerFooter alignWithMargins="0"/>
  <rowBreaks count="2" manualBreakCount="2">
    <brk id="66" max="16383" man="1"/>
    <brk id="218"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24"/>
  <sheetViews>
    <sheetView workbookViewId="0">
      <selection activeCell="A3" sqref="A3:XFD6"/>
    </sheetView>
  </sheetViews>
  <sheetFormatPr defaultRowHeight="12"/>
  <cols>
    <col min="1" max="1" width="1.7109375" style="2" customWidth="1"/>
    <col min="2" max="2" width="3.7109375" style="2" customWidth="1"/>
    <col min="3" max="3" width="9.7109375" style="2" customWidth="1"/>
    <col min="4" max="5" width="13.7109375" style="2" customWidth="1"/>
    <col min="6" max="6" width="7.7109375" style="2" customWidth="1"/>
    <col min="7" max="7" width="9.140625" style="2"/>
    <col min="8" max="8" width="3.7109375" style="2" customWidth="1"/>
    <col min="9" max="9" width="9.7109375" style="2" customWidth="1"/>
    <col min="10" max="11" width="13.7109375" style="2" customWidth="1"/>
    <col min="12" max="12" width="7.7109375" style="2" customWidth="1"/>
    <col min="13" max="13" width="1.7109375" style="2" customWidth="1"/>
    <col min="14" max="16384" width="9.140625" style="2"/>
  </cols>
  <sheetData>
    <row r="1" spans="1:14" ht="29.25" customHeight="1">
      <c r="A1" s="782" t="s">
        <v>934</v>
      </c>
      <c r="B1" s="782"/>
      <c r="C1" s="782"/>
      <c r="D1" s="782"/>
      <c r="E1" s="782"/>
      <c r="F1" s="782"/>
      <c r="G1" s="782"/>
      <c r="H1" s="782"/>
      <c r="I1" s="782"/>
      <c r="J1" s="782"/>
      <c r="K1" s="782"/>
      <c r="L1" s="782"/>
      <c r="M1" s="782"/>
    </row>
    <row r="2" spans="1:14" ht="7.5" customHeight="1">
      <c r="A2" s="35"/>
      <c r="B2" s="35"/>
      <c r="C2" s="35"/>
      <c r="D2" s="35"/>
      <c r="E2" s="35"/>
      <c r="F2" s="35"/>
      <c r="G2" s="35"/>
      <c r="H2" s="35"/>
      <c r="I2" s="35"/>
      <c r="J2" s="35"/>
      <c r="K2" s="35"/>
      <c r="L2" s="35"/>
      <c r="M2" s="35"/>
    </row>
    <row r="3" spans="1:14" ht="5.25" customHeight="1">
      <c r="A3" s="36"/>
      <c r="B3" s="37"/>
      <c r="C3" s="37"/>
      <c r="D3" s="37"/>
      <c r="E3" s="37"/>
      <c r="F3" s="37"/>
      <c r="G3" s="37"/>
      <c r="H3" s="37"/>
      <c r="I3" s="37"/>
      <c r="J3" s="37"/>
      <c r="K3" s="37"/>
      <c r="L3" s="37"/>
      <c r="M3" s="35"/>
    </row>
    <row r="4" spans="1:14" ht="9" customHeight="1">
      <c r="A4" s="35"/>
      <c r="B4" s="38"/>
      <c r="C4" s="38"/>
      <c r="D4" s="38"/>
      <c r="E4" s="38"/>
      <c r="F4" s="803">
        <v>36645</v>
      </c>
      <c r="G4" s="803"/>
      <c r="H4" s="38"/>
      <c r="I4" s="38"/>
      <c r="J4" s="38"/>
      <c r="K4" s="38"/>
      <c r="L4" s="38"/>
      <c r="M4" s="35"/>
    </row>
    <row r="5" spans="1:14" ht="15">
      <c r="B5" s="208" t="s">
        <v>635</v>
      </c>
      <c r="C5" s="209"/>
      <c r="D5" s="209"/>
      <c r="E5" s="209"/>
      <c r="F5" s="803"/>
      <c r="G5" s="803"/>
      <c r="H5" s="35"/>
      <c r="I5" s="35"/>
      <c r="J5" s="35"/>
      <c r="K5" s="35"/>
      <c r="L5" s="35"/>
      <c r="M5" s="35"/>
    </row>
    <row r="6" spans="1:14">
      <c r="A6" s="209"/>
      <c r="B6" s="209"/>
      <c r="C6" s="209"/>
      <c r="D6" s="209"/>
      <c r="E6" s="209"/>
      <c r="F6" s="781">
        <f>statistika!J30</f>
        <v>287</v>
      </c>
      <c r="G6" s="781"/>
      <c r="H6" s="35"/>
      <c r="I6" s="35"/>
      <c r="J6" s="35"/>
      <c r="K6" s="35"/>
      <c r="L6" s="35"/>
      <c r="M6" s="35"/>
    </row>
    <row r="7" spans="1:14" ht="14.25">
      <c r="B7" s="210" t="s">
        <v>636</v>
      </c>
      <c r="C7" s="209"/>
      <c r="D7" s="209"/>
      <c r="E7" s="209"/>
      <c r="F7" s="781"/>
      <c r="G7" s="781"/>
      <c r="H7" s="35"/>
      <c r="I7" s="35"/>
      <c r="J7" s="209"/>
      <c r="K7" s="209"/>
      <c r="L7" s="209"/>
      <c r="M7" s="35"/>
    </row>
    <row r="8" spans="1:14" ht="3.75" customHeight="1">
      <c r="A8" s="209"/>
      <c r="B8" s="209"/>
      <c r="C8" s="209"/>
      <c r="D8" s="209"/>
      <c r="E8" s="209"/>
      <c r="F8" s="35"/>
      <c r="G8" s="35"/>
      <c r="H8" s="35"/>
      <c r="I8" s="35"/>
      <c r="J8" s="209"/>
      <c r="K8" s="209"/>
      <c r="L8" s="209"/>
      <c r="M8" s="35"/>
    </row>
    <row r="9" spans="1:14" ht="27.75" customHeight="1" thickBot="1">
      <c r="A9" s="209"/>
      <c r="B9" s="802" t="s">
        <v>928</v>
      </c>
      <c r="C9" s="802"/>
      <c r="D9" s="209"/>
      <c r="E9" s="211" t="s">
        <v>6</v>
      </c>
      <c r="F9" s="781" t="s">
        <v>925</v>
      </c>
      <c r="G9" s="781"/>
      <c r="H9" s="781"/>
      <c r="I9" s="781"/>
      <c r="J9" s="209"/>
      <c r="K9" s="784" t="s">
        <v>6</v>
      </c>
      <c r="L9" s="784"/>
      <c r="M9" s="35"/>
    </row>
    <row r="10" spans="1:14" ht="5.25" customHeight="1" thickTop="1" thickBot="1">
      <c r="A10" s="35"/>
      <c r="B10" s="810" t="s">
        <v>639</v>
      </c>
      <c r="C10" s="811"/>
      <c r="D10" s="43"/>
      <c r="E10" s="44"/>
      <c r="F10" s="44"/>
      <c r="G10" s="35"/>
      <c r="H10" s="814" t="s">
        <v>670</v>
      </c>
      <c r="I10" s="815"/>
      <c r="J10" s="45"/>
      <c r="K10" s="45"/>
      <c r="L10" s="45"/>
      <c r="M10" s="35"/>
    </row>
    <row r="11" spans="1:14" s="3" customFormat="1" ht="16.5" thickTop="1" thickBot="1">
      <c r="A11" s="46"/>
      <c r="B11" s="812"/>
      <c r="C11" s="813"/>
      <c r="D11" s="14"/>
      <c r="E11" s="12" t="s">
        <v>663</v>
      </c>
      <c r="F11" s="13">
        <f>COUNTA(D13:D32)</f>
        <v>8</v>
      </c>
      <c r="G11" s="46"/>
      <c r="H11" s="816"/>
      <c r="I11" s="817"/>
      <c r="J11" s="32"/>
      <c r="K11" s="33" t="s">
        <v>663</v>
      </c>
      <c r="L11" s="34">
        <f>COUNTA(J13:J32)</f>
        <v>12</v>
      </c>
      <c r="M11" s="46"/>
    </row>
    <row r="12" spans="1:14" s="3" customFormat="1">
      <c r="A12" s="46"/>
      <c r="B12" s="15" t="s">
        <v>644</v>
      </c>
      <c r="C12" s="16" t="s">
        <v>640</v>
      </c>
      <c r="D12" s="4" t="s">
        <v>641</v>
      </c>
      <c r="E12" s="4" t="s">
        <v>642</v>
      </c>
      <c r="F12" s="5" t="s">
        <v>662</v>
      </c>
      <c r="G12" s="46"/>
      <c r="H12" s="24" t="s">
        <v>644</v>
      </c>
      <c r="I12" s="23" t="s">
        <v>640</v>
      </c>
      <c r="J12" s="4" t="s">
        <v>641</v>
      </c>
      <c r="K12" s="4" t="s">
        <v>642</v>
      </c>
      <c r="L12" s="25" t="s">
        <v>662</v>
      </c>
      <c r="M12" s="46"/>
    </row>
    <row r="13" spans="1:14" s="3" customFormat="1">
      <c r="A13" s="46"/>
      <c r="B13" s="93" t="s">
        <v>648</v>
      </c>
      <c r="C13" s="94" t="s">
        <v>847</v>
      </c>
      <c r="D13" s="95" t="s">
        <v>1347</v>
      </c>
      <c r="E13" s="96" t="s">
        <v>695</v>
      </c>
      <c r="F13" s="301">
        <v>2.488425925925926E-4</v>
      </c>
      <c r="G13" s="308"/>
      <c r="H13" s="111" t="s">
        <v>648</v>
      </c>
      <c r="I13" s="94" t="s">
        <v>1199</v>
      </c>
      <c r="J13" s="95" t="s">
        <v>1331</v>
      </c>
      <c r="K13" s="96" t="s">
        <v>679</v>
      </c>
      <c r="L13" s="304">
        <v>2.4421296296296295E-4</v>
      </c>
      <c r="M13" s="46"/>
      <c r="N13" s="309"/>
    </row>
    <row r="14" spans="1:14" s="3" customFormat="1">
      <c r="A14" s="46"/>
      <c r="B14" s="98" t="s">
        <v>649</v>
      </c>
      <c r="C14" s="99" t="s">
        <v>1490</v>
      </c>
      <c r="D14" s="100" t="s">
        <v>1491</v>
      </c>
      <c r="E14" s="101" t="s">
        <v>679</v>
      </c>
      <c r="F14" s="302">
        <v>2.7199074074074072E-4</v>
      </c>
      <c r="G14" s="308"/>
      <c r="H14" s="113" t="s">
        <v>649</v>
      </c>
      <c r="I14" s="99" t="s">
        <v>689</v>
      </c>
      <c r="J14" s="100" t="s">
        <v>1330</v>
      </c>
      <c r="K14" s="101" t="s">
        <v>675</v>
      </c>
      <c r="L14" s="305">
        <v>2.6851851851851852E-4</v>
      </c>
      <c r="M14" s="46"/>
      <c r="N14" s="309"/>
    </row>
    <row r="15" spans="1:14" s="3" customFormat="1">
      <c r="A15" s="46"/>
      <c r="B15" s="103" t="s">
        <v>650</v>
      </c>
      <c r="C15" s="104" t="s">
        <v>1492</v>
      </c>
      <c r="D15" s="105" t="s">
        <v>1493</v>
      </c>
      <c r="E15" s="106" t="s">
        <v>647</v>
      </c>
      <c r="F15" s="303">
        <v>3.1712962962962961E-4</v>
      </c>
      <c r="G15" s="308"/>
      <c r="H15" s="115" t="s">
        <v>650</v>
      </c>
      <c r="I15" s="104" t="s">
        <v>1143</v>
      </c>
      <c r="J15" s="105" t="s">
        <v>1499</v>
      </c>
      <c r="K15" s="106" t="s">
        <v>647</v>
      </c>
      <c r="L15" s="306">
        <v>2.7662037037037038E-4</v>
      </c>
      <c r="M15" s="46"/>
      <c r="N15" s="309"/>
    </row>
    <row r="16" spans="1:14" s="3" customFormat="1">
      <c r="A16" s="46"/>
      <c r="B16" s="206" t="s">
        <v>651</v>
      </c>
      <c r="C16" s="7" t="s">
        <v>708</v>
      </c>
      <c r="D16" s="8" t="s">
        <v>1236</v>
      </c>
      <c r="E16" s="9" t="s">
        <v>647</v>
      </c>
      <c r="F16" s="17">
        <v>34.200000000000003</v>
      </c>
      <c r="G16" s="46"/>
      <c r="H16" s="26" t="s">
        <v>651</v>
      </c>
      <c r="I16" s="7" t="s">
        <v>829</v>
      </c>
      <c r="J16" s="8" t="s">
        <v>1332</v>
      </c>
      <c r="K16" s="9" t="s">
        <v>647</v>
      </c>
      <c r="L16" s="27">
        <v>24.3</v>
      </c>
      <c r="M16" s="46"/>
    </row>
    <row r="17" spans="1:13" s="3" customFormat="1">
      <c r="A17" s="46"/>
      <c r="B17" s="206" t="s">
        <v>652</v>
      </c>
      <c r="C17" s="7" t="s">
        <v>1494</v>
      </c>
      <c r="D17" s="8" t="s">
        <v>1495</v>
      </c>
      <c r="E17" s="9" t="s">
        <v>684</v>
      </c>
      <c r="F17" s="17"/>
      <c r="G17" s="46"/>
      <c r="H17" s="26" t="s">
        <v>652</v>
      </c>
      <c r="I17" s="7" t="s">
        <v>725</v>
      </c>
      <c r="J17" s="8" t="s">
        <v>1500</v>
      </c>
      <c r="K17" s="9" t="s">
        <v>687</v>
      </c>
      <c r="L17" s="27">
        <v>26</v>
      </c>
      <c r="M17" s="46"/>
    </row>
    <row r="18" spans="1:13" s="3" customFormat="1">
      <c r="A18" s="46"/>
      <c r="B18" s="206" t="s">
        <v>653</v>
      </c>
      <c r="C18" s="7" t="s">
        <v>1113</v>
      </c>
      <c r="D18" s="8" t="s">
        <v>1496</v>
      </c>
      <c r="E18" s="9" t="s">
        <v>679</v>
      </c>
      <c r="F18" s="17"/>
      <c r="G18" s="46"/>
      <c r="H18" s="26" t="s">
        <v>653</v>
      </c>
      <c r="I18" s="7" t="s">
        <v>906</v>
      </c>
      <c r="J18" s="8" t="s">
        <v>1501</v>
      </c>
      <c r="K18" s="9" t="s">
        <v>647</v>
      </c>
      <c r="L18" s="27">
        <v>26.2</v>
      </c>
      <c r="M18" s="46"/>
    </row>
    <row r="19" spans="1:13" s="3" customFormat="1">
      <c r="A19" s="46"/>
      <c r="B19" s="206" t="s">
        <v>654</v>
      </c>
      <c r="C19" s="7" t="s">
        <v>1497</v>
      </c>
      <c r="D19" s="8" t="s">
        <v>1139</v>
      </c>
      <c r="E19" s="9" t="s">
        <v>647</v>
      </c>
      <c r="F19" s="17"/>
      <c r="G19" s="46"/>
      <c r="H19" s="26" t="s">
        <v>654</v>
      </c>
      <c r="I19" s="7" t="s">
        <v>682</v>
      </c>
      <c r="J19" s="8" t="s">
        <v>1055</v>
      </c>
      <c r="K19" s="9" t="s">
        <v>1505</v>
      </c>
      <c r="L19" s="27">
        <v>26.5</v>
      </c>
      <c r="M19" s="46"/>
    </row>
    <row r="20" spans="1:13" s="3" customFormat="1">
      <c r="A20" s="46"/>
      <c r="B20" s="206" t="s">
        <v>655</v>
      </c>
      <c r="C20" s="7" t="s">
        <v>1338</v>
      </c>
      <c r="D20" s="8" t="s">
        <v>1498</v>
      </c>
      <c r="E20" s="9" t="s">
        <v>647</v>
      </c>
      <c r="F20" s="17"/>
      <c r="G20" s="46"/>
      <c r="H20" s="26" t="s">
        <v>655</v>
      </c>
      <c r="I20" s="7" t="s">
        <v>1502</v>
      </c>
      <c r="J20" s="8" t="s">
        <v>1503</v>
      </c>
      <c r="K20" s="9" t="s">
        <v>684</v>
      </c>
      <c r="L20" s="27">
        <v>26.9</v>
      </c>
      <c r="M20" s="46"/>
    </row>
    <row r="21" spans="1:13" s="3" customFormat="1" ht="12.75">
      <c r="A21" s="46"/>
      <c r="B21" s="6"/>
      <c r="C21" s="7"/>
      <c r="D21" s="20"/>
      <c r="E21" s="9"/>
      <c r="F21" s="17"/>
      <c r="G21" s="46"/>
      <c r="H21" s="26" t="s">
        <v>656</v>
      </c>
      <c r="I21" s="7" t="s">
        <v>682</v>
      </c>
      <c r="J21" s="8" t="s">
        <v>1439</v>
      </c>
      <c r="K21" s="9" t="s">
        <v>647</v>
      </c>
      <c r="L21" s="27">
        <v>30.6</v>
      </c>
      <c r="M21" s="46"/>
    </row>
    <row r="22" spans="1:13" s="3" customFormat="1" ht="12.75">
      <c r="A22" s="46"/>
      <c r="B22" s="6"/>
      <c r="C22" s="7"/>
      <c r="D22" s="20"/>
      <c r="E22" s="9"/>
      <c r="F22" s="17"/>
      <c r="G22" s="46"/>
      <c r="H22" s="26" t="s">
        <v>657</v>
      </c>
      <c r="I22" s="7" t="s">
        <v>861</v>
      </c>
      <c r="J22" s="8" t="s">
        <v>1504</v>
      </c>
      <c r="K22" s="9" t="s">
        <v>675</v>
      </c>
      <c r="L22" s="27">
        <v>32.5</v>
      </c>
      <c r="M22" s="46"/>
    </row>
    <row r="23" spans="1:13" s="3" customFormat="1" ht="12.75">
      <c r="A23" s="46"/>
      <c r="B23" s="6"/>
      <c r="C23" s="7"/>
      <c r="D23" s="20"/>
      <c r="E23" s="9"/>
      <c r="F23" s="17"/>
      <c r="G23" s="46"/>
      <c r="H23" s="26" t="s">
        <v>658</v>
      </c>
      <c r="I23" s="7" t="s">
        <v>802</v>
      </c>
      <c r="J23" s="8" t="s">
        <v>1334</v>
      </c>
      <c r="K23" s="9" t="s">
        <v>681</v>
      </c>
      <c r="L23" s="27"/>
      <c r="M23" s="46"/>
    </row>
    <row r="24" spans="1:13" s="3" customFormat="1" ht="13.5" thickBot="1">
      <c r="A24" s="46"/>
      <c r="B24" s="6"/>
      <c r="C24" s="7"/>
      <c r="D24" s="20"/>
      <c r="E24" s="9"/>
      <c r="F24" s="17"/>
      <c r="G24" s="46"/>
      <c r="H24" s="26" t="s">
        <v>659</v>
      </c>
      <c r="I24" s="7" t="s">
        <v>689</v>
      </c>
      <c r="J24" s="8" t="s">
        <v>1119</v>
      </c>
      <c r="K24" s="9" t="s">
        <v>647</v>
      </c>
      <c r="L24" s="27"/>
      <c r="M24" s="46"/>
    </row>
    <row r="25" spans="1:13" s="3" customFormat="1" ht="13.5" hidden="1" thickBot="1">
      <c r="A25" s="46"/>
      <c r="B25" s="6"/>
      <c r="C25" s="7"/>
      <c r="D25" s="20"/>
      <c r="E25" s="9"/>
      <c r="F25" s="17"/>
      <c r="G25" s="46"/>
      <c r="H25" s="26" t="s">
        <v>660</v>
      </c>
      <c r="I25" s="7"/>
      <c r="J25" s="8"/>
      <c r="K25" s="9"/>
      <c r="L25" s="27"/>
      <c r="M25" s="46"/>
    </row>
    <row r="26" spans="1:13" s="3" customFormat="1" ht="13.5" hidden="1" thickBot="1">
      <c r="A26" s="46"/>
      <c r="B26" s="6"/>
      <c r="C26" s="7"/>
      <c r="D26" s="20"/>
      <c r="E26" s="9"/>
      <c r="F26" s="17"/>
      <c r="G26" s="46"/>
      <c r="H26" s="26" t="s">
        <v>661</v>
      </c>
      <c r="I26" s="7"/>
      <c r="J26" s="8"/>
      <c r="K26" s="9"/>
      <c r="L26" s="27"/>
      <c r="M26" s="46"/>
    </row>
    <row r="27" spans="1:13" s="3" customFormat="1" ht="13.5" hidden="1" thickBot="1">
      <c r="A27" s="46"/>
      <c r="B27" s="6"/>
      <c r="C27" s="7"/>
      <c r="D27" s="21"/>
      <c r="E27" s="9"/>
      <c r="F27" s="17"/>
      <c r="G27" s="46"/>
      <c r="H27" s="26" t="s">
        <v>664</v>
      </c>
      <c r="I27" s="7"/>
      <c r="J27" s="7"/>
      <c r="K27" s="9"/>
      <c r="L27" s="27"/>
      <c r="M27" s="46"/>
    </row>
    <row r="28" spans="1:13" s="3" customFormat="1" ht="13.5" hidden="1" thickBot="1">
      <c r="A28" s="46"/>
      <c r="B28" s="6"/>
      <c r="C28" s="7"/>
      <c r="D28" s="21"/>
      <c r="E28" s="9"/>
      <c r="F28" s="17"/>
      <c r="G28" s="46"/>
      <c r="H28" s="26" t="s">
        <v>665</v>
      </c>
      <c r="I28" s="7"/>
      <c r="J28" s="7"/>
      <c r="K28" s="9"/>
      <c r="L28" s="27"/>
      <c r="M28" s="46"/>
    </row>
    <row r="29" spans="1:13" s="3" customFormat="1" ht="13.5" hidden="1" thickBot="1">
      <c r="A29" s="46"/>
      <c r="B29" s="6"/>
      <c r="C29" s="7"/>
      <c r="D29" s="21"/>
      <c r="E29" s="9"/>
      <c r="F29" s="17"/>
      <c r="G29" s="46"/>
      <c r="H29" s="26" t="s">
        <v>666</v>
      </c>
      <c r="I29" s="7"/>
      <c r="J29" s="7"/>
      <c r="K29" s="9"/>
      <c r="L29" s="27"/>
      <c r="M29" s="46"/>
    </row>
    <row r="30" spans="1:13" s="3" customFormat="1" ht="13.5" hidden="1" thickBot="1">
      <c r="A30" s="46"/>
      <c r="B30" s="6"/>
      <c r="C30" s="7"/>
      <c r="D30" s="21"/>
      <c r="E30" s="9"/>
      <c r="F30" s="17"/>
      <c r="G30" s="46"/>
      <c r="H30" s="26" t="s">
        <v>667</v>
      </c>
      <c r="I30" s="7"/>
      <c r="J30" s="7"/>
      <c r="K30" s="9"/>
      <c r="L30" s="27"/>
      <c r="M30" s="46"/>
    </row>
    <row r="31" spans="1:13" s="3" customFormat="1" ht="13.5" hidden="1" thickBot="1">
      <c r="A31" s="46"/>
      <c r="B31" s="6"/>
      <c r="C31" s="7"/>
      <c r="D31" s="21"/>
      <c r="E31" s="9"/>
      <c r="F31" s="17"/>
      <c r="G31" s="46"/>
      <c r="H31" s="26" t="s">
        <v>668</v>
      </c>
      <c r="I31" s="7"/>
      <c r="J31" s="7"/>
      <c r="K31" s="9"/>
      <c r="L31" s="27"/>
      <c r="M31" s="46"/>
    </row>
    <row r="32" spans="1:13" s="3" customFormat="1" ht="13.5" hidden="1" thickBot="1">
      <c r="A32" s="46"/>
      <c r="B32" s="19"/>
      <c r="C32" s="10"/>
      <c r="D32" s="22"/>
      <c r="E32" s="11"/>
      <c r="F32" s="18"/>
      <c r="G32" s="46"/>
      <c r="H32" s="26" t="s">
        <v>669</v>
      </c>
      <c r="I32" s="29"/>
      <c r="J32" s="29"/>
      <c r="K32" s="30"/>
      <c r="L32" s="31"/>
      <c r="M32" s="46"/>
    </row>
    <row r="33" spans="1:14" s="3" customFormat="1" ht="2.25" customHeight="1" thickTop="1">
      <c r="A33" s="46"/>
      <c r="B33" s="47"/>
      <c r="C33" s="47"/>
      <c r="D33" s="47"/>
      <c r="E33" s="47"/>
      <c r="F33" s="47"/>
      <c r="G33" s="46"/>
      <c r="H33" s="48"/>
      <c r="I33" s="48"/>
      <c r="J33" s="48"/>
      <c r="K33" s="48"/>
      <c r="L33" s="48"/>
      <c r="M33" s="46"/>
    </row>
    <row r="34" spans="1:14" ht="29.25" customHeight="1" thickBot="1">
      <c r="A34" s="35"/>
      <c r="B34" s="802" t="s">
        <v>785</v>
      </c>
      <c r="C34" s="802"/>
      <c r="D34" s="209"/>
      <c r="E34" s="211" t="s">
        <v>643</v>
      </c>
      <c r="F34" s="781" t="s">
        <v>1676</v>
      </c>
      <c r="G34" s="781"/>
      <c r="H34" s="781"/>
      <c r="I34" s="781"/>
      <c r="J34" s="35"/>
      <c r="K34" s="784" t="s">
        <v>643</v>
      </c>
      <c r="L34" s="784"/>
      <c r="M34" s="35"/>
    </row>
    <row r="35" spans="1:14" ht="5.25" customHeight="1" thickTop="1" thickBot="1">
      <c r="A35" s="35"/>
      <c r="B35" s="810" t="s">
        <v>639</v>
      </c>
      <c r="C35" s="811"/>
      <c r="D35" s="43"/>
      <c r="E35" s="44"/>
      <c r="F35" s="44"/>
      <c r="G35" s="35"/>
      <c r="H35" s="814" t="s">
        <v>670</v>
      </c>
      <c r="I35" s="815"/>
      <c r="J35" s="45"/>
      <c r="K35" s="45"/>
      <c r="L35" s="45"/>
      <c r="M35" s="35"/>
    </row>
    <row r="36" spans="1:14" s="3" customFormat="1" ht="16.5" thickTop="1" thickBot="1">
      <c r="A36" s="46"/>
      <c r="B36" s="812"/>
      <c r="C36" s="813"/>
      <c r="D36" s="14"/>
      <c r="E36" s="12" t="s">
        <v>663</v>
      </c>
      <c r="F36" s="13">
        <f>COUNTA(D38:D69)</f>
        <v>32</v>
      </c>
      <c r="G36" s="46"/>
      <c r="H36" s="816"/>
      <c r="I36" s="817"/>
      <c r="J36" s="32"/>
      <c r="K36" s="33" t="s">
        <v>663</v>
      </c>
      <c r="L36" s="34">
        <f>COUNTA(J38:J69)</f>
        <v>29</v>
      </c>
      <c r="M36" s="46"/>
    </row>
    <row r="37" spans="1:14" s="3" customFormat="1">
      <c r="A37" s="46"/>
      <c r="B37" s="15" t="s">
        <v>644</v>
      </c>
      <c r="C37" s="16" t="s">
        <v>640</v>
      </c>
      <c r="D37" s="4" t="s">
        <v>641</v>
      </c>
      <c r="E37" s="4" t="s">
        <v>642</v>
      </c>
      <c r="F37" s="5" t="s">
        <v>662</v>
      </c>
      <c r="G37" s="46"/>
      <c r="H37" s="24" t="s">
        <v>644</v>
      </c>
      <c r="I37" s="23" t="s">
        <v>640</v>
      </c>
      <c r="J37" s="4" t="s">
        <v>641</v>
      </c>
      <c r="K37" s="4" t="s">
        <v>642</v>
      </c>
      <c r="L37" s="25" t="s">
        <v>662</v>
      </c>
      <c r="M37" s="46"/>
    </row>
    <row r="38" spans="1:14" s="3" customFormat="1">
      <c r="A38" s="46"/>
      <c r="B38" s="93" t="s">
        <v>648</v>
      </c>
      <c r="C38" s="94" t="s">
        <v>1344</v>
      </c>
      <c r="D38" s="95" t="s">
        <v>1345</v>
      </c>
      <c r="E38" s="96" t="s">
        <v>770</v>
      </c>
      <c r="F38" s="301">
        <v>9.3865740740740726E-4</v>
      </c>
      <c r="G38" s="300"/>
      <c r="H38" s="111" t="s">
        <v>648</v>
      </c>
      <c r="I38" s="94" t="s">
        <v>980</v>
      </c>
      <c r="J38" s="95" t="s">
        <v>1528</v>
      </c>
      <c r="K38" s="96" t="s">
        <v>647</v>
      </c>
      <c r="L38" s="304">
        <v>9.4097222222222227E-4</v>
      </c>
      <c r="M38" s="46"/>
      <c r="N38" s="309"/>
    </row>
    <row r="39" spans="1:14" s="3" customFormat="1">
      <c r="A39" s="46"/>
      <c r="B39" s="98" t="s">
        <v>649</v>
      </c>
      <c r="C39" s="99" t="s">
        <v>1125</v>
      </c>
      <c r="D39" s="100" t="s">
        <v>994</v>
      </c>
      <c r="E39" s="101" t="s">
        <v>679</v>
      </c>
      <c r="F39" s="302">
        <v>9.4444444444444448E-4</v>
      </c>
      <c r="G39" s="300"/>
      <c r="H39" s="113" t="s">
        <v>649</v>
      </c>
      <c r="I39" s="99" t="s">
        <v>1143</v>
      </c>
      <c r="J39" s="100" t="s">
        <v>1529</v>
      </c>
      <c r="K39" s="101" t="s">
        <v>770</v>
      </c>
      <c r="L39" s="305">
        <v>9.5601851851851848E-4</v>
      </c>
      <c r="M39" s="46"/>
      <c r="N39" s="309"/>
    </row>
    <row r="40" spans="1:14" s="3" customFormat="1" ht="409.6">
      <c r="A40" s="46"/>
      <c r="B40" s="103" t="s">
        <v>650</v>
      </c>
      <c r="C40" s="104" t="s">
        <v>1340</v>
      </c>
      <c r="D40" s="105" t="s">
        <v>1506</v>
      </c>
      <c r="E40" s="106" t="s">
        <v>684</v>
      </c>
      <c r="F40" s="303">
        <v>9.8495370370370382E-4</v>
      </c>
      <c r="G40" s="300"/>
      <c r="H40" s="115" t="s">
        <v>650</v>
      </c>
      <c r="I40" s="104" t="s">
        <v>682</v>
      </c>
      <c r="J40" s="105" t="s">
        <v>1530</v>
      </c>
      <c r="K40" s="106" t="s">
        <v>684</v>
      </c>
      <c r="L40" s="306">
        <v>9.8263888888888901E-4</v>
      </c>
      <c r="M40" s="46"/>
      <c r="N40" s="309"/>
    </row>
    <row r="41" spans="1:14" s="3" customFormat="1" ht="409.6">
      <c r="A41" s="46"/>
      <c r="B41" s="6" t="s">
        <v>651</v>
      </c>
      <c r="C41" s="7" t="s">
        <v>847</v>
      </c>
      <c r="D41" s="8" t="s">
        <v>1330</v>
      </c>
      <c r="E41" s="9" t="s">
        <v>695</v>
      </c>
      <c r="F41" s="17">
        <v>88.1</v>
      </c>
      <c r="G41" s="46"/>
      <c r="H41" s="26" t="s">
        <v>651</v>
      </c>
      <c r="I41" s="7" t="s">
        <v>689</v>
      </c>
      <c r="J41" s="8" t="s">
        <v>1531</v>
      </c>
      <c r="K41" s="9" t="s">
        <v>681</v>
      </c>
      <c r="L41" s="27">
        <v>88.8</v>
      </c>
      <c r="M41" s="46"/>
    </row>
    <row r="42" spans="1:14" s="3" customFormat="1" ht="409.6">
      <c r="A42" s="46"/>
      <c r="B42" s="6" t="s">
        <v>652</v>
      </c>
      <c r="C42" s="7" t="s">
        <v>847</v>
      </c>
      <c r="D42" s="8" t="s">
        <v>1507</v>
      </c>
      <c r="E42" s="9" t="s">
        <v>684</v>
      </c>
      <c r="F42" s="17">
        <v>90.2</v>
      </c>
      <c r="G42" s="46"/>
      <c r="H42" s="26" t="s">
        <v>652</v>
      </c>
      <c r="I42" s="7" t="s">
        <v>1143</v>
      </c>
      <c r="J42" s="8" t="s">
        <v>1532</v>
      </c>
      <c r="K42" s="9" t="s">
        <v>770</v>
      </c>
      <c r="L42" s="27">
        <v>89.1</v>
      </c>
      <c r="M42" s="46"/>
    </row>
    <row r="43" spans="1:14" s="3" customFormat="1" ht="409.6">
      <c r="A43" s="46"/>
      <c r="B43" s="6" t="s">
        <v>653</v>
      </c>
      <c r="C43" s="7" t="s">
        <v>1113</v>
      </c>
      <c r="D43" s="8" t="s">
        <v>1114</v>
      </c>
      <c r="E43" s="9" t="s">
        <v>675</v>
      </c>
      <c r="F43" s="17">
        <v>91.9</v>
      </c>
      <c r="G43" s="46"/>
      <c r="H43" s="26" t="s">
        <v>653</v>
      </c>
      <c r="I43" s="7" t="s">
        <v>689</v>
      </c>
      <c r="J43" s="8" t="s">
        <v>1533</v>
      </c>
      <c r="K43" s="9" t="s">
        <v>770</v>
      </c>
      <c r="L43" s="27">
        <v>90.8</v>
      </c>
      <c r="M43" s="46"/>
    </row>
    <row r="44" spans="1:14" s="3" customFormat="1">
      <c r="A44" s="46"/>
      <c r="B44" s="6" t="s">
        <v>654</v>
      </c>
      <c r="C44" s="7" t="s">
        <v>992</v>
      </c>
      <c r="D44" s="8" t="s">
        <v>1508</v>
      </c>
      <c r="E44" s="9" t="s">
        <v>684</v>
      </c>
      <c r="F44" s="17">
        <v>92.5</v>
      </c>
      <c r="G44" s="46"/>
      <c r="H44" s="26" t="s">
        <v>654</v>
      </c>
      <c r="I44" s="7" t="s">
        <v>999</v>
      </c>
      <c r="J44" s="8" t="s">
        <v>1534</v>
      </c>
      <c r="K44" s="9" t="s">
        <v>681</v>
      </c>
      <c r="L44" s="27">
        <v>91.2</v>
      </c>
      <c r="M44" s="46"/>
    </row>
    <row r="45" spans="1:14" s="3" customFormat="1">
      <c r="A45" s="46"/>
      <c r="B45" s="6" t="s">
        <v>655</v>
      </c>
      <c r="C45" s="7" t="s">
        <v>1527</v>
      </c>
      <c r="D45" s="8" t="s">
        <v>1509</v>
      </c>
      <c r="E45" s="9" t="s">
        <v>647</v>
      </c>
      <c r="F45" s="17">
        <v>92.9</v>
      </c>
      <c r="G45" s="46"/>
      <c r="H45" s="26" t="s">
        <v>655</v>
      </c>
      <c r="I45" s="7" t="s">
        <v>1001</v>
      </c>
      <c r="J45" s="8" t="s">
        <v>1535</v>
      </c>
      <c r="K45" s="9" t="s">
        <v>770</v>
      </c>
      <c r="L45" s="27">
        <v>91.7</v>
      </c>
      <c r="M45" s="46"/>
    </row>
    <row r="46" spans="1:14" s="3" customFormat="1">
      <c r="A46" s="46"/>
      <c r="B46" s="6" t="s">
        <v>656</v>
      </c>
      <c r="C46" s="7" t="s">
        <v>1193</v>
      </c>
      <c r="D46" s="8" t="s">
        <v>814</v>
      </c>
      <c r="E46" s="9" t="s">
        <v>695</v>
      </c>
      <c r="F46" s="17">
        <v>93.3</v>
      </c>
      <c r="G46" s="46"/>
      <c r="H46" s="26" t="s">
        <v>656</v>
      </c>
      <c r="I46" s="7" t="s">
        <v>689</v>
      </c>
      <c r="J46" s="8" t="s">
        <v>858</v>
      </c>
      <c r="K46" s="9" t="s">
        <v>647</v>
      </c>
      <c r="L46" s="27">
        <v>92.5</v>
      </c>
      <c r="M46" s="46"/>
    </row>
    <row r="47" spans="1:14" s="3" customFormat="1">
      <c r="A47" s="46"/>
      <c r="B47" s="6" t="s">
        <v>657</v>
      </c>
      <c r="C47" s="7" t="s">
        <v>1348</v>
      </c>
      <c r="D47" s="8" t="s">
        <v>1349</v>
      </c>
      <c r="E47" s="9" t="s">
        <v>647</v>
      </c>
      <c r="F47" s="17">
        <v>93.6</v>
      </c>
      <c r="G47" s="46"/>
      <c r="H47" s="26" t="s">
        <v>657</v>
      </c>
      <c r="I47" s="7" t="s">
        <v>1536</v>
      </c>
      <c r="J47" s="8" t="s">
        <v>838</v>
      </c>
      <c r="K47" s="9" t="s">
        <v>695</v>
      </c>
      <c r="L47" s="27">
        <v>92.9</v>
      </c>
      <c r="M47" s="46"/>
    </row>
    <row r="48" spans="1:14" s="3" customFormat="1">
      <c r="A48" s="46"/>
      <c r="B48" s="6" t="s">
        <v>658</v>
      </c>
      <c r="C48" s="7" t="s">
        <v>1510</v>
      </c>
      <c r="D48" s="8" t="s">
        <v>1347</v>
      </c>
      <c r="E48" s="9" t="s">
        <v>695</v>
      </c>
      <c r="F48" s="17">
        <v>94.1</v>
      </c>
      <c r="G48" s="46"/>
      <c r="H48" s="26" t="s">
        <v>658</v>
      </c>
      <c r="I48" s="7" t="s">
        <v>727</v>
      </c>
      <c r="J48" s="8" t="s">
        <v>1537</v>
      </c>
      <c r="K48" s="9" t="s">
        <v>1505</v>
      </c>
      <c r="L48" s="27">
        <v>94.5</v>
      </c>
      <c r="M48" s="46"/>
    </row>
    <row r="49" spans="1:13" s="3" customFormat="1">
      <c r="A49" s="46"/>
      <c r="B49" s="6" t="s">
        <v>659</v>
      </c>
      <c r="C49" s="7" t="s">
        <v>940</v>
      </c>
      <c r="D49" s="8" t="s">
        <v>1511</v>
      </c>
      <c r="E49" s="9" t="s">
        <v>684</v>
      </c>
      <c r="F49" s="17">
        <v>94.5</v>
      </c>
      <c r="G49" s="46"/>
      <c r="H49" s="26" t="s">
        <v>659</v>
      </c>
      <c r="I49" s="7" t="s">
        <v>802</v>
      </c>
      <c r="J49" s="8" t="s">
        <v>981</v>
      </c>
      <c r="K49" s="9" t="s">
        <v>647</v>
      </c>
      <c r="L49" s="27">
        <v>95.3</v>
      </c>
      <c r="M49" s="46"/>
    </row>
    <row r="50" spans="1:13" s="3" customFormat="1">
      <c r="A50" s="46"/>
      <c r="B50" s="6" t="s">
        <v>660</v>
      </c>
      <c r="C50" s="7" t="s">
        <v>940</v>
      </c>
      <c r="D50" s="8" t="s">
        <v>1512</v>
      </c>
      <c r="E50" s="9" t="s">
        <v>902</v>
      </c>
      <c r="F50" s="17">
        <v>96.7</v>
      </c>
      <c r="G50" s="46"/>
      <c r="H50" s="26" t="s">
        <v>660</v>
      </c>
      <c r="I50" s="7" t="s">
        <v>810</v>
      </c>
      <c r="J50" s="8" t="s">
        <v>1330</v>
      </c>
      <c r="K50" s="9" t="s">
        <v>695</v>
      </c>
      <c r="L50" s="27">
        <v>95.7</v>
      </c>
      <c r="M50" s="46"/>
    </row>
    <row r="51" spans="1:13" s="3" customFormat="1">
      <c r="A51" s="46"/>
      <c r="B51" s="6" t="s">
        <v>661</v>
      </c>
      <c r="C51" s="7" t="s">
        <v>1054</v>
      </c>
      <c r="D51" s="8" t="s">
        <v>1513</v>
      </c>
      <c r="E51" s="9" t="s">
        <v>770</v>
      </c>
      <c r="F51" s="17">
        <v>97.2</v>
      </c>
      <c r="G51" s="46"/>
      <c r="H51" s="26" t="s">
        <v>661</v>
      </c>
      <c r="I51" s="7" t="s">
        <v>1538</v>
      </c>
      <c r="J51" s="8" t="s">
        <v>1259</v>
      </c>
      <c r="K51" s="9" t="s">
        <v>948</v>
      </c>
      <c r="L51" s="27">
        <v>96.1</v>
      </c>
      <c r="M51" s="46"/>
    </row>
    <row r="52" spans="1:13" s="3" customFormat="1">
      <c r="A52" s="46"/>
      <c r="B52" s="6" t="s">
        <v>664</v>
      </c>
      <c r="C52" s="7" t="s">
        <v>696</v>
      </c>
      <c r="D52" s="8" t="s">
        <v>1491</v>
      </c>
      <c r="E52" s="9" t="s">
        <v>679</v>
      </c>
      <c r="F52" s="17">
        <v>99.4</v>
      </c>
      <c r="G52" s="46"/>
      <c r="H52" s="26" t="s">
        <v>664</v>
      </c>
      <c r="I52" s="7" t="s">
        <v>1077</v>
      </c>
      <c r="J52" s="8" t="s">
        <v>889</v>
      </c>
      <c r="K52" s="9" t="s">
        <v>961</v>
      </c>
      <c r="L52" s="27">
        <v>96.5</v>
      </c>
      <c r="M52" s="46"/>
    </row>
    <row r="53" spans="1:13" s="3" customFormat="1">
      <c r="A53" s="46"/>
      <c r="B53" s="6" t="s">
        <v>665</v>
      </c>
      <c r="C53" s="7" t="s">
        <v>1514</v>
      </c>
      <c r="D53" s="8" t="s">
        <v>1515</v>
      </c>
      <c r="E53" s="9" t="s">
        <v>770</v>
      </c>
      <c r="F53" s="17">
        <v>100.7</v>
      </c>
      <c r="G53" s="46"/>
      <c r="H53" s="26" t="s">
        <v>665</v>
      </c>
      <c r="I53" s="7" t="s">
        <v>748</v>
      </c>
      <c r="J53" s="8" t="s">
        <v>721</v>
      </c>
      <c r="K53" s="9" t="s">
        <v>681</v>
      </c>
      <c r="L53" s="27">
        <v>96.8</v>
      </c>
      <c r="M53" s="46"/>
    </row>
    <row r="54" spans="1:13" s="3" customFormat="1">
      <c r="A54" s="46"/>
      <c r="B54" s="6" t="s">
        <v>666</v>
      </c>
      <c r="C54" s="7" t="s">
        <v>986</v>
      </c>
      <c r="D54" s="8" t="s">
        <v>1498</v>
      </c>
      <c r="E54" s="9" t="s">
        <v>647</v>
      </c>
      <c r="F54" s="17">
        <v>101.2</v>
      </c>
      <c r="G54" s="46"/>
      <c r="H54" s="26" t="s">
        <v>666</v>
      </c>
      <c r="I54" s="7" t="s">
        <v>723</v>
      </c>
      <c r="J54" s="8" t="s">
        <v>1539</v>
      </c>
      <c r="K54" s="9" t="s">
        <v>770</v>
      </c>
      <c r="L54" s="27">
        <v>97.2</v>
      </c>
      <c r="M54" s="46"/>
    </row>
    <row r="55" spans="1:13" s="3" customFormat="1">
      <c r="A55" s="46"/>
      <c r="B55" s="6" t="s">
        <v>667</v>
      </c>
      <c r="C55" s="7" t="s">
        <v>693</v>
      </c>
      <c r="D55" s="8" t="s">
        <v>701</v>
      </c>
      <c r="E55" s="9" t="s">
        <v>675</v>
      </c>
      <c r="F55" s="17">
        <v>101.6</v>
      </c>
      <c r="G55" s="46"/>
      <c r="H55" s="26" t="s">
        <v>667</v>
      </c>
      <c r="I55" s="7" t="s">
        <v>717</v>
      </c>
      <c r="J55" s="8" t="s">
        <v>1540</v>
      </c>
      <c r="K55" s="9" t="s">
        <v>770</v>
      </c>
      <c r="L55" s="27">
        <v>97.7</v>
      </c>
      <c r="M55" s="46"/>
    </row>
    <row r="56" spans="1:13" s="3" customFormat="1">
      <c r="A56" s="46"/>
      <c r="B56" s="6" t="s">
        <v>668</v>
      </c>
      <c r="C56" s="7" t="s">
        <v>708</v>
      </c>
      <c r="D56" s="8" t="s">
        <v>1516</v>
      </c>
      <c r="E56" s="9" t="s">
        <v>679</v>
      </c>
      <c r="F56" s="17">
        <v>102.6</v>
      </c>
      <c r="G56" s="46"/>
      <c r="H56" s="26" t="s">
        <v>668</v>
      </c>
      <c r="I56" s="7" t="s">
        <v>1541</v>
      </c>
      <c r="J56" s="8" t="s">
        <v>1542</v>
      </c>
      <c r="K56" s="9" t="s">
        <v>675</v>
      </c>
      <c r="L56" s="27">
        <v>98.1</v>
      </c>
      <c r="M56" s="46"/>
    </row>
    <row r="57" spans="1:13" s="3" customFormat="1">
      <c r="A57" s="46"/>
      <c r="B57" s="6" t="s">
        <v>669</v>
      </c>
      <c r="C57" s="7" t="s">
        <v>1517</v>
      </c>
      <c r="D57" s="8" t="s">
        <v>1518</v>
      </c>
      <c r="E57" s="9" t="s">
        <v>684</v>
      </c>
      <c r="F57" s="17">
        <v>102.9</v>
      </c>
      <c r="G57" s="46"/>
      <c r="H57" s="26" t="s">
        <v>669</v>
      </c>
      <c r="I57" s="7" t="s">
        <v>836</v>
      </c>
      <c r="J57" s="8" t="s">
        <v>726</v>
      </c>
      <c r="K57" s="9" t="s">
        <v>647</v>
      </c>
      <c r="L57" s="27">
        <v>98.5</v>
      </c>
      <c r="M57" s="46"/>
    </row>
    <row r="58" spans="1:13" s="3" customFormat="1">
      <c r="A58" s="46"/>
      <c r="B58" s="6" t="s">
        <v>918</v>
      </c>
      <c r="C58" s="7" t="s">
        <v>995</v>
      </c>
      <c r="D58" s="8" t="s">
        <v>1493</v>
      </c>
      <c r="E58" s="9" t="s">
        <v>647</v>
      </c>
      <c r="F58" s="17">
        <v>103.3</v>
      </c>
      <c r="G58" s="46"/>
      <c r="H58" s="26" t="s">
        <v>918</v>
      </c>
      <c r="I58" s="7" t="s">
        <v>759</v>
      </c>
      <c r="J58" s="8" t="s">
        <v>1152</v>
      </c>
      <c r="K58" s="9" t="s">
        <v>681</v>
      </c>
      <c r="L58" s="27">
        <v>104.1</v>
      </c>
      <c r="M58" s="46"/>
    </row>
    <row r="59" spans="1:13" s="3" customFormat="1">
      <c r="A59" s="46"/>
      <c r="B59" s="6" t="s">
        <v>919</v>
      </c>
      <c r="C59" s="7" t="s">
        <v>696</v>
      </c>
      <c r="D59" s="8" t="s">
        <v>707</v>
      </c>
      <c r="E59" s="9" t="s">
        <v>647</v>
      </c>
      <c r="F59" s="17">
        <v>104.3</v>
      </c>
      <c r="G59" s="46"/>
      <c r="H59" s="26" t="s">
        <v>919</v>
      </c>
      <c r="I59" s="7" t="s">
        <v>723</v>
      </c>
      <c r="J59" s="8" t="s">
        <v>1330</v>
      </c>
      <c r="K59" s="9" t="s">
        <v>675</v>
      </c>
      <c r="L59" s="27">
        <v>104.6</v>
      </c>
      <c r="M59" s="46"/>
    </row>
    <row r="60" spans="1:13" s="3" customFormat="1">
      <c r="A60" s="46"/>
      <c r="B60" s="6" t="s">
        <v>920</v>
      </c>
      <c r="C60" s="7" t="s">
        <v>677</v>
      </c>
      <c r="D60" s="8" t="s">
        <v>1519</v>
      </c>
      <c r="E60" s="9" t="s">
        <v>684</v>
      </c>
      <c r="F60" s="17">
        <v>104.8</v>
      </c>
      <c r="G60" s="46"/>
      <c r="H60" s="26" t="s">
        <v>920</v>
      </c>
      <c r="I60" s="7" t="s">
        <v>682</v>
      </c>
      <c r="J60" s="8" t="s">
        <v>1543</v>
      </c>
      <c r="K60" s="9" t="s">
        <v>675</v>
      </c>
      <c r="L60" s="27">
        <v>105.3</v>
      </c>
      <c r="M60" s="46"/>
    </row>
    <row r="61" spans="1:13" s="3" customFormat="1">
      <c r="A61" s="46"/>
      <c r="B61" s="6" t="s">
        <v>921</v>
      </c>
      <c r="C61" s="7" t="s">
        <v>776</v>
      </c>
      <c r="D61" s="8" t="s">
        <v>1520</v>
      </c>
      <c r="E61" s="9" t="s">
        <v>684</v>
      </c>
      <c r="F61" s="17">
        <v>105.3</v>
      </c>
      <c r="G61" s="46"/>
      <c r="H61" s="26" t="s">
        <v>921</v>
      </c>
      <c r="I61" s="7" t="s">
        <v>1148</v>
      </c>
      <c r="J61" s="8" t="s">
        <v>688</v>
      </c>
      <c r="K61" s="9" t="s">
        <v>647</v>
      </c>
      <c r="L61" s="27">
        <v>106.4</v>
      </c>
      <c r="M61" s="46"/>
    </row>
    <row r="62" spans="1:13" s="3" customFormat="1">
      <c r="A62" s="46"/>
      <c r="B62" s="6" t="s">
        <v>922</v>
      </c>
      <c r="C62" s="7" t="s">
        <v>1131</v>
      </c>
      <c r="D62" s="8" t="s">
        <v>1521</v>
      </c>
      <c r="E62" s="9" t="s">
        <v>684</v>
      </c>
      <c r="F62" s="17">
        <v>107.5</v>
      </c>
      <c r="G62" s="46"/>
      <c r="H62" s="26" t="s">
        <v>922</v>
      </c>
      <c r="I62" s="7" t="s">
        <v>1143</v>
      </c>
      <c r="J62" s="8" t="s">
        <v>838</v>
      </c>
      <c r="K62" s="9" t="s">
        <v>647</v>
      </c>
      <c r="L62" s="27">
        <v>106.9</v>
      </c>
      <c r="M62" s="46"/>
    </row>
    <row r="63" spans="1:13" s="3" customFormat="1">
      <c r="A63" s="46"/>
      <c r="B63" s="6" t="s">
        <v>1153</v>
      </c>
      <c r="C63" s="7" t="s">
        <v>1138</v>
      </c>
      <c r="D63" s="8" t="s">
        <v>1139</v>
      </c>
      <c r="E63" s="9" t="s">
        <v>647</v>
      </c>
      <c r="F63" s="17">
        <v>108.3</v>
      </c>
      <c r="G63" s="46"/>
      <c r="H63" s="26" t="s">
        <v>1153</v>
      </c>
      <c r="I63" s="7" t="s">
        <v>802</v>
      </c>
      <c r="J63" s="8" t="s">
        <v>1544</v>
      </c>
      <c r="K63" s="9" t="s">
        <v>754</v>
      </c>
      <c r="L63" s="27">
        <v>109.7</v>
      </c>
      <c r="M63" s="46"/>
    </row>
    <row r="64" spans="1:13" s="3" customFormat="1">
      <c r="A64" s="46"/>
      <c r="B64" s="6" t="s">
        <v>1154</v>
      </c>
      <c r="C64" s="7" t="s">
        <v>1522</v>
      </c>
      <c r="D64" s="8" t="s">
        <v>1523</v>
      </c>
      <c r="E64" s="9" t="s">
        <v>684</v>
      </c>
      <c r="F64" s="17">
        <v>111</v>
      </c>
      <c r="G64" s="46"/>
      <c r="H64" s="26" t="s">
        <v>1154</v>
      </c>
      <c r="I64" s="7" t="s">
        <v>1174</v>
      </c>
      <c r="J64" s="8" t="s">
        <v>1361</v>
      </c>
      <c r="K64" s="9" t="s">
        <v>647</v>
      </c>
      <c r="L64" s="27">
        <v>121.5</v>
      </c>
      <c r="M64" s="46"/>
    </row>
    <row r="65" spans="1:14" s="3" customFormat="1">
      <c r="A65" s="46"/>
      <c r="B65" s="6" t="s">
        <v>1155</v>
      </c>
      <c r="C65" s="7" t="s">
        <v>708</v>
      </c>
      <c r="D65" s="8" t="s">
        <v>943</v>
      </c>
      <c r="E65" s="9" t="s">
        <v>681</v>
      </c>
      <c r="F65" s="17">
        <v>117.9</v>
      </c>
      <c r="G65" s="46"/>
      <c r="H65" s="26" t="s">
        <v>1155</v>
      </c>
      <c r="I65" s="7" t="s">
        <v>810</v>
      </c>
      <c r="J65" s="8" t="s">
        <v>828</v>
      </c>
      <c r="K65" s="9" t="s">
        <v>647</v>
      </c>
      <c r="L65" s="27">
        <v>128.19999999999999</v>
      </c>
      <c r="M65" s="46"/>
    </row>
    <row r="66" spans="1:14" s="3" customFormat="1">
      <c r="A66" s="46"/>
      <c r="B66" s="6" t="s">
        <v>1156</v>
      </c>
      <c r="C66" s="7" t="s">
        <v>1524</v>
      </c>
      <c r="D66" s="8" t="s">
        <v>1525</v>
      </c>
      <c r="E66" s="9" t="s">
        <v>684</v>
      </c>
      <c r="F66" s="17">
        <v>121.4</v>
      </c>
      <c r="G66" s="46"/>
      <c r="H66" s="26" t="s">
        <v>1156</v>
      </c>
      <c r="I66" s="7" t="s">
        <v>810</v>
      </c>
      <c r="J66" s="8" t="s">
        <v>1545</v>
      </c>
      <c r="K66" s="9" t="s">
        <v>1546</v>
      </c>
      <c r="L66" s="27"/>
      <c r="M66" s="46"/>
    </row>
    <row r="67" spans="1:14" s="3" customFormat="1">
      <c r="A67" s="46"/>
      <c r="B67" s="6" t="s">
        <v>1157</v>
      </c>
      <c r="C67" s="7" t="s">
        <v>1196</v>
      </c>
      <c r="D67" s="8" t="s">
        <v>1526</v>
      </c>
      <c r="E67" s="9" t="s">
        <v>681</v>
      </c>
      <c r="F67" s="17">
        <v>127.2</v>
      </c>
      <c r="G67" s="46"/>
      <c r="H67" s="26"/>
      <c r="I67" s="7"/>
      <c r="J67" s="7"/>
      <c r="K67" s="9"/>
      <c r="L67" s="27"/>
      <c r="M67" s="46"/>
    </row>
    <row r="68" spans="1:14" s="3" customFormat="1">
      <c r="A68" s="46"/>
      <c r="B68" s="6" t="s">
        <v>1158</v>
      </c>
      <c r="C68" s="7" t="s">
        <v>940</v>
      </c>
      <c r="D68" s="8" t="s">
        <v>1525</v>
      </c>
      <c r="E68" s="9" t="s">
        <v>684</v>
      </c>
      <c r="F68" s="17">
        <v>129.69999999999999</v>
      </c>
      <c r="G68" s="46"/>
      <c r="H68" s="26"/>
      <c r="I68" s="7"/>
      <c r="J68" s="7"/>
      <c r="K68" s="9"/>
      <c r="L68" s="27"/>
      <c r="M68" s="46"/>
    </row>
    <row r="69" spans="1:14" s="3" customFormat="1" ht="12.75" thickBot="1">
      <c r="A69" s="46"/>
      <c r="B69" s="19" t="s">
        <v>1159</v>
      </c>
      <c r="C69" s="10" t="s">
        <v>850</v>
      </c>
      <c r="D69" s="207" t="s">
        <v>1137</v>
      </c>
      <c r="E69" s="11" t="s">
        <v>684</v>
      </c>
      <c r="F69" s="18">
        <v>197.7</v>
      </c>
      <c r="G69" s="46"/>
      <c r="H69" s="28"/>
      <c r="I69" s="29"/>
      <c r="J69" s="29"/>
      <c r="K69" s="30"/>
      <c r="L69" s="31"/>
      <c r="M69" s="46"/>
    </row>
    <row r="70" spans="1:14" s="3" customFormat="1" ht="4.5" customHeight="1" thickTop="1">
      <c r="A70" s="233"/>
      <c r="B70" s="233"/>
      <c r="C70" s="233"/>
      <c r="D70" s="233"/>
      <c r="E70" s="233"/>
      <c r="F70" s="233"/>
      <c r="G70" s="233"/>
      <c r="H70" s="233"/>
      <c r="I70" s="233"/>
      <c r="J70" s="233"/>
      <c r="K70" s="233"/>
      <c r="L70" s="233"/>
      <c r="M70" s="233"/>
    </row>
    <row r="71" spans="1:14" ht="41.25" customHeight="1" thickBot="1">
      <c r="A71" s="35"/>
      <c r="B71" s="784" t="s">
        <v>786</v>
      </c>
      <c r="C71" s="784"/>
      <c r="D71" s="35"/>
      <c r="E71" s="211" t="s">
        <v>643</v>
      </c>
      <c r="F71" s="781" t="s">
        <v>1677</v>
      </c>
      <c r="G71" s="781"/>
      <c r="H71" s="781"/>
      <c r="I71" s="781"/>
      <c r="J71" s="35"/>
      <c r="K71" s="784" t="s">
        <v>730</v>
      </c>
      <c r="L71" s="784"/>
      <c r="M71" s="35"/>
    </row>
    <row r="72" spans="1:14" ht="5.25" customHeight="1" thickTop="1" thickBot="1">
      <c r="A72" s="35"/>
      <c r="B72" s="790" t="s">
        <v>639</v>
      </c>
      <c r="C72" s="791"/>
      <c r="D72" s="43"/>
      <c r="E72" s="44"/>
      <c r="F72" s="44"/>
      <c r="G72" s="35"/>
      <c r="H72" s="785" t="s">
        <v>670</v>
      </c>
      <c r="I72" s="786"/>
      <c r="J72" s="45"/>
      <c r="K72" s="45"/>
      <c r="L72" s="45"/>
      <c r="M72" s="35"/>
    </row>
    <row r="73" spans="1:14" s="3" customFormat="1" ht="16.5" thickTop="1" thickBot="1">
      <c r="A73" s="46"/>
      <c r="B73" s="792"/>
      <c r="C73" s="793"/>
      <c r="D73" s="14"/>
      <c r="E73" s="12" t="s">
        <v>663</v>
      </c>
      <c r="F73" s="13">
        <f>COUNTA(D75:D114)</f>
        <v>39</v>
      </c>
      <c r="G73" s="46"/>
      <c r="H73" s="787"/>
      <c r="I73" s="788"/>
      <c r="J73" s="32"/>
      <c r="K73" s="33" t="s">
        <v>663</v>
      </c>
      <c r="L73" s="34">
        <f>COUNTA(J75:J114)</f>
        <v>25</v>
      </c>
      <c r="M73" s="46"/>
    </row>
    <row r="74" spans="1:14" s="3" customFormat="1">
      <c r="A74" s="46"/>
      <c r="B74" s="15" t="s">
        <v>644</v>
      </c>
      <c r="C74" s="16" t="s">
        <v>640</v>
      </c>
      <c r="D74" s="4" t="s">
        <v>641</v>
      </c>
      <c r="E74" s="4" t="s">
        <v>642</v>
      </c>
      <c r="F74" s="5" t="s">
        <v>662</v>
      </c>
      <c r="G74" s="46"/>
      <c r="H74" s="24" t="s">
        <v>644</v>
      </c>
      <c r="I74" s="23" t="s">
        <v>640</v>
      </c>
      <c r="J74" s="4" t="s">
        <v>641</v>
      </c>
      <c r="K74" s="4" t="s">
        <v>642</v>
      </c>
      <c r="L74" s="25" t="s">
        <v>662</v>
      </c>
      <c r="M74" s="46"/>
    </row>
    <row r="75" spans="1:14" s="3" customFormat="1">
      <c r="A75" s="46"/>
      <c r="B75" s="93" t="s">
        <v>648</v>
      </c>
      <c r="C75" s="94" t="s">
        <v>991</v>
      </c>
      <c r="D75" s="95" t="s">
        <v>1200</v>
      </c>
      <c r="E75" s="96" t="s">
        <v>948</v>
      </c>
      <c r="F75" s="301">
        <v>8.4374999999999999E-4</v>
      </c>
      <c r="G75" s="308"/>
      <c r="H75" s="111" t="s">
        <v>648</v>
      </c>
      <c r="I75" s="94" t="s">
        <v>759</v>
      </c>
      <c r="J75" s="95" t="s">
        <v>1342</v>
      </c>
      <c r="K75" s="96" t="s">
        <v>675</v>
      </c>
      <c r="L75" s="304">
        <v>1.6585648148148148E-3</v>
      </c>
      <c r="M75" s="46"/>
      <c r="N75" s="309"/>
    </row>
    <row r="76" spans="1:14" s="3" customFormat="1">
      <c r="A76" s="46"/>
      <c r="B76" s="98" t="s">
        <v>649</v>
      </c>
      <c r="C76" s="99" t="s">
        <v>1365</v>
      </c>
      <c r="D76" s="100" t="s">
        <v>1366</v>
      </c>
      <c r="E76" s="101" t="s">
        <v>770</v>
      </c>
      <c r="F76" s="302">
        <v>8.5532407407407399E-4</v>
      </c>
      <c r="G76" s="308"/>
      <c r="H76" s="113" t="s">
        <v>649</v>
      </c>
      <c r="I76" s="99" t="s">
        <v>1568</v>
      </c>
      <c r="J76" s="100" t="s">
        <v>828</v>
      </c>
      <c r="K76" s="101" t="s">
        <v>948</v>
      </c>
      <c r="L76" s="305">
        <v>1.6944444444444444E-3</v>
      </c>
      <c r="M76" s="46"/>
      <c r="N76" s="309"/>
    </row>
    <row r="77" spans="1:14" s="3" customFormat="1">
      <c r="A77" s="46"/>
      <c r="B77" s="103" t="s">
        <v>650</v>
      </c>
      <c r="C77" s="104" t="s">
        <v>847</v>
      </c>
      <c r="D77" s="105" t="s">
        <v>828</v>
      </c>
      <c r="E77" s="106" t="s">
        <v>948</v>
      </c>
      <c r="F77" s="303">
        <v>8.6805555555555551E-4</v>
      </c>
      <c r="G77" s="308"/>
      <c r="H77" s="115" t="s">
        <v>650</v>
      </c>
      <c r="I77" s="104" t="s">
        <v>727</v>
      </c>
      <c r="J77" s="105" t="s">
        <v>814</v>
      </c>
      <c r="K77" s="106" t="s">
        <v>695</v>
      </c>
      <c r="L77" s="306">
        <v>1.7222222222222222E-3</v>
      </c>
      <c r="M77" s="46"/>
      <c r="N77" s="309"/>
    </row>
    <row r="78" spans="1:14" s="3" customFormat="1">
      <c r="A78" s="46"/>
      <c r="B78" s="6" t="s">
        <v>651</v>
      </c>
      <c r="C78" s="7" t="s">
        <v>708</v>
      </c>
      <c r="D78" s="8" t="s">
        <v>1330</v>
      </c>
      <c r="E78" s="9" t="s">
        <v>695</v>
      </c>
      <c r="F78" s="17">
        <v>77</v>
      </c>
      <c r="G78" s="46"/>
      <c r="H78" s="26" t="s">
        <v>651</v>
      </c>
      <c r="I78" s="7" t="s">
        <v>1273</v>
      </c>
      <c r="J78" s="8" t="s">
        <v>838</v>
      </c>
      <c r="K78" s="9" t="s">
        <v>695</v>
      </c>
      <c r="L78" s="27">
        <v>149.1</v>
      </c>
      <c r="M78" s="46"/>
    </row>
    <row r="79" spans="1:14" s="3" customFormat="1">
      <c r="A79" s="46"/>
      <c r="B79" s="6" t="s">
        <v>652</v>
      </c>
      <c r="C79" s="7" t="s">
        <v>712</v>
      </c>
      <c r="D79" s="8" t="s">
        <v>1513</v>
      </c>
      <c r="E79" s="9" t="s">
        <v>770</v>
      </c>
      <c r="F79" s="17">
        <v>81.7</v>
      </c>
      <c r="G79" s="46"/>
      <c r="H79" s="26" t="s">
        <v>652</v>
      </c>
      <c r="I79" s="7" t="s">
        <v>1143</v>
      </c>
      <c r="J79" s="8" t="s">
        <v>831</v>
      </c>
      <c r="K79" s="9" t="s">
        <v>675</v>
      </c>
      <c r="L79" s="27">
        <v>149.4</v>
      </c>
      <c r="M79" s="46"/>
    </row>
    <row r="80" spans="1:14" s="3" customFormat="1">
      <c r="A80" s="46"/>
      <c r="B80" s="6" t="s">
        <v>653</v>
      </c>
      <c r="C80" s="7" t="s">
        <v>1547</v>
      </c>
      <c r="D80" s="8" t="s">
        <v>943</v>
      </c>
      <c r="E80" s="9" t="s">
        <v>675</v>
      </c>
      <c r="F80" s="17">
        <v>82.9</v>
      </c>
      <c r="G80" s="46"/>
      <c r="H80" s="26" t="s">
        <v>653</v>
      </c>
      <c r="I80" s="7" t="s">
        <v>810</v>
      </c>
      <c r="J80" s="8" t="s">
        <v>1305</v>
      </c>
      <c r="K80" s="9" t="s">
        <v>957</v>
      </c>
      <c r="L80" s="27">
        <v>152.19999999999999</v>
      </c>
      <c r="M80" s="46"/>
    </row>
    <row r="81" spans="1:13" s="3" customFormat="1">
      <c r="A81" s="46"/>
      <c r="B81" s="6" t="s">
        <v>654</v>
      </c>
      <c r="C81" s="7" t="s">
        <v>1436</v>
      </c>
      <c r="D81" s="8" t="s">
        <v>1548</v>
      </c>
      <c r="E81" s="9" t="s">
        <v>770</v>
      </c>
      <c r="F81" s="17">
        <v>83.3</v>
      </c>
      <c r="G81" s="46"/>
      <c r="H81" s="26" t="s">
        <v>654</v>
      </c>
      <c r="I81" s="7" t="s">
        <v>725</v>
      </c>
      <c r="J81" s="8" t="s">
        <v>1209</v>
      </c>
      <c r="K81" s="9" t="s">
        <v>770</v>
      </c>
      <c r="L81" s="27">
        <v>152.6</v>
      </c>
      <c r="M81" s="46"/>
    </row>
    <row r="82" spans="1:13" s="3" customFormat="1">
      <c r="A82" s="46"/>
      <c r="B82" s="6" t="s">
        <v>655</v>
      </c>
      <c r="C82" s="7" t="s">
        <v>645</v>
      </c>
      <c r="D82" s="8" t="s">
        <v>1371</v>
      </c>
      <c r="E82" s="9" t="s">
        <v>770</v>
      </c>
      <c r="F82" s="17">
        <v>83.6</v>
      </c>
      <c r="G82" s="46"/>
      <c r="H82" s="26" t="s">
        <v>655</v>
      </c>
      <c r="I82" s="7" t="s">
        <v>892</v>
      </c>
      <c r="J82" s="8" t="s">
        <v>1192</v>
      </c>
      <c r="K82" s="9" t="s">
        <v>948</v>
      </c>
      <c r="L82" s="27">
        <v>159.5</v>
      </c>
      <c r="M82" s="46"/>
    </row>
    <row r="83" spans="1:13" s="3" customFormat="1">
      <c r="A83" s="46"/>
      <c r="B83" s="6" t="s">
        <v>656</v>
      </c>
      <c r="C83" s="7" t="s">
        <v>772</v>
      </c>
      <c r="D83" s="8" t="s">
        <v>1549</v>
      </c>
      <c r="E83" s="9" t="s">
        <v>1546</v>
      </c>
      <c r="F83" s="17">
        <v>83.9</v>
      </c>
      <c r="G83" s="46"/>
      <c r="H83" s="26" t="s">
        <v>656</v>
      </c>
      <c r="I83" s="7" t="s">
        <v>685</v>
      </c>
      <c r="J83" s="8" t="s">
        <v>1569</v>
      </c>
      <c r="K83" s="9" t="s">
        <v>770</v>
      </c>
      <c r="L83" s="27">
        <v>161.19999999999999</v>
      </c>
      <c r="M83" s="46"/>
    </row>
    <row r="84" spans="1:13" s="3" customFormat="1">
      <c r="A84" s="46"/>
      <c r="B84" s="6" t="s">
        <v>657</v>
      </c>
      <c r="C84" s="7" t="s">
        <v>1550</v>
      </c>
      <c r="D84" s="8" t="s">
        <v>1226</v>
      </c>
      <c r="E84" s="9" t="s">
        <v>948</v>
      </c>
      <c r="F84" s="17">
        <v>85.8</v>
      </c>
      <c r="G84" s="46"/>
      <c r="H84" s="26" t="s">
        <v>657</v>
      </c>
      <c r="I84" s="7" t="s">
        <v>1144</v>
      </c>
      <c r="J84" s="8" t="s">
        <v>869</v>
      </c>
      <c r="K84" s="9" t="s">
        <v>948</v>
      </c>
      <c r="L84" s="27">
        <v>162.69999999999999</v>
      </c>
      <c r="M84" s="46"/>
    </row>
    <row r="85" spans="1:13" s="3" customFormat="1">
      <c r="A85" s="46"/>
      <c r="B85" s="6" t="s">
        <v>658</v>
      </c>
      <c r="C85" s="7" t="s">
        <v>1551</v>
      </c>
      <c r="D85" s="8" t="s">
        <v>1552</v>
      </c>
      <c r="E85" s="9" t="s">
        <v>948</v>
      </c>
      <c r="F85" s="17">
        <v>86.5</v>
      </c>
      <c r="G85" s="46"/>
      <c r="H85" s="26" t="s">
        <v>658</v>
      </c>
      <c r="I85" s="7" t="s">
        <v>1451</v>
      </c>
      <c r="J85" s="8" t="s">
        <v>1055</v>
      </c>
      <c r="K85" s="9" t="s">
        <v>948</v>
      </c>
      <c r="L85" s="27">
        <v>163.30000000000001</v>
      </c>
      <c r="M85" s="46"/>
    </row>
    <row r="86" spans="1:13" s="3" customFormat="1">
      <c r="A86" s="46"/>
      <c r="B86" s="6" t="s">
        <v>659</v>
      </c>
      <c r="C86" s="7" t="s">
        <v>1372</v>
      </c>
      <c r="D86" s="8" t="s">
        <v>828</v>
      </c>
      <c r="E86" s="9" t="s">
        <v>948</v>
      </c>
      <c r="F86" s="17">
        <v>87.1</v>
      </c>
      <c r="G86" s="46"/>
      <c r="H86" s="26" t="s">
        <v>659</v>
      </c>
      <c r="I86" s="7" t="s">
        <v>802</v>
      </c>
      <c r="J86" s="8" t="s">
        <v>1570</v>
      </c>
      <c r="K86" s="9" t="s">
        <v>770</v>
      </c>
      <c r="L86" s="27">
        <v>163.6</v>
      </c>
      <c r="M86" s="46"/>
    </row>
    <row r="87" spans="1:13" s="3" customFormat="1">
      <c r="A87" s="46"/>
      <c r="B87" s="6" t="s">
        <v>660</v>
      </c>
      <c r="C87" s="7" t="s">
        <v>1193</v>
      </c>
      <c r="D87" s="8" t="s">
        <v>1369</v>
      </c>
      <c r="E87" s="9" t="s">
        <v>948</v>
      </c>
      <c r="F87" s="17">
        <v>87.8</v>
      </c>
      <c r="G87" s="46"/>
      <c r="H87" s="26" t="s">
        <v>660</v>
      </c>
      <c r="I87" s="7" t="s">
        <v>1536</v>
      </c>
      <c r="J87" s="8" t="s">
        <v>1211</v>
      </c>
      <c r="K87" s="9" t="s">
        <v>948</v>
      </c>
      <c r="L87" s="27">
        <v>169</v>
      </c>
      <c r="M87" s="46"/>
    </row>
    <row r="88" spans="1:13" s="3" customFormat="1">
      <c r="A88" s="46"/>
      <c r="B88" s="6" t="s">
        <v>661</v>
      </c>
      <c r="C88" s="7" t="s">
        <v>766</v>
      </c>
      <c r="D88" s="8" t="s">
        <v>1343</v>
      </c>
      <c r="E88" s="9" t="s">
        <v>647</v>
      </c>
      <c r="F88" s="17">
        <v>88.4</v>
      </c>
      <c r="G88" s="46"/>
      <c r="H88" s="26" t="s">
        <v>661</v>
      </c>
      <c r="I88" s="7" t="s">
        <v>1143</v>
      </c>
      <c r="J88" s="8" t="s">
        <v>1571</v>
      </c>
      <c r="K88" s="9" t="s">
        <v>770</v>
      </c>
      <c r="L88" s="27">
        <v>169.5</v>
      </c>
      <c r="M88" s="46"/>
    </row>
    <row r="89" spans="1:13" s="3" customFormat="1">
      <c r="A89" s="46"/>
      <c r="B89" s="6" t="s">
        <v>664</v>
      </c>
      <c r="C89" s="7" t="s">
        <v>673</v>
      </c>
      <c r="D89" s="8" t="s">
        <v>1553</v>
      </c>
      <c r="E89" s="9" t="s">
        <v>770</v>
      </c>
      <c r="F89" s="17">
        <v>89.6</v>
      </c>
      <c r="G89" s="46"/>
      <c r="H89" s="26" t="s">
        <v>664</v>
      </c>
      <c r="I89" s="7" t="s">
        <v>835</v>
      </c>
      <c r="J89" s="8" t="s">
        <v>1572</v>
      </c>
      <c r="K89" s="9" t="s">
        <v>770</v>
      </c>
      <c r="L89" s="27">
        <v>170.5</v>
      </c>
      <c r="M89" s="46"/>
    </row>
    <row r="90" spans="1:13" s="3" customFormat="1">
      <c r="A90" s="46"/>
      <c r="B90" s="6" t="s">
        <v>665</v>
      </c>
      <c r="C90" s="7" t="s">
        <v>677</v>
      </c>
      <c r="D90" s="8" t="s">
        <v>711</v>
      </c>
      <c r="E90" s="9" t="s">
        <v>754</v>
      </c>
      <c r="F90" s="17">
        <v>90</v>
      </c>
      <c r="G90" s="46"/>
      <c r="H90" s="26" t="s">
        <v>665</v>
      </c>
      <c r="I90" s="7" t="s">
        <v>815</v>
      </c>
      <c r="J90" s="8" t="s">
        <v>1545</v>
      </c>
      <c r="K90" s="9" t="s">
        <v>1546</v>
      </c>
      <c r="L90" s="27">
        <v>170.9</v>
      </c>
      <c r="M90" s="46"/>
    </row>
    <row r="91" spans="1:13" s="3" customFormat="1">
      <c r="A91" s="46"/>
      <c r="B91" s="6" t="s">
        <v>666</v>
      </c>
      <c r="C91" s="7" t="s">
        <v>780</v>
      </c>
      <c r="D91" s="8" t="s">
        <v>1554</v>
      </c>
      <c r="E91" s="9" t="s">
        <v>770</v>
      </c>
      <c r="F91" s="17">
        <v>90.4</v>
      </c>
      <c r="G91" s="46"/>
      <c r="H91" s="26" t="s">
        <v>666</v>
      </c>
      <c r="I91" s="7" t="s">
        <v>725</v>
      </c>
      <c r="J91" s="8" t="s">
        <v>831</v>
      </c>
      <c r="K91" s="9" t="s">
        <v>681</v>
      </c>
      <c r="L91" s="27">
        <v>172.1</v>
      </c>
      <c r="M91" s="46"/>
    </row>
    <row r="92" spans="1:13" s="3" customFormat="1">
      <c r="A92" s="46"/>
      <c r="B92" s="6" t="s">
        <v>667</v>
      </c>
      <c r="C92" s="7" t="s">
        <v>1555</v>
      </c>
      <c r="D92" s="8" t="s">
        <v>1556</v>
      </c>
      <c r="E92" s="9" t="s">
        <v>684</v>
      </c>
      <c r="F92" s="17">
        <v>91.2</v>
      </c>
      <c r="G92" s="46"/>
      <c r="H92" s="26" t="s">
        <v>667</v>
      </c>
      <c r="I92" s="7" t="s">
        <v>1573</v>
      </c>
      <c r="J92" s="8" t="s">
        <v>1574</v>
      </c>
      <c r="K92" s="9" t="s">
        <v>948</v>
      </c>
      <c r="L92" s="27">
        <v>174.2</v>
      </c>
      <c r="M92" s="46"/>
    </row>
    <row r="93" spans="1:13" s="3" customFormat="1">
      <c r="A93" s="46"/>
      <c r="B93" s="6" t="s">
        <v>668</v>
      </c>
      <c r="C93" s="7" t="s">
        <v>1128</v>
      </c>
      <c r="D93" s="8" t="s">
        <v>1562</v>
      </c>
      <c r="E93" s="9" t="s">
        <v>675</v>
      </c>
      <c r="F93" s="17">
        <v>91.8</v>
      </c>
      <c r="G93" s="46"/>
      <c r="H93" s="26" t="s">
        <v>668</v>
      </c>
      <c r="I93" s="7" t="s">
        <v>725</v>
      </c>
      <c r="J93" s="8" t="s">
        <v>1575</v>
      </c>
      <c r="K93" s="9" t="s">
        <v>770</v>
      </c>
      <c r="L93" s="27">
        <v>180.3</v>
      </c>
      <c r="M93" s="46"/>
    </row>
    <row r="94" spans="1:13" s="3" customFormat="1">
      <c r="A94" s="46"/>
      <c r="B94" s="6" t="s">
        <v>669</v>
      </c>
      <c r="C94" s="7" t="s">
        <v>645</v>
      </c>
      <c r="D94" s="8" t="s">
        <v>1373</v>
      </c>
      <c r="E94" s="9" t="s">
        <v>770</v>
      </c>
      <c r="F94" s="17">
        <v>92.3</v>
      </c>
      <c r="G94" s="46"/>
      <c r="H94" s="26" t="s">
        <v>669</v>
      </c>
      <c r="I94" s="7" t="s">
        <v>759</v>
      </c>
      <c r="J94" s="8" t="s">
        <v>1576</v>
      </c>
      <c r="K94" s="9" t="s">
        <v>770</v>
      </c>
      <c r="L94" s="27">
        <v>182.3</v>
      </c>
      <c r="M94" s="46"/>
    </row>
    <row r="95" spans="1:13" s="3" customFormat="1">
      <c r="A95" s="46"/>
      <c r="B95" s="6" t="s">
        <v>918</v>
      </c>
      <c r="C95" s="7" t="s">
        <v>705</v>
      </c>
      <c r="D95" s="8" t="s">
        <v>1557</v>
      </c>
      <c r="E95" s="9" t="s">
        <v>770</v>
      </c>
      <c r="F95" s="17">
        <v>92.8</v>
      </c>
      <c r="G95" s="46"/>
      <c r="H95" s="26" t="s">
        <v>918</v>
      </c>
      <c r="I95" s="7" t="s">
        <v>728</v>
      </c>
      <c r="J95" s="8" t="s">
        <v>1357</v>
      </c>
      <c r="K95" s="9" t="s">
        <v>681</v>
      </c>
      <c r="L95" s="27">
        <v>192.8</v>
      </c>
      <c r="M95" s="46"/>
    </row>
    <row r="96" spans="1:13" s="3" customFormat="1">
      <c r="A96" s="46"/>
      <c r="B96" s="6" t="s">
        <v>919</v>
      </c>
      <c r="C96" s="7" t="s">
        <v>693</v>
      </c>
      <c r="D96" s="8" t="s">
        <v>1498</v>
      </c>
      <c r="E96" s="9" t="s">
        <v>647</v>
      </c>
      <c r="F96" s="17">
        <v>93.2</v>
      </c>
      <c r="G96" s="46"/>
      <c r="H96" s="26" t="s">
        <v>919</v>
      </c>
      <c r="I96" s="7" t="s">
        <v>725</v>
      </c>
      <c r="J96" s="8" t="s">
        <v>1577</v>
      </c>
      <c r="K96" s="9" t="s">
        <v>684</v>
      </c>
      <c r="L96" s="27">
        <v>193.6</v>
      </c>
      <c r="M96" s="46"/>
    </row>
    <row r="97" spans="1:13" s="3" customFormat="1">
      <c r="A97" s="46"/>
      <c r="B97" s="6" t="s">
        <v>920</v>
      </c>
      <c r="C97" s="7" t="s">
        <v>780</v>
      </c>
      <c r="D97" s="8" t="s">
        <v>1136</v>
      </c>
      <c r="E97" s="9" t="s">
        <v>647</v>
      </c>
      <c r="F97" s="17">
        <v>93.8</v>
      </c>
      <c r="G97" s="46"/>
      <c r="H97" s="26" t="s">
        <v>920</v>
      </c>
      <c r="I97" s="7" t="s">
        <v>748</v>
      </c>
      <c r="J97" s="8" t="s">
        <v>1358</v>
      </c>
      <c r="K97" s="9" t="s">
        <v>681</v>
      </c>
      <c r="L97" s="27">
        <v>195.2</v>
      </c>
      <c r="M97" s="46"/>
    </row>
    <row r="98" spans="1:13" s="3" customFormat="1">
      <c r="A98" s="46"/>
      <c r="B98" s="6" t="s">
        <v>921</v>
      </c>
      <c r="C98" s="7" t="s">
        <v>677</v>
      </c>
      <c r="D98" s="8" t="s">
        <v>1134</v>
      </c>
      <c r="E98" s="9" t="s">
        <v>647</v>
      </c>
      <c r="F98" s="17">
        <v>94.3</v>
      </c>
      <c r="G98" s="46"/>
      <c r="H98" s="26" t="s">
        <v>921</v>
      </c>
      <c r="I98" s="7" t="s">
        <v>725</v>
      </c>
      <c r="J98" s="8" t="s">
        <v>1361</v>
      </c>
      <c r="K98" s="9" t="s">
        <v>647</v>
      </c>
      <c r="L98" s="27">
        <v>210</v>
      </c>
      <c r="M98" s="46"/>
    </row>
    <row r="99" spans="1:13" s="3" customFormat="1">
      <c r="A99" s="46"/>
      <c r="B99" s="6" t="s">
        <v>922</v>
      </c>
      <c r="C99" s="7" t="s">
        <v>772</v>
      </c>
      <c r="D99" s="8" t="s">
        <v>1558</v>
      </c>
      <c r="E99" s="9" t="s">
        <v>681</v>
      </c>
      <c r="F99" s="17">
        <v>94.6</v>
      </c>
      <c r="G99" s="46"/>
      <c r="H99" s="26" t="s">
        <v>922</v>
      </c>
      <c r="I99" s="7" t="s">
        <v>759</v>
      </c>
      <c r="J99" s="8" t="s">
        <v>1578</v>
      </c>
      <c r="K99" s="9" t="s">
        <v>684</v>
      </c>
      <c r="L99" s="27"/>
      <c r="M99" s="46"/>
    </row>
    <row r="100" spans="1:13" s="3" customFormat="1">
      <c r="A100" s="46"/>
      <c r="B100" s="6" t="s">
        <v>1153</v>
      </c>
      <c r="C100" s="7" t="s">
        <v>995</v>
      </c>
      <c r="D100" s="8" t="s">
        <v>1559</v>
      </c>
      <c r="E100" s="9" t="s">
        <v>770</v>
      </c>
      <c r="F100" s="17">
        <v>95.2</v>
      </c>
      <c r="G100" s="46"/>
      <c r="H100" s="26"/>
      <c r="I100" s="7"/>
      <c r="J100" s="8"/>
      <c r="K100" s="9"/>
      <c r="L100" s="27"/>
      <c r="M100" s="46"/>
    </row>
    <row r="101" spans="1:13" s="3" customFormat="1">
      <c r="A101" s="46"/>
      <c r="B101" s="6" t="s">
        <v>1154</v>
      </c>
      <c r="C101" s="7" t="s">
        <v>714</v>
      </c>
      <c r="D101" s="8" t="s">
        <v>701</v>
      </c>
      <c r="E101" s="9" t="s">
        <v>675</v>
      </c>
      <c r="F101" s="17">
        <v>95.5</v>
      </c>
      <c r="G101" s="46"/>
      <c r="H101" s="26"/>
      <c r="I101" s="7"/>
      <c r="J101" s="8"/>
      <c r="K101" s="9"/>
      <c r="L101" s="27"/>
      <c r="M101" s="46"/>
    </row>
    <row r="102" spans="1:13" s="3" customFormat="1">
      <c r="A102" s="46"/>
      <c r="B102" s="6" t="s">
        <v>1155</v>
      </c>
      <c r="C102" s="7" t="s">
        <v>1346</v>
      </c>
      <c r="D102" s="8" t="s">
        <v>1560</v>
      </c>
      <c r="E102" s="9" t="s">
        <v>647</v>
      </c>
      <c r="F102" s="17">
        <v>96.9</v>
      </c>
      <c r="G102" s="46"/>
      <c r="H102" s="26"/>
      <c r="I102" s="7"/>
      <c r="J102" s="8"/>
      <c r="K102" s="9"/>
      <c r="L102" s="27"/>
      <c r="M102" s="46"/>
    </row>
    <row r="103" spans="1:13" s="3" customFormat="1">
      <c r="A103" s="46"/>
      <c r="B103" s="6" t="s">
        <v>1156</v>
      </c>
      <c r="C103" s="7" t="s">
        <v>645</v>
      </c>
      <c r="D103" s="8" t="s">
        <v>1561</v>
      </c>
      <c r="E103" s="9" t="s">
        <v>647</v>
      </c>
      <c r="F103" s="17">
        <v>97.2</v>
      </c>
      <c r="G103" s="46"/>
      <c r="H103" s="26"/>
      <c r="I103" s="7"/>
      <c r="J103" s="8"/>
      <c r="K103" s="9"/>
      <c r="L103" s="27"/>
      <c r="M103" s="46"/>
    </row>
    <row r="104" spans="1:13" s="3" customFormat="1">
      <c r="A104" s="46"/>
      <c r="B104" s="6" t="s">
        <v>1157</v>
      </c>
      <c r="C104" s="7" t="s">
        <v>645</v>
      </c>
      <c r="D104" s="8" t="s">
        <v>1562</v>
      </c>
      <c r="E104" s="9" t="s">
        <v>770</v>
      </c>
      <c r="F104" s="17">
        <v>97.7</v>
      </c>
      <c r="G104" s="46"/>
      <c r="H104" s="26"/>
      <c r="I104" s="7"/>
      <c r="J104" s="8"/>
      <c r="K104" s="9"/>
      <c r="L104" s="27"/>
      <c r="M104" s="46"/>
    </row>
    <row r="105" spans="1:13" s="3" customFormat="1">
      <c r="A105" s="46"/>
      <c r="B105" s="6" t="s">
        <v>1158</v>
      </c>
      <c r="C105" s="7" t="s">
        <v>1054</v>
      </c>
      <c r="D105" s="8" t="s">
        <v>711</v>
      </c>
      <c r="E105" s="9" t="s">
        <v>754</v>
      </c>
      <c r="F105" s="17">
        <v>98.3</v>
      </c>
      <c r="G105" s="46"/>
      <c r="H105" s="26"/>
      <c r="I105" s="7"/>
      <c r="J105" s="8"/>
      <c r="K105" s="9"/>
      <c r="L105" s="27"/>
      <c r="M105" s="46"/>
    </row>
    <row r="106" spans="1:13" s="3" customFormat="1">
      <c r="A106" s="46"/>
      <c r="B106" s="6" t="s">
        <v>1159</v>
      </c>
      <c r="C106" s="7" t="s">
        <v>772</v>
      </c>
      <c r="D106" s="8" t="s">
        <v>1563</v>
      </c>
      <c r="E106" s="9" t="s">
        <v>770</v>
      </c>
      <c r="F106" s="17">
        <v>99.7</v>
      </c>
      <c r="G106" s="46"/>
      <c r="H106" s="26"/>
      <c r="I106" s="7"/>
      <c r="J106" s="8"/>
      <c r="K106" s="9"/>
      <c r="L106" s="27"/>
      <c r="M106" s="46"/>
    </row>
    <row r="107" spans="1:13" s="3" customFormat="1">
      <c r="A107" s="46"/>
      <c r="B107" s="6" t="s">
        <v>1160</v>
      </c>
      <c r="C107" s="7" t="s">
        <v>698</v>
      </c>
      <c r="D107" s="8" t="s">
        <v>1136</v>
      </c>
      <c r="E107" s="9" t="s">
        <v>647</v>
      </c>
      <c r="F107" s="17">
        <v>100.5</v>
      </c>
      <c r="G107" s="46"/>
      <c r="H107" s="26"/>
      <c r="I107" s="7"/>
      <c r="J107" s="8"/>
      <c r="K107" s="9"/>
      <c r="L107" s="27"/>
      <c r="M107" s="46"/>
    </row>
    <row r="108" spans="1:13" s="3" customFormat="1">
      <c r="A108" s="46"/>
      <c r="B108" s="6" t="s">
        <v>1161</v>
      </c>
      <c r="C108" s="7" t="s">
        <v>708</v>
      </c>
      <c r="D108" s="8" t="s">
        <v>1564</v>
      </c>
      <c r="E108" s="9" t="s">
        <v>948</v>
      </c>
      <c r="F108" s="17">
        <v>101.3</v>
      </c>
      <c r="G108" s="46"/>
      <c r="H108" s="26"/>
      <c r="I108" s="7"/>
      <c r="J108" s="8"/>
      <c r="K108" s="9"/>
      <c r="L108" s="27"/>
      <c r="M108" s="46"/>
    </row>
    <row r="109" spans="1:13" s="3" customFormat="1">
      <c r="A109" s="46"/>
      <c r="B109" s="6" t="s">
        <v>1162</v>
      </c>
      <c r="C109" s="7" t="s">
        <v>714</v>
      </c>
      <c r="D109" s="8" t="s">
        <v>1126</v>
      </c>
      <c r="E109" s="9" t="s">
        <v>647</v>
      </c>
      <c r="F109" s="17">
        <v>101.9</v>
      </c>
      <c r="G109" s="46"/>
      <c r="H109" s="26"/>
      <c r="I109" s="7"/>
      <c r="J109" s="7"/>
      <c r="K109" s="9"/>
      <c r="L109" s="27"/>
      <c r="M109" s="46"/>
    </row>
    <row r="110" spans="1:13" s="3" customFormat="1">
      <c r="A110" s="46"/>
      <c r="B110" s="6" t="s">
        <v>1163</v>
      </c>
      <c r="C110" s="7" t="s">
        <v>1234</v>
      </c>
      <c r="D110" s="8" t="s">
        <v>1565</v>
      </c>
      <c r="E110" s="9" t="s">
        <v>684</v>
      </c>
      <c r="F110" s="17">
        <v>102.6</v>
      </c>
      <c r="G110" s="46"/>
      <c r="H110" s="26"/>
      <c r="I110" s="7"/>
      <c r="J110" s="7"/>
      <c r="K110" s="9"/>
      <c r="L110" s="27"/>
      <c r="M110" s="46"/>
    </row>
    <row r="111" spans="1:13" s="3" customFormat="1">
      <c r="A111" s="46"/>
      <c r="B111" s="6" t="s">
        <v>1579</v>
      </c>
      <c r="C111" s="7" t="s">
        <v>1131</v>
      </c>
      <c r="D111" s="8" t="s">
        <v>1566</v>
      </c>
      <c r="E111" s="9" t="s">
        <v>684</v>
      </c>
      <c r="F111" s="17">
        <v>108.8</v>
      </c>
      <c r="G111" s="46"/>
      <c r="H111" s="26"/>
      <c r="I111" s="7"/>
      <c r="J111" s="7"/>
      <c r="K111" s="9"/>
      <c r="L111" s="27"/>
      <c r="M111" s="46"/>
    </row>
    <row r="112" spans="1:13" s="3" customFormat="1">
      <c r="A112" s="46"/>
      <c r="B112" s="6" t="s">
        <v>1580</v>
      </c>
      <c r="C112" s="7" t="s">
        <v>1353</v>
      </c>
      <c r="D112" s="8" t="s">
        <v>1567</v>
      </c>
      <c r="E112" s="9" t="s">
        <v>647</v>
      </c>
      <c r="F112" s="17">
        <v>113.7</v>
      </c>
      <c r="G112" s="46"/>
      <c r="H112" s="26"/>
      <c r="I112" s="7"/>
      <c r="J112" s="7"/>
      <c r="K112" s="9"/>
      <c r="L112" s="27"/>
      <c r="M112" s="46"/>
    </row>
    <row r="113" spans="1:14" s="3" customFormat="1" ht="12.75" thickBot="1">
      <c r="A113" s="46"/>
      <c r="B113" s="6" t="s">
        <v>1581</v>
      </c>
      <c r="C113" s="7" t="s">
        <v>645</v>
      </c>
      <c r="D113" s="8" t="s">
        <v>680</v>
      </c>
      <c r="E113" s="9" t="s">
        <v>681</v>
      </c>
      <c r="F113" s="17"/>
      <c r="G113" s="46"/>
      <c r="H113" s="26"/>
      <c r="I113" s="7"/>
      <c r="J113" s="7"/>
      <c r="K113" s="9"/>
      <c r="L113" s="27"/>
      <c r="M113" s="46"/>
    </row>
    <row r="114" spans="1:14" s="3" customFormat="1" ht="13.5" hidden="1" thickBot="1">
      <c r="A114" s="46"/>
      <c r="B114" s="19"/>
      <c r="C114" s="10"/>
      <c r="D114" s="22"/>
      <c r="E114" s="11"/>
      <c r="F114" s="18"/>
      <c r="G114" s="46"/>
      <c r="H114" s="28"/>
      <c r="I114" s="29"/>
      <c r="J114" s="29"/>
      <c r="K114" s="30"/>
      <c r="L114" s="31"/>
      <c r="M114" s="46"/>
    </row>
    <row r="115" spans="1:14" s="3" customFormat="1" ht="12.75" thickTop="1">
      <c r="A115" s="46"/>
      <c r="B115" s="47"/>
      <c r="C115" s="47"/>
      <c r="D115" s="47"/>
      <c r="E115" s="47"/>
      <c r="F115" s="47"/>
      <c r="G115" s="46"/>
      <c r="H115" s="48"/>
      <c r="I115" s="48"/>
      <c r="J115" s="48"/>
      <c r="K115" s="48"/>
      <c r="L115" s="48"/>
      <c r="M115" s="46"/>
    </row>
    <row r="116" spans="1:14" ht="34.5" customHeight="1" thickBot="1">
      <c r="A116" s="35"/>
      <c r="B116" s="784" t="s">
        <v>787</v>
      </c>
      <c r="C116" s="784"/>
      <c r="D116" s="35"/>
      <c r="E116" s="211" t="s">
        <v>730</v>
      </c>
      <c r="F116" s="781" t="s">
        <v>1678</v>
      </c>
      <c r="G116" s="781"/>
      <c r="H116" s="781"/>
      <c r="I116" s="781"/>
      <c r="J116" s="35"/>
      <c r="K116" s="784" t="s">
        <v>732</v>
      </c>
      <c r="L116" s="784"/>
      <c r="M116" s="35"/>
    </row>
    <row r="117" spans="1:14" ht="5.25" customHeight="1" thickTop="1" thickBot="1">
      <c r="A117" s="35"/>
      <c r="B117" s="790" t="s">
        <v>639</v>
      </c>
      <c r="C117" s="791"/>
      <c r="D117" s="43"/>
      <c r="E117" s="44"/>
      <c r="F117" s="44"/>
      <c r="G117" s="35"/>
      <c r="H117" s="785" t="s">
        <v>670</v>
      </c>
      <c r="I117" s="786"/>
      <c r="J117" s="45"/>
      <c r="K117" s="45"/>
      <c r="L117" s="45"/>
      <c r="M117" s="35"/>
    </row>
    <row r="118" spans="1:14" s="3" customFormat="1" ht="16.5" thickTop="1" thickBot="1">
      <c r="A118" s="46"/>
      <c r="B118" s="792"/>
      <c r="C118" s="793"/>
      <c r="D118" s="14"/>
      <c r="E118" s="12" t="s">
        <v>663</v>
      </c>
      <c r="F118" s="13">
        <f>COUNTA(D120:D144)</f>
        <v>15</v>
      </c>
      <c r="G118" s="46"/>
      <c r="H118" s="787"/>
      <c r="I118" s="788"/>
      <c r="J118" s="32"/>
      <c r="K118" s="33" t="s">
        <v>663</v>
      </c>
      <c r="L118" s="34">
        <f>COUNTA(J120:J144)</f>
        <v>23</v>
      </c>
      <c r="M118" s="46"/>
    </row>
    <row r="119" spans="1:14" s="3" customFormat="1">
      <c r="A119" s="46"/>
      <c r="B119" s="15" t="s">
        <v>644</v>
      </c>
      <c r="C119" s="16" t="s">
        <v>640</v>
      </c>
      <c r="D119" s="4" t="s">
        <v>641</v>
      </c>
      <c r="E119" s="4" t="s">
        <v>642</v>
      </c>
      <c r="F119" s="5" t="s">
        <v>662</v>
      </c>
      <c r="G119" s="46"/>
      <c r="H119" s="24" t="s">
        <v>644</v>
      </c>
      <c r="I119" s="23" t="s">
        <v>640</v>
      </c>
      <c r="J119" s="4" t="s">
        <v>641</v>
      </c>
      <c r="K119" s="4" t="s">
        <v>642</v>
      </c>
      <c r="L119" s="25" t="s">
        <v>662</v>
      </c>
      <c r="M119" s="46"/>
    </row>
    <row r="120" spans="1:14" s="3" customFormat="1">
      <c r="A120" s="46"/>
      <c r="B120" s="93" t="s">
        <v>648</v>
      </c>
      <c r="C120" s="94" t="s">
        <v>772</v>
      </c>
      <c r="D120" s="95" t="s">
        <v>1582</v>
      </c>
      <c r="E120" s="96" t="s">
        <v>770</v>
      </c>
      <c r="F120" s="301">
        <v>1.5254629629629631E-3</v>
      </c>
      <c r="G120" s="308"/>
      <c r="H120" s="111" t="s">
        <v>648</v>
      </c>
      <c r="I120" s="94" t="s">
        <v>829</v>
      </c>
      <c r="J120" s="95" t="s">
        <v>1590</v>
      </c>
      <c r="K120" s="96" t="s">
        <v>687</v>
      </c>
      <c r="L120" s="304">
        <v>1.9375E-3</v>
      </c>
      <c r="M120" s="46"/>
      <c r="N120" s="309"/>
    </row>
    <row r="121" spans="1:14" s="3" customFormat="1">
      <c r="A121" s="46"/>
      <c r="B121" s="98" t="s">
        <v>649</v>
      </c>
      <c r="C121" s="99" t="s">
        <v>705</v>
      </c>
      <c r="D121" s="100" t="s">
        <v>1430</v>
      </c>
      <c r="E121" s="101" t="s">
        <v>770</v>
      </c>
      <c r="F121" s="302">
        <v>1.6365740740740739E-3</v>
      </c>
      <c r="G121" s="308"/>
      <c r="H121" s="113" t="s">
        <v>649</v>
      </c>
      <c r="I121" s="99" t="s">
        <v>725</v>
      </c>
      <c r="J121" s="100" t="s">
        <v>1591</v>
      </c>
      <c r="K121" s="101" t="s">
        <v>679</v>
      </c>
      <c r="L121" s="305">
        <v>1.9479166666666664E-3</v>
      </c>
      <c r="M121" s="46"/>
      <c r="N121" s="309"/>
    </row>
    <row r="122" spans="1:14" s="3" customFormat="1">
      <c r="A122" s="46"/>
      <c r="B122" s="103" t="s">
        <v>650</v>
      </c>
      <c r="C122" s="104" t="s">
        <v>1185</v>
      </c>
      <c r="D122" s="105" t="s">
        <v>1186</v>
      </c>
      <c r="E122" s="106" t="s">
        <v>647</v>
      </c>
      <c r="F122" s="303">
        <v>1.6701388888888892E-3</v>
      </c>
      <c r="G122" s="308"/>
      <c r="H122" s="115" t="s">
        <v>650</v>
      </c>
      <c r="I122" s="104" t="s">
        <v>682</v>
      </c>
      <c r="J122" s="105" t="s">
        <v>869</v>
      </c>
      <c r="K122" s="106" t="s">
        <v>679</v>
      </c>
      <c r="L122" s="306">
        <v>1.9513888888888888E-3</v>
      </c>
      <c r="M122" s="46"/>
      <c r="N122" s="309"/>
    </row>
    <row r="123" spans="1:14" s="3" customFormat="1">
      <c r="A123" s="46"/>
      <c r="B123" s="6" t="s">
        <v>651</v>
      </c>
      <c r="C123" s="7" t="s">
        <v>1583</v>
      </c>
      <c r="D123" s="8" t="s">
        <v>1584</v>
      </c>
      <c r="E123" s="9" t="s">
        <v>770</v>
      </c>
      <c r="F123" s="17">
        <v>147.5</v>
      </c>
      <c r="G123" s="46"/>
      <c r="H123" s="26" t="s">
        <v>651</v>
      </c>
      <c r="I123" s="7" t="s">
        <v>725</v>
      </c>
      <c r="J123" s="8" t="s">
        <v>1175</v>
      </c>
      <c r="K123" s="9" t="s">
        <v>770</v>
      </c>
      <c r="L123" s="27">
        <v>169</v>
      </c>
      <c r="M123" s="46"/>
    </row>
    <row r="124" spans="1:14" s="3" customFormat="1">
      <c r="A124" s="46"/>
      <c r="B124" s="6" t="s">
        <v>652</v>
      </c>
      <c r="C124" s="7" t="s">
        <v>983</v>
      </c>
      <c r="D124" s="8" t="s">
        <v>1585</v>
      </c>
      <c r="E124" s="9" t="s">
        <v>679</v>
      </c>
      <c r="F124" s="17">
        <v>152.69999999999999</v>
      </c>
      <c r="G124" s="46"/>
      <c r="H124" s="26" t="s">
        <v>652</v>
      </c>
      <c r="I124" s="7" t="s">
        <v>689</v>
      </c>
      <c r="J124" s="8" t="s">
        <v>889</v>
      </c>
      <c r="K124" s="9" t="s">
        <v>679</v>
      </c>
      <c r="L124" s="27">
        <v>174.5</v>
      </c>
      <c r="M124" s="46"/>
    </row>
    <row r="125" spans="1:14" s="3" customFormat="1">
      <c r="A125" s="46"/>
      <c r="B125" s="6" t="s">
        <v>653</v>
      </c>
      <c r="C125" s="7" t="s">
        <v>1374</v>
      </c>
      <c r="D125" s="8" t="s">
        <v>1507</v>
      </c>
      <c r="E125" s="9" t="s">
        <v>684</v>
      </c>
      <c r="F125" s="17">
        <v>153.19999999999999</v>
      </c>
      <c r="G125" s="46"/>
      <c r="H125" s="26" t="s">
        <v>653</v>
      </c>
      <c r="I125" s="7" t="s">
        <v>682</v>
      </c>
      <c r="J125" s="8" t="s">
        <v>1592</v>
      </c>
      <c r="K125" s="9" t="s">
        <v>679</v>
      </c>
      <c r="L125" s="27">
        <v>175.4</v>
      </c>
      <c r="M125" s="46"/>
    </row>
    <row r="126" spans="1:14" s="3" customFormat="1">
      <c r="A126" s="46"/>
      <c r="B126" s="6" t="s">
        <v>654</v>
      </c>
      <c r="C126" s="7" t="s">
        <v>1406</v>
      </c>
      <c r="D126" s="8" t="s">
        <v>1392</v>
      </c>
      <c r="E126" s="9" t="s">
        <v>770</v>
      </c>
      <c r="F126" s="17">
        <v>153.6</v>
      </c>
      <c r="G126" s="46"/>
      <c r="H126" s="26" t="s">
        <v>654</v>
      </c>
      <c r="I126" s="7" t="s">
        <v>723</v>
      </c>
      <c r="J126" s="8" t="s">
        <v>869</v>
      </c>
      <c r="K126" s="9" t="s">
        <v>948</v>
      </c>
      <c r="L126" s="27">
        <v>181.8</v>
      </c>
      <c r="M126" s="46"/>
    </row>
    <row r="127" spans="1:14" s="3" customFormat="1">
      <c r="A127" s="46"/>
      <c r="B127" s="6" t="s">
        <v>655</v>
      </c>
      <c r="C127" s="7" t="s">
        <v>645</v>
      </c>
      <c r="D127" s="8" t="s">
        <v>1586</v>
      </c>
      <c r="E127" s="9" t="s">
        <v>754</v>
      </c>
      <c r="F127" s="17">
        <v>154.1</v>
      </c>
      <c r="G127" s="46"/>
      <c r="H127" s="26" t="s">
        <v>655</v>
      </c>
      <c r="I127" s="7" t="s">
        <v>723</v>
      </c>
      <c r="J127" s="8" t="s">
        <v>840</v>
      </c>
      <c r="K127" s="9" t="s">
        <v>675</v>
      </c>
      <c r="L127" s="27">
        <v>182.7</v>
      </c>
      <c r="M127" s="46"/>
    </row>
    <row r="128" spans="1:14" s="3" customFormat="1">
      <c r="A128" s="46"/>
      <c r="B128" s="6" t="s">
        <v>656</v>
      </c>
      <c r="C128" s="7" t="s">
        <v>1587</v>
      </c>
      <c r="D128" s="8" t="s">
        <v>1226</v>
      </c>
      <c r="E128" s="9" t="s">
        <v>948</v>
      </c>
      <c r="F128" s="17">
        <v>155.1</v>
      </c>
      <c r="G128" s="46"/>
      <c r="H128" s="26" t="s">
        <v>656</v>
      </c>
      <c r="I128" s="7" t="s">
        <v>1174</v>
      </c>
      <c r="J128" s="8" t="s">
        <v>1383</v>
      </c>
      <c r="K128" s="9" t="s">
        <v>770</v>
      </c>
      <c r="L128" s="27">
        <v>183.5</v>
      </c>
      <c r="M128" s="46"/>
    </row>
    <row r="129" spans="1:13" s="3" customFormat="1">
      <c r="A129" s="46"/>
      <c r="B129" s="6" t="s">
        <v>657</v>
      </c>
      <c r="C129" s="7" t="s">
        <v>698</v>
      </c>
      <c r="D129" s="8" t="s">
        <v>765</v>
      </c>
      <c r="E129" s="9" t="s">
        <v>647</v>
      </c>
      <c r="F129" s="17">
        <v>155.4</v>
      </c>
      <c r="G129" s="46"/>
      <c r="H129" s="26" t="s">
        <v>657</v>
      </c>
      <c r="I129" s="7" t="s">
        <v>728</v>
      </c>
      <c r="J129" s="8" t="s">
        <v>1593</v>
      </c>
      <c r="K129" s="9" t="s">
        <v>679</v>
      </c>
      <c r="L129" s="27">
        <v>186.1</v>
      </c>
      <c r="M129" s="46"/>
    </row>
    <row r="130" spans="1:13" s="3" customFormat="1">
      <c r="A130" s="46"/>
      <c r="B130" s="6" t="s">
        <v>658</v>
      </c>
      <c r="C130" s="7" t="s">
        <v>671</v>
      </c>
      <c r="D130" s="8" t="s">
        <v>672</v>
      </c>
      <c r="E130" s="9" t="s">
        <v>962</v>
      </c>
      <c r="F130" s="17">
        <v>155.69999999999999</v>
      </c>
      <c r="G130" s="46"/>
      <c r="H130" s="26" t="s">
        <v>658</v>
      </c>
      <c r="I130" s="7" t="s">
        <v>1001</v>
      </c>
      <c r="J130" s="8" t="s">
        <v>1594</v>
      </c>
      <c r="K130" s="9" t="s">
        <v>770</v>
      </c>
      <c r="L130" s="27">
        <v>186.4</v>
      </c>
      <c r="M130" s="46"/>
    </row>
    <row r="131" spans="1:13" s="3" customFormat="1">
      <c r="A131" s="46"/>
      <c r="B131" s="6" t="s">
        <v>659</v>
      </c>
      <c r="C131" s="7" t="s">
        <v>780</v>
      </c>
      <c r="D131" s="8" t="s">
        <v>1394</v>
      </c>
      <c r="E131" s="9" t="s">
        <v>770</v>
      </c>
      <c r="F131" s="17">
        <v>156.1</v>
      </c>
      <c r="G131" s="46"/>
      <c r="H131" s="26" t="s">
        <v>659</v>
      </c>
      <c r="I131" s="7" t="s">
        <v>759</v>
      </c>
      <c r="J131" s="8" t="s">
        <v>1595</v>
      </c>
      <c r="K131" s="9" t="s">
        <v>684</v>
      </c>
      <c r="L131" s="27">
        <v>188.7</v>
      </c>
      <c r="M131" s="46"/>
    </row>
    <row r="132" spans="1:13" s="3" customFormat="1">
      <c r="A132" s="46"/>
      <c r="B132" s="6" t="s">
        <v>660</v>
      </c>
      <c r="C132" s="7" t="s">
        <v>1128</v>
      </c>
      <c r="D132" s="8" t="s">
        <v>1588</v>
      </c>
      <c r="E132" s="9" t="s">
        <v>679</v>
      </c>
      <c r="F132" s="17">
        <v>159.1</v>
      </c>
      <c r="G132" s="46"/>
      <c r="H132" s="26" t="s">
        <v>660</v>
      </c>
      <c r="I132" s="7" t="s">
        <v>1171</v>
      </c>
      <c r="J132" s="8" t="s">
        <v>1172</v>
      </c>
      <c r="K132" s="9" t="s">
        <v>675</v>
      </c>
      <c r="L132" s="27">
        <v>192.4</v>
      </c>
      <c r="M132" s="46"/>
    </row>
    <row r="133" spans="1:13" s="3" customFormat="1">
      <c r="A133" s="46"/>
      <c r="B133" s="6" t="s">
        <v>661</v>
      </c>
      <c r="C133" s="7" t="s">
        <v>1193</v>
      </c>
      <c r="D133" s="8" t="s">
        <v>1343</v>
      </c>
      <c r="E133" s="9" t="s">
        <v>647</v>
      </c>
      <c r="F133" s="17">
        <v>164.8</v>
      </c>
      <c r="G133" s="46"/>
      <c r="H133" s="26" t="s">
        <v>661</v>
      </c>
      <c r="I133" s="7" t="s">
        <v>854</v>
      </c>
      <c r="J133" s="8" t="s">
        <v>1424</v>
      </c>
      <c r="K133" s="9" t="s">
        <v>647</v>
      </c>
      <c r="L133" s="27">
        <v>193.6</v>
      </c>
      <c r="M133" s="46"/>
    </row>
    <row r="134" spans="1:13" s="3" customFormat="1">
      <c r="A134" s="46"/>
      <c r="B134" s="6" t="s">
        <v>664</v>
      </c>
      <c r="C134" s="7" t="s">
        <v>714</v>
      </c>
      <c r="D134" s="8" t="s">
        <v>1589</v>
      </c>
      <c r="E134" s="9" t="s">
        <v>770</v>
      </c>
      <c r="F134" s="17">
        <v>191.6</v>
      </c>
      <c r="G134" s="46"/>
      <c r="H134" s="26" t="s">
        <v>664</v>
      </c>
      <c r="I134" s="7" t="s">
        <v>1377</v>
      </c>
      <c r="J134" s="8" t="s">
        <v>1596</v>
      </c>
      <c r="K134" s="9" t="s">
        <v>948</v>
      </c>
      <c r="L134" s="27">
        <v>196.7</v>
      </c>
      <c r="M134" s="46"/>
    </row>
    <row r="135" spans="1:13" s="3" customFormat="1" ht="12.75">
      <c r="A135" s="46"/>
      <c r="B135" s="6"/>
      <c r="C135" s="7"/>
      <c r="D135" s="21"/>
      <c r="E135" s="9"/>
      <c r="F135" s="17"/>
      <c r="G135" s="46"/>
      <c r="H135" s="26" t="s">
        <v>665</v>
      </c>
      <c r="I135" s="7" t="s">
        <v>861</v>
      </c>
      <c r="J135" s="8" t="s">
        <v>1037</v>
      </c>
      <c r="K135" s="9" t="s">
        <v>948</v>
      </c>
      <c r="L135" s="27">
        <v>199.2</v>
      </c>
      <c r="M135" s="46"/>
    </row>
    <row r="136" spans="1:13" s="3" customFormat="1" ht="12.75">
      <c r="A136" s="46"/>
      <c r="B136" s="6"/>
      <c r="C136" s="7"/>
      <c r="D136" s="21"/>
      <c r="E136" s="9"/>
      <c r="F136" s="17"/>
      <c r="G136" s="46"/>
      <c r="H136" s="26" t="s">
        <v>666</v>
      </c>
      <c r="I136" s="7" t="s">
        <v>1077</v>
      </c>
      <c r="J136" s="8" t="s">
        <v>1152</v>
      </c>
      <c r="K136" s="9" t="s">
        <v>679</v>
      </c>
      <c r="L136" s="27">
        <v>200.7</v>
      </c>
      <c r="M136" s="46"/>
    </row>
    <row r="137" spans="1:13" s="3" customFormat="1" ht="12.75">
      <c r="A137" s="46"/>
      <c r="B137" s="6"/>
      <c r="C137" s="7"/>
      <c r="D137" s="21"/>
      <c r="E137" s="9"/>
      <c r="F137" s="17"/>
      <c r="G137" s="46"/>
      <c r="H137" s="26" t="s">
        <v>667</v>
      </c>
      <c r="I137" s="7" t="s">
        <v>723</v>
      </c>
      <c r="J137" s="8" t="s">
        <v>1597</v>
      </c>
      <c r="K137" s="9" t="s">
        <v>647</v>
      </c>
      <c r="L137" s="27">
        <v>201.8</v>
      </c>
      <c r="M137" s="46"/>
    </row>
    <row r="138" spans="1:13" s="3" customFormat="1" ht="12.75">
      <c r="A138" s="46"/>
      <c r="B138" s="6"/>
      <c r="C138" s="7"/>
      <c r="D138" s="21"/>
      <c r="E138" s="9"/>
      <c r="F138" s="17"/>
      <c r="G138" s="46"/>
      <c r="H138" s="26" t="s">
        <v>668</v>
      </c>
      <c r="I138" s="7" t="s">
        <v>717</v>
      </c>
      <c r="J138" s="8" t="s">
        <v>726</v>
      </c>
      <c r="K138" s="9" t="s">
        <v>647</v>
      </c>
      <c r="L138" s="27">
        <v>202.3</v>
      </c>
      <c r="M138" s="46"/>
    </row>
    <row r="139" spans="1:13" s="3" customFormat="1" ht="12.75">
      <c r="A139" s="46"/>
      <c r="B139" s="57"/>
      <c r="C139" s="58"/>
      <c r="D139" s="59"/>
      <c r="E139" s="60"/>
      <c r="F139" s="61"/>
      <c r="G139" s="46"/>
      <c r="H139" s="26" t="s">
        <v>669</v>
      </c>
      <c r="I139" s="58" t="s">
        <v>1598</v>
      </c>
      <c r="J139" s="62" t="s">
        <v>1599</v>
      </c>
      <c r="K139" s="60" t="s">
        <v>948</v>
      </c>
      <c r="L139" s="27">
        <v>203.9</v>
      </c>
      <c r="M139" s="46"/>
    </row>
    <row r="140" spans="1:13" s="3" customFormat="1" ht="12.75">
      <c r="A140" s="46"/>
      <c r="B140" s="57"/>
      <c r="C140" s="58"/>
      <c r="D140" s="59"/>
      <c r="E140" s="60"/>
      <c r="F140" s="61"/>
      <c r="G140" s="46"/>
      <c r="H140" s="26" t="s">
        <v>918</v>
      </c>
      <c r="I140" s="58" t="s">
        <v>1077</v>
      </c>
      <c r="J140" s="62" t="s">
        <v>1600</v>
      </c>
      <c r="K140" s="60" t="s">
        <v>684</v>
      </c>
      <c r="L140" s="63">
        <v>234</v>
      </c>
      <c r="M140" s="46"/>
    </row>
    <row r="141" spans="1:13" s="3" customFormat="1" ht="12.75">
      <c r="A141" s="46"/>
      <c r="B141" s="57"/>
      <c r="C141" s="58"/>
      <c r="D141" s="59"/>
      <c r="E141" s="60"/>
      <c r="F141" s="61"/>
      <c r="G141" s="46"/>
      <c r="H141" s="26" t="s">
        <v>919</v>
      </c>
      <c r="I141" s="58" t="s">
        <v>1077</v>
      </c>
      <c r="J141" s="62" t="s">
        <v>1601</v>
      </c>
      <c r="K141" s="60" t="s">
        <v>684</v>
      </c>
      <c r="L141" s="63">
        <v>239.8</v>
      </c>
      <c r="M141" s="46"/>
    </row>
    <row r="142" spans="1:13" s="3" customFormat="1" ht="13.5" thickBot="1">
      <c r="A142" s="46"/>
      <c r="B142" s="57"/>
      <c r="C142" s="58"/>
      <c r="D142" s="59"/>
      <c r="E142" s="60"/>
      <c r="F142" s="61"/>
      <c r="G142" s="46"/>
      <c r="H142" s="26" t="s">
        <v>920</v>
      </c>
      <c r="I142" s="7" t="s">
        <v>727</v>
      </c>
      <c r="J142" s="8" t="s">
        <v>1602</v>
      </c>
      <c r="K142" s="9" t="s">
        <v>684</v>
      </c>
      <c r="L142" s="27"/>
      <c r="M142" s="46"/>
    </row>
    <row r="143" spans="1:13" s="3" customFormat="1" ht="12.75" hidden="1">
      <c r="A143" s="46"/>
      <c r="B143" s="57"/>
      <c r="C143" s="58"/>
      <c r="D143" s="59"/>
      <c r="E143" s="60"/>
      <c r="F143" s="61"/>
      <c r="G143" s="46"/>
      <c r="H143" s="26"/>
      <c r="I143" s="58"/>
      <c r="J143" s="62"/>
      <c r="K143" s="60"/>
      <c r="L143" s="63"/>
      <c r="M143" s="46"/>
    </row>
    <row r="144" spans="1:13" s="3" customFormat="1" ht="13.5" hidden="1" thickBot="1">
      <c r="A144" s="46"/>
      <c r="B144" s="19"/>
      <c r="C144" s="10"/>
      <c r="D144" s="22"/>
      <c r="E144" s="11"/>
      <c r="F144" s="18"/>
      <c r="G144" s="46"/>
      <c r="H144" s="28"/>
      <c r="I144" s="29"/>
      <c r="J144" s="29"/>
      <c r="K144" s="30"/>
      <c r="L144" s="31"/>
      <c r="M144" s="46"/>
    </row>
    <row r="145" spans="1:14" s="3" customFormat="1" ht="12.75" thickTop="1">
      <c r="A145" s="46"/>
      <c r="B145" s="47"/>
      <c r="C145" s="47"/>
      <c r="D145" s="47"/>
      <c r="E145" s="47"/>
      <c r="F145" s="47"/>
      <c r="G145" s="46"/>
      <c r="H145" s="48"/>
      <c r="I145" s="48"/>
      <c r="J145" s="48"/>
      <c r="K145" s="48"/>
      <c r="L145" s="48"/>
      <c r="M145" s="46"/>
    </row>
    <row r="146" spans="1:14" ht="34.5" customHeight="1" thickBot="1">
      <c r="A146" s="35"/>
      <c r="B146" s="784" t="s">
        <v>788</v>
      </c>
      <c r="C146" s="784"/>
      <c r="D146" s="35"/>
      <c r="E146" s="211" t="s">
        <v>732</v>
      </c>
      <c r="F146" s="781" t="s">
        <v>1679</v>
      </c>
      <c r="G146" s="781"/>
      <c r="H146" s="781"/>
      <c r="I146" s="781"/>
      <c r="J146" s="35"/>
      <c r="K146" s="784" t="s">
        <v>917</v>
      </c>
      <c r="L146" s="784"/>
      <c r="M146" s="35"/>
    </row>
    <row r="147" spans="1:14" ht="5.25" customHeight="1" thickTop="1" thickBot="1">
      <c r="A147" s="35"/>
      <c r="B147" s="790" t="s">
        <v>639</v>
      </c>
      <c r="C147" s="791"/>
      <c r="D147" s="43"/>
      <c r="E147" s="44"/>
      <c r="F147" s="44"/>
      <c r="G147" s="35"/>
      <c r="H147" s="785" t="s">
        <v>670</v>
      </c>
      <c r="I147" s="786"/>
      <c r="J147" s="45"/>
      <c r="K147" s="45"/>
      <c r="L147" s="45"/>
      <c r="M147" s="35"/>
    </row>
    <row r="148" spans="1:14" s="3" customFormat="1" ht="16.5" thickTop="1" thickBot="1">
      <c r="A148" s="46"/>
      <c r="B148" s="792"/>
      <c r="C148" s="793"/>
      <c r="D148" s="14"/>
      <c r="E148" s="12" t="s">
        <v>663</v>
      </c>
      <c r="F148" s="13">
        <f>COUNTA(D150:D171)</f>
        <v>14</v>
      </c>
      <c r="G148" s="46"/>
      <c r="H148" s="787"/>
      <c r="I148" s="788"/>
      <c r="J148" s="32"/>
      <c r="K148" s="33" t="s">
        <v>663</v>
      </c>
      <c r="L148" s="34">
        <f>COUNTA(J150:J171)</f>
        <v>17</v>
      </c>
      <c r="M148" s="46"/>
    </row>
    <row r="149" spans="1:14" s="3" customFormat="1">
      <c r="A149" s="46"/>
      <c r="B149" s="15" t="s">
        <v>644</v>
      </c>
      <c r="C149" s="16" t="s">
        <v>640</v>
      </c>
      <c r="D149" s="4" t="s">
        <v>641</v>
      </c>
      <c r="E149" s="4" t="s">
        <v>642</v>
      </c>
      <c r="F149" s="5" t="s">
        <v>662</v>
      </c>
      <c r="G149" s="46"/>
      <c r="H149" s="24" t="s">
        <v>644</v>
      </c>
      <c r="I149" s="23" t="s">
        <v>640</v>
      </c>
      <c r="J149" s="4" t="s">
        <v>641</v>
      </c>
      <c r="K149" s="4" t="s">
        <v>642</v>
      </c>
      <c r="L149" s="25" t="s">
        <v>662</v>
      </c>
      <c r="M149" s="46"/>
    </row>
    <row r="150" spans="1:14" s="3" customFormat="1">
      <c r="A150" s="46"/>
      <c r="B150" s="93" t="s">
        <v>648</v>
      </c>
      <c r="C150" s="94" t="s">
        <v>698</v>
      </c>
      <c r="D150" s="95" t="s">
        <v>672</v>
      </c>
      <c r="E150" s="96" t="s">
        <v>962</v>
      </c>
      <c r="F150" s="301">
        <v>1.8402777777777777E-3</v>
      </c>
      <c r="G150" s="308"/>
      <c r="H150" s="111" t="s">
        <v>648</v>
      </c>
      <c r="I150" s="94" t="s">
        <v>999</v>
      </c>
      <c r="J150" s="95" t="s">
        <v>1499</v>
      </c>
      <c r="K150" s="96" t="s">
        <v>679</v>
      </c>
      <c r="L150" s="304">
        <v>3.158564814814815E-3</v>
      </c>
      <c r="M150" s="46"/>
      <c r="N150" s="309"/>
    </row>
    <row r="151" spans="1:14" s="3" customFormat="1">
      <c r="A151" s="46"/>
      <c r="B151" s="98" t="s">
        <v>649</v>
      </c>
      <c r="C151" s="99" t="s">
        <v>1131</v>
      </c>
      <c r="D151" s="100" t="s">
        <v>1603</v>
      </c>
      <c r="E151" s="101" t="s">
        <v>770</v>
      </c>
      <c r="F151" s="302">
        <v>1.9050925925925926E-3</v>
      </c>
      <c r="G151" s="308"/>
      <c r="H151" s="113" t="s">
        <v>649</v>
      </c>
      <c r="I151" s="99" t="s">
        <v>759</v>
      </c>
      <c r="J151" s="100" t="s">
        <v>1015</v>
      </c>
      <c r="K151" s="101" t="s">
        <v>770</v>
      </c>
      <c r="L151" s="305">
        <v>3.2395833333333335E-3</v>
      </c>
      <c r="M151" s="46"/>
      <c r="N151" s="309"/>
    </row>
    <row r="152" spans="1:14" s="3" customFormat="1">
      <c r="A152" s="46"/>
      <c r="B152" s="103" t="s">
        <v>650</v>
      </c>
      <c r="C152" s="104" t="s">
        <v>986</v>
      </c>
      <c r="D152" s="105" t="s">
        <v>1604</v>
      </c>
      <c r="E152" s="106" t="s">
        <v>770</v>
      </c>
      <c r="F152" s="303">
        <v>1.920138888888889E-3</v>
      </c>
      <c r="G152" s="308"/>
      <c r="H152" s="115" t="s">
        <v>650</v>
      </c>
      <c r="I152" s="104" t="s">
        <v>1086</v>
      </c>
      <c r="J152" s="105" t="s">
        <v>1609</v>
      </c>
      <c r="K152" s="106" t="s">
        <v>770</v>
      </c>
      <c r="L152" s="306">
        <v>3.2638888888888891E-3</v>
      </c>
      <c r="M152" s="46"/>
      <c r="N152" s="309"/>
    </row>
    <row r="153" spans="1:14" s="3" customFormat="1">
      <c r="A153" s="46"/>
      <c r="B153" s="6" t="s">
        <v>651</v>
      </c>
      <c r="C153" s="7" t="s">
        <v>696</v>
      </c>
      <c r="D153" s="8" t="s">
        <v>697</v>
      </c>
      <c r="E153" s="9" t="s">
        <v>647</v>
      </c>
      <c r="F153" s="17">
        <v>168</v>
      </c>
      <c r="G153" s="46"/>
      <c r="H153" s="26" t="s">
        <v>651</v>
      </c>
      <c r="I153" s="7" t="s">
        <v>802</v>
      </c>
      <c r="J153" s="8" t="s">
        <v>1152</v>
      </c>
      <c r="K153" s="9" t="s">
        <v>679</v>
      </c>
      <c r="L153" s="27">
        <v>288.7</v>
      </c>
      <c r="M153" s="46"/>
    </row>
    <row r="154" spans="1:14" s="3" customFormat="1">
      <c r="A154" s="46"/>
      <c r="B154" s="6" t="s">
        <v>652</v>
      </c>
      <c r="C154" s="7" t="s">
        <v>1605</v>
      </c>
      <c r="D154" s="8" t="s">
        <v>2587</v>
      </c>
      <c r="E154" s="9" t="s">
        <v>770</v>
      </c>
      <c r="F154" s="17">
        <v>181.3</v>
      </c>
      <c r="G154" s="46"/>
      <c r="H154" s="26" t="s">
        <v>652</v>
      </c>
      <c r="I154" s="7" t="s">
        <v>727</v>
      </c>
      <c r="J154" s="8" t="s">
        <v>1311</v>
      </c>
      <c r="K154" s="9" t="s">
        <v>684</v>
      </c>
      <c r="L154" s="27">
        <v>299.10000000000002</v>
      </c>
      <c r="M154" s="46"/>
    </row>
    <row r="155" spans="1:14" s="3" customFormat="1">
      <c r="A155" s="46"/>
      <c r="B155" s="6" t="s">
        <v>653</v>
      </c>
      <c r="C155" s="7" t="s">
        <v>1196</v>
      </c>
      <c r="D155" s="8" t="s">
        <v>700</v>
      </c>
      <c r="E155" s="9" t="s">
        <v>681</v>
      </c>
      <c r="F155" s="17">
        <v>182.5</v>
      </c>
      <c r="G155" s="46"/>
      <c r="H155" s="26" t="s">
        <v>653</v>
      </c>
      <c r="I155" s="7" t="s">
        <v>748</v>
      </c>
      <c r="J155" s="8" t="s">
        <v>1206</v>
      </c>
      <c r="K155" s="9" t="s">
        <v>770</v>
      </c>
      <c r="L155" s="27">
        <v>299.89999999999998</v>
      </c>
      <c r="M155" s="46"/>
    </row>
    <row r="156" spans="1:14" s="3" customFormat="1">
      <c r="A156" s="46"/>
      <c r="B156" s="6" t="s">
        <v>654</v>
      </c>
      <c r="C156" s="7" t="s">
        <v>995</v>
      </c>
      <c r="D156" s="8" t="s">
        <v>1184</v>
      </c>
      <c r="E156" s="9" t="s">
        <v>770</v>
      </c>
      <c r="F156" s="17">
        <v>182.8</v>
      </c>
      <c r="G156" s="46"/>
      <c r="H156" s="26" t="s">
        <v>654</v>
      </c>
      <c r="I156" s="7" t="s">
        <v>1143</v>
      </c>
      <c r="J156" s="8" t="s">
        <v>1610</v>
      </c>
      <c r="K156" s="9" t="s">
        <v>770</v>
      </c>
      <c r="L156" s="27">
        <v>302.10000000000002</v>
      </c>
      <c r="M156" s="46"/>
    </row>
    <row r="157" spans="1:14" s="3" customFormat="1">
      <c r="A157" s="46"/>
      <c r="B157" s="6" t="s">
        <v>655</v>
      </c>
      <c r="C157" s="7" t="s">
        <v>698</v>
      </c>
      <c r="D157" s="8" t="s">
        <v>1606</v>
      </c>
      <c r="E157" s="9" t="s">
        <v>770</v>
      </c>
      <c r="F157" s="17">
        <v>185.2</v>
      </c>
      <c r="G157" s="46"/>
      <c r="H157" s="26" t="s">
        <v>655</v>
      </c>
      <c r="I157" s="7" t="s">
        <v>759</v>
      </c>
      <c r="J157" s="8" t="s">
        <v>844</v>
      </c>
      <c r="K157" s="9" t="s">
        <v>679</v>
      </c>
      <c r="L157" s="27">
        <v>303.7</v>
      </c>
      <c r="M157" s="46"/>
    </row>
    <row r="158" spans="1:14" s="3" customFormat="1">
      <c r="A158" s="46"/>
      <c r="B158" s="6" t="s">
        <v>656</v>
      </c>
      <c r="C158" s="7" t="s">
        <v>671</v>
      </c>
      <c r="D158" s="8" t="s">
        <v>701</v>
      </c>
      <c r="E158" s="9" t="s">
        <v>681</v>
      </c>
      <c r="F158" s="17">
        <v>191.7</v>
      </c>
      <c r="G158" s="46"/>
      <c r="H158" s="26" t="s">
        <v>656</v>
      </c>
      <c r="I158" s="7" t="s">
        <v>748</v>
      </c>
      <c r="J158" s="8" t="s">
        <v>1209</v>
      </c>
      <c r="K158" s="9" t="s">
        <v>770</v>
      </c>
      <c r="L158" s="27">
        <v>307.3</v>
      </c>
      <c r="M158" s="46"/>
    </row>
    <row r="159" spans="1:14" s="3" customFormat="1">
      <c r="A159" s="46"/>
      <c r="B159" s="6" t="s">
        <v>657</v>
      </c>
      <c r="C159" s="7" t="s">
        <v>1231</v>
      </c>
      <c r="D159" s="8" t="s">
        <v>1607</v>
      </c>
      <c r="E159" s="9" t="s">
        <v>948</v>
      </c>
      <c r="F159" s="17">
        <v>195.3</v>
      </c>
      <c r="G159" s="46"/>
      <c r="H159" s="26" t="s">
        <v>657</v>
      </c>
      <c r="I159" s="7" t="s">
        <v>1205</v>
      </c>
      <c r="J159" s="8" t="s">
        <v>1611</v>
      </c>
      <c r="K159" s="9" t="s">
        <v>1615</v>
      </c>
      <c r="L159" s="27">
        <v>307.8</v>
      </c>
      <c r="M159" s="46"/>
    </row>
    <row r="160" spans="1:14" s="3" customFormat="1">
      <c r="A160" s="46"/>
      <c r="B160" s="6" t="s">
        <v>658</v>
      </c>
      <c r="C160" s="7" t="s">
        <v>706</v>
      </c>
      <c r="D160" s="8" t="s">
        <v>707</v>
      </c>
      <c r="E160" s="9" t="s">
        <v>647</v>
      </c>
      <c r="F160" s="17">
        <v>203.6</v>
      </c>
      <c r="G160" s="46"/>
      <c r="H160" s="26" t="s">
        <v>658</v>
      </c>
      <c r="I160" s="7" t="s">
        <v>725</v>
      </c>
      <c r="J160" s="8" t="s">
        <v>1259</v>
      </c>
      <c r="K160" s="9" t="s">
        <v>770</v>
      </c>
      <c r="L160" s="27">
        <v>315.10000000000002</v>
      </c>
      <c r="M160" s="46"/>
    </row>
    <row r="161" spans="1:13" s="3" customFormat="1" ht="12" customHeight="1">
      <c r="A161" s="46"/>
      <c r="B161" s="6" t="s">
        <v>659</v>
      </c>
      <c r="C161" s="7" t="s">
        <v>1699</v>
      </c>
      <c r="D161" s="8" t="s">
        <v>1608</v>
      </c>
      <c r="E161" s="9" t="s">
        <v>687</v>
      </c>
      <c r="F161" s="17">
        <v>203.8</v>
      </c>
      <c r="G161" s="46"/>
      <c r="H161" s="26" t="s">
        <v>659</v>
      </c>
      <c r="I161" s="7" t="s">
        <v>728</v>
      </c>
      <c r="J161" s="8" t="s">
        <v>1612</v>
      </c>
      <c r="K161" s="9" t="s">
        <v>754</v>
      </c>
      <c r="L161" s="27">
        <v>317.10000000000002</v>
      </c>
      <c r="M161" s="46"/>
    </row>
    <row r="162" spans="1:13" s="3" customFormat="1">
      <c r="A162" s="46"/>
      <c r="B162" s="6" t="s">
        <v>660</v>
      </c>
      <c r="C162" s="7" t="s">
        <v>1492</v>
      </c>
      <c r="D162" s="8" t="s">
        <v>1226</v>
      </c>
      <c r="E162" s="9" t="s">
        <v>948</v>
      </c>
      <c r="F162" s="17">
        <v>209.3</v>
      </c>
      <c r="G162" s="46"/>
      <c r="H162" s="26" t="s">
        <v>660</v>
      </c>
      <c r="I162" s="7" t="s">
        <v>802</v>
      </c>
      <c r="J162" s="8" t="s">
        <v>889</v>
      </c>
      <c r="K162" s="9" t="s">
        <v>679</v>
      </c>
      <c r="L162" s="27">
        <v>319.2</v>
      </c>
      <c r="M162" s="46"/>
    </row>
    <row r="163" spans="1:13" s="3" customFormat="1">
      <c r="A163" s="46"/>
      <c r="B163" s="6" t="s">
        <v>661</v>
      </c>
      <c r="C163" s="7" t="s">
        <v>1492</v>
      </c>
      <c r="D163" s="8" t="s">
        <v>975</v>
      </c>
      <c r="E163" s="9" t="s">
        <v>948</v>
      </c>
      <c r="F163" s="17">
        <v>220.7</v>
      </c>
      <c r="G163" s="46"/>
      <c r="H163" s="26" t="s">
        <v>661</v>
      </c>
      <c r="I163" s="7" t="s">
        <v>1375</v>
      </c>
      <c r="J163" s="8" t="s">
        <v>0</v>
      </c>
      <c r="K163" s="9" t="s">
        <v>948</v>
      </c>
      <c r="L163" s="27">
        <v>327</v>
      </c>
      <c r="M163" s="46"/>
    </row>
    <row r="164" spans="1:13" s="3" customFormat="1" ht="12.75">
      <c r="A164" s="46"/>
      <c r="B164" s="6"/>
      <c r="C164" s="7"/>
      <c r="D164" s="21"/>
      <c r="E164" s="9"/>
      <c r="F164" s="17"/>
      <c r="G164" s="46"/>
      <c r="H164" s="26" t="s">
        <v>664</v>
      </c>
      <c r="I164" s="7" t="s">
        <v>748</v>
      </c>
      <c r="J164" s="8" t="s">
        <v>1416</v>
      </c>
      <c r="K164" s="9" t="s">
        <v>770</v>
      </c>
      <c r="L164" s="27">
        <v>344.5</v>
      </c>
      <c r="M164" s="46"/>
    </row>
    <row r="165" spans="1:13" s="3" customFormat="1" ht="12.75">
      <c r="A165" s="46"/>
      <c r="B165" s="6"/>
      <c r="C165" s="7"/>
      <c r="D165" s="21"/>
      <c r="E165" s="9"/>
      <c r="F165" s="17"/>
      <c r="G165" s="46"/>
      <c r="H165" s="26" t="s">
        <v>665</v>
      </c>
      <c r="I165" s="7" t="s">
        <v>1362</v>
      </c>
      <c r="J165" s="8" t="s">
        <v>1613</v>
      </c>
      <c r="K165" s="9" t="s">
        <v>948</v>
      </c>
      <c r="L165" s="27">
        <v>355.1</v>
      </c>
      <c r="M165" s="46"/>
    </row>
    <row r="166" spans="1:13" s="3" customFormat="1" ht="13.5" thickBot="1">
      <c r="A166" s="46"/>
      <c r="B166" s="6"/>
      <c r="C166" s="7"/>
      <c r="D166" s="21"/>
      <c r="E166" s="9"/>
      <c r="F166" s="17"/>
      <c r="G166" s="46"/>
      <c r="H166" s="26" t="s">
        <v>666</v>
      </c>
      <c r="I166" s="7" t="s">
        <v>861</v>
      </c>
      <c r="J166" s="8" t="s">
        <v>1614</v>
      </c>
      <c r="K166" s="9" t="s">
        <v>687</v>
      </c>
      <c r="L166" s="27"/>
      <c r="M166" s="46"/>
    </row>
    <row r="167" spans="1:13" s="3" customFormat="1" ht="12.75" hidden="1">
      <c r="A167" s="46"/>
      <c r="B167" s="6"/>
      <c r="C167" s="7"/>
      <c r="D167" s="21"/>
      <c r="E167" s="9"/>
      <c r="F167" s="17"/>
      <c r="G167" s="46"/>
      <c r="H167" s="26"/>
      <c r="I167" s="7"/>
      <c r="J167" s="7"/>
      <c r="K167" s="9"/>
      <c r="L167" s="27"/>
      <c r="M167" s="46"/>
    </row>
    <row r="168" spans="1:13" s="3" customFormat="1" ht="12.75" hidden="1">
      <c r="A168" s="46"/>
      <c r="B168" s="6"/>
      <c r="C168" s="7"/>
      <c r="D168" s="21"/>
      <c r="E168" s="9"/>
      <c r="F168" s="17"/>
      <c r="G168" s="46"/>
      <c r="H168" s="26"/>
      <c r="I168" s="7"/>
      <c r="J168" s="7"/>
      <c r="K168" s="9"/>
      <c r="L168" s="27"/>
      <c r="M168" s="46"/>
    </row>
    <row r="169" spans="1:13" s="3" customFormat="1" ht="12.75" hidden="1">
      <c r="A169" s="46"/>
      <c r="B169" s="6"/>
      <c r="C169" s="7"/>
      <c r="D169" s="21"/>
      <c r="E169" s="9"/>
      <c r="F169" s="17"/>
      <c r="G169" s="46"/>
      <c r="H169" s="26"/>
      <c r="I169" s="7"/>
      <c r="J169" s="7"/>
      <c r="K169" s="9"/>
      <c r="L169" s="27"/>
      <c r="M169" s="46"/>
    </row>
    <row r="170" spans="1:13" s="3" customFormat="1" ht="12.75" hidden="1">
      <c r="A170" s="46"/>
      <c r="B170" s="6"/>
      <c r="C170" s="7"/>
      <c r="D170" s="21"/>
      <c r="E170" s="9"/>
      <c r="F170" s="17"/>
      <c r="G170" s="46"/>
      <c r="H170" s="26"/>
      <c r="I170" s="7"/>
      <c r="J170" s="7"/>
      <c r="K170" s="9"/>
      <c r="L170" s="27"/>
      <c r="M170" s="46"/>
    </row>
    <row r="171" spans="1:13" s="3" customFormat="1" ht="13.5" hidden="1" thickBot="1">
      <c r="A171" s="46"/>
      <c r="B171" s="19"/>
      <c r="C171" s="10"/>
      <c r="D171" s="22"/>
      <c r="E171" s="11"/>
      <c r="F171" s="18"/>
      <c r="G171" s="46"/>
      <c r="H171" s="28"/>
      <c r="I171" s="29"/>
      <c r="J171" s="29"/>
      <c r="K171" s="30"/>
      <c r="L171" s="31"/>
      <c r="M171" s="46"/>
    </row>
    <row r="172" spans="1:13" s="3" customFormat="1" ht="12.75" thickTop="1">
      <c r="A172" s="46"/>
      <c r="B172" s="47"/>
      <c r="C172" s="47"/>
      <c r="D172" s="47"/>
      <c r="E172" s="47"/>
      <c r="F172" s="47"/>
      <c r="G172" s="46"/>
      <c r="H172" s="48"/>
      <c r="I172" s="48"/>
      <c r="J172" s="48"/>
      <c r="K172" s="48"/>
      <c r="L172" s="48"/>
      <c r="M172" s="46"/>
    </row>
    <row r="173" spans="1:13" ht="21" thickBot="1">
      <c r="B173" s="784" t="s">
        <v>789</v>
      </c>
      <c r="C173" s="784"/>
      <c r="D173" s="35"/>
      <c r="E173" s="211" t="s">
        <v>917</v>
      </c>
      <c r="F173" s="781" t="s">
        <v>734</v>
      </c>
      <c r="G173" s="781"/>
      <c r="H173" s="781"/>
      <c r="I173" s="781"/>
      <c r="J173" s="35"/>
      <c r="K173" s="784" t="s">
        <v>744</v>
      </c>
      <c r="L173" s="784"/>
      <c r="M173" s="35"/>
    </row>
    <row r="174" spans="1:13" ht="13.5" thickTop="1" thickBot="1">
      <c r="B174" s="790" t="s">
        <v>1653</v>
      </c>
      <c r="C174" s="791"/>
      <c r="D174" s="43"/>
      <c r="E174" s="44"/>
      <c r="F174" s="44"/>
      <c r="G174" s="35"/>
      <c r="H174" s="785" t="s">
        <v>1654</v>
      </c>
      <c r="I174" s="786"/>
      <c r="J174" s="45"/>
      <c r="K174" s="45"/>
      <c r="L174" s="45"/>
      <c r="M174" s="35"/>
    </row>
    <row r="175" spans="1:13" ht="16.5" thickTop="1" thickBot="1">
      <c r="B175" s="792"/>
      <c r="C175" s="793"/>
      <c r="D175" s="14"/>
      <c r="E175" s="12" t="s">
        <v>663</v>
      </c>
      <c r="F175" s="13">
        <f>COUNTA(D177:D196)</f>
        <v>7</v>
      </c>
      <c r="G175" s="46"/>
      <c r="H175" s="787"/>
      <c r="I175" s="788"/>
      <c r="J175" s="32"/>
      <c r="K175" s="33" t="s">
        <v>663</v>
      </c>
      <c r="L175" s="34">
        <f>COUNTA(J177:J196)</f>
        <v>6</v>
      </c>
      <c r="M175" s="35"/>
    </row>
    <row r="176" spans="1:13">
      <c r="B176" s="15" t="s">
        <v>644</v>
      </c>
      <c r="C176" s="16" t="s">
        <v>640</v>
      </c>
      <c r="D176" s="4" t="s">
        <v>641</v>
      </c>
      <c r="E176" s="4" t="s">
        <v>642</v>
      </c>
      <c r="F176" s="5" t="s">
        <v>662</v>
      </c>
      <c r="G176" s="46"/>
      <c r="H176" s="24" t="s">
        <v>644</v>
      </c>
      <c r="I176" s="23" t="s">
        <v>640</v>
      </c>
      <c r="J176" s="4" t="s">
        <v>641</v>
      </c>
      <c r="K176" s="4" t="s">
        <v>642</v>
      </c>
      <c r="L176" s="25" t="s">
        <v>662</v>
      </c>
      <c r="M176" s="35"/>
    </row>
    <row r="177" spans="2:14">
      <c r="B177" s="93" t="s">
        <v>648</v>
      </c>
      <c r="C177" s="94" t="s">
        <v>708</v>
      </c>
      <c r="D177" s="95" t="s">
        <v>1655</v>
      </c>
      <c r="E177" s="96" t="s">
        <v>770</v>
      </c>
      <c r="F177" s="301">
        <v>3.6261574074074074E-3</v>
      </c>
      <c r="G177" s="308"/>
      <c r="H177" s="111" t="s">
        <v>648</v>
      </c>
      <c r="I177" s="94" t="s">
        <v>685</v>
      </c>
      <c r="J177" s="95" t="s">
        <v>811</v>
      </c>
      <c r="K177" s="96" t="s">
        <v>647</v>
      </c>
      <c r="L177" s="304">
        <v>9.105324074074073E-3</v>
      </c>
      <c r="M177" s="35"/>
      <c r="N177" s="345"/>
    </row>
    <row r="178" spans="2:14">
      <c r="B178" s="98" t="s">
        <v>649</v>
      </c>
      <c r="C178" s="99" t="s">
        <v>991</v>
      </c>
      <c r="D178" s="100" t="s">
        <v>1656</v>
      </c>
      <c r="E178" s="101" t="s">
        <v>948</v>
      </c>
      <c r="F178" s="302">
        <v>3.8240740740740739E-3</v>
      </c>
      <c r="G178" s="308"/>
      <c r="H178" s="113" t="s">
        <v>649</v>
      </c>
      <c r="I178" s="99" t="s">
        <v>685</v>
      </c>
      <c r="J178" s="100" t="s">
        <v>1659</v>
      </c>
      <c r="K178" s="101" t="s">
        <v>770</v>
      </c>
      <c r="L178" s="305">
        <v>9.115740740740742E-3</v>
      </c>
      <c r="M178" s="35"/>
      <c r="N178" s="345"/>
    </row>
    <row r="179" spans="2:14">
      <c r="B179" s="103" t="s">
        <v>650</v>
      </c>
      <c r="C179" s="104" t="s">
        <v>645</v>
      </c>
      <c r="D179" s="105" t="s">
        <v>700</v>
      </c>
      <c r="E179" s="106" t="s">
        <v>681</v>
      </c>
      <c r="F179" s="303">
        <v>3.9467592592592592E-3</v>
      </c>
      <c r="G179" s="308"/>
      <c r="H179" s="115" t="s">
        <v>650</v>
      </c>
      <c r="I179" s="104" t="s">
        <v>1199</v>
      </c>
      <c r="J179" s="105" t="s">
        <v>1200</v>
      </c>
      <c r="K179" s="106" t="s">
        <v>948</v>
      </c>
      <c r="L179" s="306">
        <v>9.4108796296296284E-3</v>
      </c>
      <c r="M179" s="35"/>
      <c r="N179" s="345"/>
    </row>
    <row r="180" spans="2:14" ht="12.75">
      <c r="B180" s="6" t="s">
        <v>651</v>
      </c>
      <c r="C180" s="7" t="s">
        <v>995</v>
      </c>
      <c r="D180" s="20" t="s">
        <v>1657</v>
      </c>
      <c r="E180" s="9" t="s">
        <v>770</v>
      </c>
      <c r="F180" s="17">
        <v>347.5</v>
      </c>
      <c r="G180" s="46"/>
      <c r="H180" s="26" t="s">
        <v>651</v>
      </c>
      <c r="I180" s="7" t="s">
        <v>727</v>
      </c>
      <c r="J180" s="8" t="s">
        <v>1042</v>
      </c>
      <c r="K180" s="9" t="s">
        <v>819</v>
      </c>
      <c r="L180" s="27">
        <v>843</v>
      </c>
      <c r="M180" s="35"/>
    </row>
    <row r="181" spans="2:14" ht="12.75">
      <c r="B181" s="6" t="s">
        <v>652</v>
      </c>
      <c r="C181" s="7" t="s">
        <v>780</v>
      </c>
      <c r="D181" s="20" t="s">
        <v>1658</v>
      </c>
      <c r="E181" s="9" t="s">
        <v>687</v>
      </c>
      <c r="F181" s="17">
        <v>378.5</v>
      </c>
      <c r="G181" s="46"/>
      <c r="H181" s="26" t="s">
        <v>652</v>
      </c>
      <c r="I181" s="7" t="s">
        <v>748</v>
      </c>
      <c r="J181" s="8" t="s">
        <v>1015</v>
      </c>
      <c r="K181" s="9" t="s">
        <v>770</v>
      </c>
      <c r="L181" s="27">
        <v>851.2</v>
      </c>
      <c r="M181" s="35"/>
    </row>
    <row r="182" spans="2:14" ht="12.75">
      <c r="B182" s="6" t="s">
        <v>653</v>
      </c>
      <c r="C182" s="7" t="s">
        <v>772</v>
      </c>
      <c r="D182" s="20" t="s">
        <v>1282</v>
      </c>
      <c r="E182" s="9" t="s">
        <v>770</v>
      </c>
      <c r="F182" s="17">
        <v>395.3</v>
      </c>
      <c r="G182" s="46"/>
      <c r="H182" s="26" t="s">
        <v>653</v>
      </c>
      <c r="I182" s="7" t="s">
        <v>1660</v>
      </c>
      <c r="J182" s="8" t="s">
        <v>1294</v>
      </c>
      <c r="K182" s="9" t="s">
        <v>770</v>
      </c>
      <c r="L182" s="27">
        <v>879.6</v>
      </c>
      <c r="M182" s="35"/>
    </row>
    <row r="183" spans="2:14" ht="13.5" thickBot="1">
      <c r="B183" s="6" t="s">
        <v>654</v>
      </c>
      <c r="C183" s="7" t="s">
        <v>714</v>
      </c>
      <c r="D183" s="20" t="s">
        <v>1278</v>
      </c>
      <c r="E183" s="9" t="s">
        <v>770</v>
      </c>
      <c r="F183" s="17">
        <v>403.6</v>
      </c>
      <c r="G183" s="46"/>
      <c r="H183" s="26"/>
      <c r="I183" s="7"/>
      <c r="J183" s="8"/>
      <c r="K183" s="9"/>
      <c r="L183" s="27"/>
      <c r="M183" s="35"/>
    </row>
    <row r="184" spans="2:14" ht="12.75" hidden="1">
      <c r="B184" s="6"/>
      <c r="C184" s="7"/>
      <c r="D184" s="20"/>
      <c r="E184" s="9"/>
      <c r="F184" s="17"/>
      <c r="G184" s="46"/>
      <c r="H184" s="26"/>
      <c r="I184" s="7"/>
      <c r="J184" s="8"/>
      <c r="K184" s="9"/>
      <c r="L184" s="27"/>
      <c r="M184" s="35"/>
    </row>
    <row r="185" spans="2:14" ht="12.75" hidden="1">
      <c r="B185" s="6"/>
      <c r="C185" s="7"/>
      <c r="D185" s="20"/>
      <c r="E185" s="9"/>
      <c r="F185" s="17"/>
      <c r="G185" s="46"/>
      <c r="H185" s="26"/>
      <c r="I185" s="7"/>
      <c r="J185" s="8"/>
      <c r="K185" s="9"/>
      <c r="L185" s="27"/>
      <c r="M185" s="35"/>
    </row>
    <row r="186" spans="2:14" ht="12.75" hidden="1">
      <c r="B186" s="6"/>
      <c r="C186" s="7"/>
      <c r="D186" s="20"/>
      <c r="E186" s="9"/>
      <c r="F186" s="17"/>
      <c r="G186" s="46"/>
      <c r="H186" s="26"/>
      <c r="I186" s="7"/>
      <c r="J186" s="8"/>
      <c r="K186" s="9"/>
      <c r="L186" s="27"/>
      <c r="M186" s="35"/>
    </row>
    <row r="187" spans="2:14" ht="12.75" hidden="1">
      <c r="B187" s="6"/>
      <c r="C187" s="7"/>
      <c r="D187" s="20"/>
      <c r="E187" s="9"/>
      <c r="F187" s="17"/>
      <c r="G187" s="46"/>
      <c r="H187" s="26"/>
      <c r="I187" s="7"/>
      <c r="J187" s="8"/>
      <c r="K187" s="9"/>
      <c r="L187" s="27"/>
      <c r="M187" s="35"/>
    </row>
    <row r="188" spans="2:14" ht="12.75" hidden="1">
      <c r="B188" s="6"/>
      <c r="C188" s="7"/>
      <c r="D188" s="20"/>
      <c r="E188" s="9"/>
      <c r="F188" s="17"/>
      <c r="G188" s="46"/>
      <c r="H188" s="26"/>
      <c r="I188" s="7"/>
      <c r="J188" s="8"/>
      <c r="K188" s="9"/>
      <c r="L188" s="27"/>
      <c r="M188" s="35"/>
    </row>
    <row r="189" spans="2:14" ht="12.75" hidden="1">
      <c r="B189" s="6"/>
      <c r="C189" s="7"/>
      <c r="D189" s="20"/>
      <c r="E189" s="9"/>
      <c r="F189" s="17"/>
      <c r="G189" s="46"/>
      <c r="H189" s="26"/>
      <c r="I189" s="7"/>
      <c r="J189" s="8"/>
      <c r="K189" s="9"/>
      <c r="L189" s="27"/>
      <c r="M189" s="35"/>
    </row>
    <row r="190" spans="2:14" ht="12.75" hidden="1">
      <c r="B190" s="6"/>
      <c r="C190" s="7"/>
      <c r="D190" s="20"/>
      <c r="E190" s="9"/>
      <c r="F190" s="17"/>
      <c r="G190" s="46"/>
      <c r="H190" s="26"/>
      <c r="I190" s="7"/>
      <c r="J190" s="8"/>
      <c r="K190" s="9"/>
      <c r="L190" s="27"/>
      <c r="M190" s="35"/>
    </row>
    <row r="191" spans="2:14" ht="12.75" hidden="1">
      <c r="B191" s="6"/>
      <c r="C191" s="7"/>
      <c r="D191" s="21"/>
      <c r="E191" s="9"/>
      <c r="F191" s="17"/>
      <c r="G191" s="46"/>
      <c r="H191" s="26"/>
      <c r="I191" s="7"/>
      <c r="J191" s="7"/>
      <c r="K191" s="9"/>
      <c r="L191" s="27"/>
      <c r="M191" s="35"/>
    </row>
    <row r="192" spans="2:14" ht="12.75" hidden="1">
      <c r="B192" s="6"/>
      <c r="C192" s="7"/>
      <c r="D192" s="21"/>
      <c r="E192" s="9"/>
      <c r="F192" s="17"/>
      <c r="G192" s="46"/>
      <c r="H192" s="26"/>
      <c r="I192" s="7"/>
      <c r="J192" s="7"/>
      <c r="K192" s="9"/>
      <c r="L192" s="27"/>
      <c r="M192" s="35"/>
    </row>
    <row r="193" spans="1:14" ht="12.75" hidden="1">
      <c r="B193" s="6"/>
      <c r="C193" s="7"/>
      <c r="D193" s="21"/>
      <c r="E193" s="9"/>
      <c r="F193" s="17"/>
      <c r="G193" s="46"/>
      <c r="H193" s="26"/>
      <c r="I193" s="7"/>
      <c r="J193" s="7"/>
      <c r="K193" s="9"/>
      <c r="L193" s="27"/>
      <c r="M193" s="35"/>
    </row>
    <row r="194" spans="1:14" ht="12.75" hidden="1">
      <c r="B194" s="6"/>
      <c r="C194" s="7"/>
      <c r="D194" s="21"/>
      <c r="E194" s="9"/>
      <c r="F194" s="17"/>
      <c r="G194" s="46"/>
      <c r="H194" s="26"/>
      <c r="I194" s="7"/>
      <c r="J194" s="7"/>
      <c r="K194" s="9"/>
      <c r="L194" s="27"/>
      <c r="M194" s="35"/>
    </row>
    <row r="195" spans="1:14" ht="12.75" hidden="1">
      <c r="B195" s="6"/>
      <c r="C195" s="7"/>
      <c r="D195" s="21"/>
      <c r="E195" s="9"/>
      <c r="F195" s="17"/>
      <c r="G195" s="46"/>
      <c r="H195" s="26"/>
      <c r="I195" s="7"/>
      <c r="J195" s="7"/>
      <c r="K195" s="9"/>
      <c r="L195" s="27"/>
      <c r="M195" s="35"/>
    </row>
    <row r="196" spans="1:14" ht="13.5" hidden="1" thickBot="1">
      <c r="B196" s="19"/>
      <c r="C196" s="10"/>
      <c r="D196" s="22"/>
      <c r="E196" s="11"/>
      <c r="F196" s="18"/>
      <c r="G196" s="46"/>
      <c r="H196" s="28"/>
      <c r="I196" s="29"/>
      <c r="J196" s="29"/>
      <c r="K196" s="30"/>
      <c r="L196" s="31"/>
      <c r="M196" s="35"/>
    </row>
    <row r="197" spans="1:14" ht="12.75" thickTop="1">
      <c r="B197" s="47"/>
      <c r="C197" s="47"/>
      <c r="D197" s="47"/>
      <c r="E197" s="47"/>
      <c r="F197" s="47"/>
      <c r="G197" s="46"/>
      <c r="H197" s="48"/>
      <c r="I197" s="48"/>
      <c r="J197" s="48"/>
      <c r="K197" s="48"/>
      <c r="L197" s="48"/>
      <c r="M197" s="35"/>
    </row>
    <row r="198" spans="1:14" s="3" customFormat="1" ht="34.5" customHeight="1" thickBot="1">
      <c r="A198" s="35"/>
      <c r="B198" s="784" t="s">
        <v>789</v>
      </c>
      <c r="C198" s="784"/>
      <c r="D198" s="35"/>
      <c r="E198" s="211" t="s">
        <v>744</v>
      </c>
      <c r="F198" s="781" t="s">
        <v>1680</v>
      </c>
      <c r="G198" s="781"/>
      <c r="H198" s="781"/>
      <c r="I198" s="781"/>
      <c r="J198" s="35"/>
      <c r="K198" s="784" t="s">
        <v>744</v>
      </c>
      <c r="L198" s="784"/>
      <c r="M198" s="46"/>
    </row>
    <row r="199" spans="1:14" s="3" customFormat="1" ht="9" customHeight="1" thickTop="1" thickBot="1">
      <c r="A199" s="35"/>
      <c r="B199" s="790" t="s">
        <v>735</v>
      </c>
      <c r="C199" s="791"/>
      <c r="D199" s="43"/>
      <c r="E199" s="44"/>
      <c r="F199" s="44"/>
      <c r="G199" s="35"/>
      <c r="H199" s="785" t="s">
        <v>736</v>
      </c>
      <c r="I199" s="786"/>
      <c r="J199" s="45"/>
      <c r="K199" s="45"/>
      <c r="L199" s="45"/>
      <c r="M199" s="46"/>
    </row>
    <row r="200" spans="1:14" s="3" customFormat="1" ht="16.5" thickTop="1" thickBot="1">
      <c r="A200" s="46"/>
      <c r="B200" s="792"/>
      <c r="C200" s="793"/>
      <c r="D200" s="14"/>
      <c r="E200" s="12" t="s">
        <v>663</v>
      </c>
      <c r="F200" s="13">
        <f>COUNTA(D202:D221)</f>
        <v>9</v>
      </c>
      <c r="G200" s="46"/>
      <c r="H200" s="787"/>
      <c r="I200" s="788"/>
      <c r="J200" s="32"/>
      <c r="K200" s="33" t="s">
        <v>663</v>
      </c>
      <c r="L200" s="34">
        <f>COUNTA(J202:J221)</f>
        <v>3</v>
      </c>
      <c r="M200" s="46"/>
    </row>
    <row r="201" spans="1:14" s="3" customFormat="1">
      <c r="A201" s="46"/>
      <c r="B201" s="15" t="s">
        <v>644</v>
      </c>
      <c r="C201" s="16" t="s">
        <v>640</v>
      </c>
      <c r="D201" s="4" t="s">
        <v>641</v>
      </c>
      <c r="E201" s="4" t="s">
        <v>642</v>
      </c>
      <c r="F201" s="5" t="s">
        <v>662</v>
      </c>
      <c r="G201" s="46"/>
      <c r="H201" s="24" t="s">
        <v>644</v>
      </c>
      <c r="I201" s="23" t="s">
        <v>640</v>
      </c>
      <c r="J201" s="4" t="s">
        <v>641</v>
      </c>
      <c r="K201" s="4" t="s">
        <v>642</v>
      </c>
      <c r="L201" s="25" t="s">
        <v>662</v>
      </c>
      <c r="M201" s="46"/>
    </row>
    <row r="202" spans="1:14" s="3" customFormat="1">
      <c r="A202" s="46"/>
      <c r="B202" s="93" t="s">
        <v>648</v>
      </c>
      <c r="C202" s="94" t="s">
        <v>1387</v>
      </c>
      <c r="D202" s="95" t="s">
        <v>1661</v>
      </c>
      <c r="E202" s="96" t="s">
        <v>770</v>
      </c>
      <c r="F202" s="301">
        <v>9.9421296296296289E-3</v>
      </c>
      <c r="G202" s="308"/>
      <c r="H202" s="111" t="s">
        <v>648</v>
      </c>
      <c r="I202" s="94" t="s">
        <v>810</v>
      </c>
      <c r="J202" s="95" t="s">
        <v>811</v>
      </c>
      <c r="K202" s="96" t="s">
        <v>647</v>
      </c>
      <c r="L202" s="304">
        <v>9.0995370370370362E-3</v>
      </c>
      <c r="M202" s="46"/>
      <c r="N202" s="309"/>
    </row>
    <row r="203" spans="1:14" s="3" customFormat="1">
      <c r="A203" s="46"/>
      <c r="B203" s="98" t="s">
        <v>649</v>
      </c>
      <c r="C203" s="99" t="s">
        <v>1387</v>
      </c>
      <c r="D203" s="100" t="s">
        <v>1662</v>
      </c>
      <c r="E203" s="101" t="s">
        <v>770</v>
      </c>
      <c r="F203" s="302">
        <v>1.1498842592592593E-2</v>
      </c>
      <c r="G203" s="308"/>
      <c r="H203" s="113" t="s">
        <v>649</v>
      </c>
      <c r="I203" s="99" t="s">
        <v>685</v>
      </c>
      <c r="J203" s="100" t="s">
        <v>722</v>
      </c>
      <c r="K203" s="101" t="s">
        <v>647</v>
      </c>
      <c r="L203" s="305">
        <v>1.0524305555555556E-2</v>
      </c>
      <c r="M203" s="46"/>
      <c r="N203" s="309"/>
    </row>
    <row r="204" spans="1:14" s="3" customFormat="1">
      <c r="A204" s="46"/>
      <c r="B204" s="103" t="s">
        <v>650</v>
      </c>
      <c r="C204" s="104" t="s">
        <v>847</v>
      </c>
      <c r="D204" s="105" t="s">
        <v>1507</v>
      </c>
      <c r="E204" s="106" t="s">
        <v>684</v>
      </c>
      <c r="F204" s="303">
        <v>1.3891203703703704E-2</v>
      </c>
      <c r="G204" s="308"/>
      <c r="H204" s="115" t="s">
        <v>650</v>
      </c>
      <c r="I204" s="104" t="s">
        <v>727</v>
      </c>
      <c r="J204" s="105" t="s">
        <v>1311</v>
      </c>
      <c r="K204" s="106" t="s">
        <v>684</v>
      </c>
      <c r="L204" s="306">
        <v>1.3868055555555555E-2</v>
      </c>
      <c r="M204" s="46"/>
      <c r="N204" s="309"/>
    </row>
    <row r="205" spans="1:14" s="3" customFormat="1">
      <c r="A205" s="46"/>
      <c r="B205" s="6" t="s">
        <v>651</v>
      </c>
      <c r="C205" s="7" t="s">
        <v>1234</v>
      </c>
      <c r="D205" s="8" t="s">
        <v>1663</v>
      </c>
      <c r="E205" s="9" t="s">
        <v>684</v>
      </c>
      <c r="F205" s="17">
        <v>1206.5999999999999</v>
      </c>
      <c r="G205" s="46"/>
      <c r="H205" s="26"/>
      <c r="I205" s="7"/>
      <c r="J205" s="8"/>
      <c r="K205" s="9"/>
      <c r="L205" s="27"/>
      <c r="M205" s="46"/>
    </row>
    <row r="206" spans="1:14" s="3" customFormat="1">
      <c r="A206" s="46"/>
      <c r="B206" s="6" t="s">
        <v>652</v>
      </c>
      <c r="C206" s="7" t="s">
        <v>1340</v>
      </c>
      <c r="D206" s="8" t="s">
        <v>1506</v>
      </c>
      <c r="E206" s="9" t="s">
        <v>684</v>
      </c>
      <c r="F206" s="17">
        <v>1212.5999999999999</v>
      </c>
      <c r="G206" s="46"/>
      <c r="H206" s="26"/>
      <c r="I206" s="7"/>
      <c r="J206" s="8"/>
      <c r="K206" s="9"/>
      <c r="L206" s="27"/>
      <c r="M206" s="46"/>
    </row>
    <row r="207" spans="1:14" s="3" customFormat="1">
      <c r="A207" s="46"/>
      <c r="B207" s="6" t="s">
        <v>653</v>
      </c>
      <c r="C207" s="7" t="s">
        <v>940</v>
      </c>
      <c r="D207" s="8" t="s">
        <v>1511</v>
      </c>
      <c r="E207" s="9" t="s">
        <v>684</v>
      </c>
      <c r="F207" s="17">
        <v>1213</v>
      </c>
      <c r="G207" s="46"/>
      <c r="H207" s="26"/>
      <c r="I207" s="7"/>
      <c r="J207" s="8"/>
      <c r="K207" s="9"/>
      <c r="L207" s="27"/>
      <c r="M207" s="46"/>
    </row>
    <row r="208" spans="1:14" s="3" customFormat="1">
      <c r="A208" s="46"/>
      <c r="B208" s="6" t="s">
        <v>654</v>
      </c>
      <c r="C208" s="7" t="s">
        <v>1522</v>
      </c>
      <c r="D208" s="8" t="s">
        <v>1523</v>
      </c>
      <c r="E208" s="9" t="s">
        <v>684</v>
      </c>
      <c r="F208" s="17">
        <v>1247.5999999999999</v>
      </c>
      <c r="G208" s="46"/>
      <c r="H208" s="26"/>
      <c r="I208" s="7"/>
      <c r="J208" s="8"/>
      <c r="K208" s="9"/>
      <c r="L208" s="27"/>
      <c r="M208" s="46"/>
    </row>
    <row r="209" spans="1:13" s="3" customFormat="1">
      <c r="A209" s="46"/>
      <c r="B209" s="6" t="s">
        <v>655</v>
      </c>
      <c r="C209" s="7" t="s">
        <v>1555</v>
      </c>
      <c r="D209" s="8" t="s">
        <v>1664</v>
      </c>
      <c r="E209" s="9" t="s">
        <v>684</v>
      </c>
      <c r="F209" s="17"/>
      <c r="G209" s="46"/>
      <c r="H209" s="26"/>
      <c r="I209" s="7"/>
      <c r="J209" s="8"/>
      <c r="K209" s="9"/>
      <c r="L209" s="27"/>
      <c r="M209" s="46"/>
    </row>
    <row r="210" spans="1:13" s="3" customFormat="1" ht="12.75" thickBot="1">
      <c r="A210" s="46"/>
      <c r="B210" s="6" t="s">
        <v>656</v>
      </c>
      <c r="C210" s="7" t="s">
        <v>714</v>
      </c>
      <c r="D210" s="8" t="s">
        <v>1507</v>
      </c>
      <c r="E210" s="9" t="s">
        <v>684</v>
      </c>
      <c r="F210" s="17"/>
      <c r="G210" s="46"/>
      <c r="H210" s="26"/>
      <c r="I210" s="7"/>
      <c r="J210" s="8"/>
      <c r="K210" s="9"/>
      <c r="L210" s="27"/>
      <c r="M210" s="46"/>
    </row>
    <row r="211" spans="1:13" s="3" customFormat="1" ht="12.75" hidden="1">
      <c r="A211" s="46"/>
      <c r="B211" s="6"/>
      <c r="C211" s="7"/>
      <c r="D211" s="20"/>
      <c r="E211" s="9"/>
      <c r="F211" s="17"/>
      <c r="G211" s="46"/>
      <c r="H211" s="26"/>
      <c r="I211" s="7"/>
      <c r="J211" s="8"/>
      <c r="K211" s="9"/>
      <c r="L211" s="27"/>
      <c r="M211" s="46"/>
    </row>
    <row r="212" spans="1:13" s="3" customFormat="1" ht="13.5" hidden="1" customHeight="1">
      <c r="A212" s="46"/>
      <c r="B212" s="6"/>
      <c r="C212" s="7"/>
      <c r="D212" s="20"/>
      <c r="E212" s="9"/>
      <c r="F212" s="17"/>
      <c r="G212" s="46"/>
      <c r="H212" s="26"/>
      <c r="I212" s="7"/>
      <c r="J212" s="8"/>
      <c r="K212" s="9"/>
      <c r="L212" s="27"/>
      <c r="M212" s="46"/>
    </row>
    <row r="213" spans="1:13" s="3" customFormat="1" ht="13.5" hidden="1" customHeight="1">
      <c r="A213" s="46"/>
      <c r="B213" s="6"/>
      <c r="C213" s="7"/>
      <c r="D213" s="20"/>
      <c r="E213" s="9"/>
      <c r="F213" s="17"/>
      <c r="G213" s="46"/>
      <c r="H213" s="26"/>
      <c r="I213" s="7"/>
      <c r="J213" s="8"/>
      <c r="K213" s="9"/>
      <c r="L213" s="27"/>
      <c r="M213" s="46"/>
    </row>
    <row r="214" spans="1:13" s="3" customFormat="1" ht="13.5" hidden="1" customHeight="1">
      <c r="A214" s="46"/>
      <c r="B214" s="6"/>
      <c r="C214" s="7"/>
      <c r="D214" s="20"/>
      <c r="E214" s="9"/>
      <c r="F214" s="17"/>
      <c r="G214" s="46"/>
      <c r="H214" s="26"/>
      <c r="I214" s="7"/>
      <c r="J214" s="8"/>
      <c r="K214" s="9"/>
      <c r="L214" s="27"/>
      <c r="M214" s="46"/>
    </row>
    <row r="215" spans="1:13" s="3" customFormat="1" ht="13.5" hidden="1" customHeight="1">
      <c r="A215" s="46"/>
      <c r="B215" s="6"/>
      <c r="C215" s="7"/>
      <c r="D215" s="20"/>
      <c r="E215" s="9"/>
      <c r="F215" s="17"/>
      <c r="G215" s="46"/>
      <c r="H215" s="26"/>
      <c r="I215" s="7"/>
      <c r="J215" s="8"/>
      <c r="K215" s="9"/>
      <c r="L215" s="27"/>
      <c r="M215" s="46"/>
    </row>
    <row r="216" spans="1:13" s="3" customFormat="1" ht="13.5" hidden="1" customHeight="1">
      <c r="A216" s="46"/>
      <c r="B216" s="6"/>
      <c r="C216" s="7"/>
      <c r="D216" s="21"/>
      <c r="E216" s="9"/>
      <c r="F216" s="17"/>
      <c r="G216" s="46"/>
      <c r="H216" s="26"/>
      <c r="I216" s="7"/>
      <c r="J216" s="7"/>
      <c r="K216" s="9"/>
      <c r="L216" s="27"/>
      <c r="M216" s="46"/>
    </row>
    <row r="217" spans="1:13" s="3" customFormat="1" ht="13.5" hidden="1" customHeight="1">
      <c r="A217" s="46"/>
      <c r="B217" s="6"/>
      <c r="C217" s="7"/>
      <c r="D217" s="21"/>
      <c r="E217" s="9"/>
      <c r="F217" s="17"/>
      <c r="G217" s="46"/>
      <c r="H217" s="26"/>
      <c r="I217" s="7"/>
      <c r="J217" s="7"/>
      <c r="K217" s="9"/>
      <c r="L217" s="27"/>
      <c r="M217" s="46"/>
    </row>
    <row r="218" spans="1:13" s="3" customFormat="1" ht="13.5" hidden="1" customHeight="1">
      <c r="A218" s="46"/>
      <c r="B218" s="6"/>
      <c r="C218" s="7"/>
      <c r="D218" s="21"/>
      <c r="E218" s="9"/>
      <c r="F218" s="17"/>
      <c r="G218" s="46"/>
      <c r="H218" s="26"/>
      <c r="I218" s="7"/>
      <c r="J218" s="7"/>
      <c r="K218" s="9"/>
      <c r="L218" s="27"/>
      <c r="M218" s="46"/>
    </row>
    <row r="219" spans="1:13" s="3" customFormat="1" ht="13.5" hidden="1" customHeight="1">
      <c r="A219" s="46"/>
      <c r="B219" s="6"/>
      <c r="C219" s="7"/>
      <c r="D219" s="21"/>
      <c r="E219" s="9"/>
      <c r="F219" s="17"/>
      <c r="G219" s="46"/>
      <c r="H219" s="26"/>
      <c r="I219" s="7"/>
      <c r="J219" s="7"/>
      <c r="K219" s="9"/>
      <c r="L219" s="27"/>
      <c r="M219" s="46"/>
    </row>
    <row r="220" spans="1:13" s="3" customFormat="1" ht="13.5" hidden="1" customHeight="1">
      <c r="A220" s="46"/>
      <c r="B220" s="6"/>
      <c r="C220" s="7"/>
      <c r="D220" s="21"/>
      <c r="E220" s="9"/>
      <c r="F220" s="17"/>
      <c r="G220" s="46"/>
      <c r="H220" s="26"/>
      <c r="I220" s="7"/>
      <c r="J220" s="7"/>
      <c r="K220" s="9"/>
      <c r="L220" s="27"/>
      <c r="M220" s="46"/>
    </row>
    <row r="221" spans="1:13" s="3" customFormat="1" ht="13.5" hidden="1" thickBot="1">
      <c r="A221" s="46"/>
      <c r="B221" s="19"/>
      <c r="C221" s="10"/>
      <c r="D221" s="22"/>
      <c r="E221" s="11"/>
      <c r="F221" s="18"/>
      <c r="G221" s="46"/>
      <c r="H221" s="28"/>
      <c r="I221" s="29"/>
      <c r="J221" s="29"/>
      <c r="K221" s="30"/>
      <c r="L221" s="31"/>
      <c r="M221" s="46"/>
    </row>
    <row r="222" spans="1:13" s="3" customFormat="1" ht="9.75" customHeight="1" thickTop="1">
      <c r="A222" s="46"/>
      <c r="B222" s="47"/>
      <c r="C222" s="47"/>
      <c r="D222" s="47"/>
      <c r="E222" s="47"/>
      <c r="F222" s="47"/>
      <c r="G222" s="46"/>
      <c r="H222" s="48"/>
      <c r="I222" s="48"/>
      <c r="J222" s="48"/>
      <c r="K222" s="48"/>
      <c r="L222" s="48"/>
      <c r="M222" s="46"/>
    </row>
    <row r="223" spans="1:13" s="3" customFormat="1" ht="21" thickBot="1">
      <c r="A223" s="35"/>
      <c r="B223" s="213" t="s">
        <v>790</v>
      </c>
      <c r="C223" s="211"/>
      <c r="D223" s="35"/>
      <c r="E223" s="211" t="s">
        <v>743</v>
      </c>
      <c r="F223" s="781" t="s">
        <v>1681</v>
      </c>
      <c r="G223" s="781"/>
      <c r="H223" s="781"/>
      <c r="I223" s="781"/>
      <c r="J223" s="35"/>
      <c r="K223" s="211" t="s">
        <v>741</v>
      </c>
      <c r="L223" s="211"/>
      <c r="M223" s="46"/>
    </row>
    <row r="224" spans="1:13" s="3" customFormat="1" ht="9.75" customHeight="1" thickTop="1" thickBot="1">
      <c r="A224" s="35"/>
      <c r="B224" s="810" t="s">
        <v>737</v>
      </c>
      <c r="C224" s="811"/>
      <c r="D224" s="43"/>
      <c r="E224" s="44"/>
      <c r="F224" s="44"/>
      <c r="G224" s="35"/>
      <c r="H224" s="814" t="s">
        <v>738</v>
      </c>
      <c r="I224" s="815"/>
      <c r="J224" s="45"/>
      <c r="K224" s="45"/>
      <c r="L224" s="45"/>
      <c r="M224" s="46"/>
    </row>
    <row r="225" spans="1:14" s="3" customFormat="1" ht="16.5" thickTop="1" thickBot="1">
      <c r="A225" s="46"/>
      <c r="B225" s="812"/>
      <c r="C225" s="813"/>
      <c r="D225" s="14"/>
      <c r="E225" s="12" t="s">
        <v>663</v>
      </c>
      <c r="F225" s="13">
        <f>COUNTA(D227:D246)</f>
        <v>5</v>
      </c>
      <c r="G225" s="46"/>
      <c r="H225" s="816"/>
      <c r="I225" s="817"/>
      <c r="J225" s="32"/>
      <c r="K225" s="33" t="s">
        <v>663</v>
      </c>
      <c r="L225" s="34">
        <f>COUNTA(J227:J246)</f>
        <v>15</v>
      </c>
      <c r="M225" s="46"/>
    </row>
    <row r="226" spans="1:14" s="3" customFormat="1">
      <c r="A226" s="46"/>
      <c r="B226" s="15" t="s">
        <v>644</v>
      </c>
      <c r="C226" s="16" t="s">
        <v>640</v>
      </c>
      <c r="D226" s="4" t="s">
        <v>641</v>
      </c>
      <c r="E226" s="4" t="s">
        <v>1617</v>
      </c>
      <c r="F226" s="5" t="s">
        <v>662</v>
      </c>
      <c r="G226" s="46"/>
      <c r="H226" s="24" t="s">
        <v>644</v>
      </c>
      <c r="I226" s="23" t="s">
        <v>640</v>
      </c>
      <c r="J226" s="4" t="s">
        <v>641</v>
      </c>
      <c r="K226" s="4" t="s">
        <v>1617</v>
      </c>
      <c r="L226" s="25" t="s">
        <v>662</v>
      </c>
      <c r="M226" s="46"/>
    </row>
    <row r="227" spans="1:14" s="3" customFormat="1">
      <c r="A227" s="46"/>
      <c r="B227" s="93" t="s">
        <v>648</v>
      </c>
      <c r="C227" s="94" t="s">
        <v>986</v>
      </c>
      <c r="D227" s="95" t="s">
        <v>1300</v>
      </c>
      <c r="E227" s="96" t="s">
        <v>959</v>
      </c>
      <c r="F227" s="301">
        <v>9.0046296296296298E-3</v>
      </c>
      <c r="G227" s="308"/>
      <c r="H227" s="111" t="s">
        <v>648</v>
      </c>
      <c r="I227" s="94" t="s">
        <v>1070</v>
      </c>
      <c r="J227" s="95" t="s">
        <v>1305</v>
      </c>
      <c r="K227" s="96" t="s">
        <v>1640</v>
      </c>
      <c r="L227" s="304">
        <v>1.7646990740740741E-2</v>
      </c>
      <c r="M227" s="46"/>
      <c r="N227" s="309"/>
    </row>
    <row r="228" spans="1:14" s="3" customFormat="1">
      <c r="A228" s="46"/>
      <c r="B228" s="98" t="s">
        <v>649</v>
      </c>
      <c r="C228" s="99" t="s">
        <v>772</v>
      </c>
      <c r="D228" s="100" t="s">
        <v>1431</v>
      </c>
      <c r="E228" s="101" t="s">
        <v>900</v>
      </c>
      <c r="F228" s="302">
        <v>9.105324074074073E-3</v>
      </c>
      <c r="G228" s="308"/>
      <c r="H228" s="113" t="s">
        <v>649</v>
      </c>
      <c r="I228" s="99" t="s">
        <v>748</v>
      </c>
      <c r="J228" s="100" t="s">
        <v>1457</v>
      </c>
      <c r="K228" s="101" t="s">
        <v>684</v>
      </c>
      <c r="L228" s="305">
        <v>1.8185185185185186E-2</v>
      </c>
      <c r="M228" s="46"/>
      <c r="N228" s="309"/>
    </row>
    <row r="229" spans="1:14" s="3" customFormat="1">
      <c r="A229" s="46"/>
      <c r="B229" s="103" t="s">
        <v>650</v>
      </c>
      <c r="C229" s="104" t="s">
        <v>940</v>
      </c>
      <c r="D229" s="105" t="s">
        <v>1643</v>
      </c>
      <c r="E229" s="106" t="s">
        <v>770</v>
      </c>
      <c r="F229" s="303">
        <v>1.1841435185185184E-2</v>
      </c>
      <c r="G229" s="308"/>
      <c r="H229" s="115" t="s">
        <v>650</v>
      </c>
      <c r="I229" s="104" t="s">
        <v>748</v>
      </c>
      <c r="J229" s="105" t="s">
        <v>1631</v>
      </c>
      <c r="K229" s="106" t="s">
        <v>770</v>
      </c>
      <c r="L229" s="306">
        <v>1.8481481481481481E-2</v>
      </c>
      <c r="M229" s="46"/>
      <c r="N229" s="309"/>
    </row>
    <row r="230" spans="1:14" s="3" customFormat="1">
      <c r="A230" s="46"/>
      <c r="B230" s="6" t="s">
        <v>651</v>
      </c>
      <c r="C230" s="7" t="s">
        <v>693</v>
      </c>
      <c r="D230" s="8" t="s">
        <v>1553</v>
      </c>
      <c r="E230" s="9" t="s">
        <v>770</v>
      </c>
      <c r="F230" s="17">
        <v>1023.6</v>
      </c>
      <c r="G230" s="46"/>
      <c r="H230" s="26" t="s">
        <v>651</v>
      </c>
      <c r="I230" s="7" t="s">
        <v>845</v>
      </c>
      <c r="J230" s="8" t="s">
        <v>1632</v>
      </c>
      <c r="K230" s="9" t="s">
        <v>1628</v>
      </c>
      <c r="L230" s="27">
        <v>1644.4</v>
      </c>
      <c r="M230" s="46"/>
    </row>
    <row r="231" spans="1:14" s="3" customFormat="1">
      <c r="A231" s="46"/>
      <c r="B231" s="6" t="s">
        <v>652</v>
      </c>
      <c r="C231" s="7" t="s">
        <v>1644</v>
      </c>
      <c r="D231" s="8" t="s">
        <v>1645</v>
      </c>
      <c r="E231" s="9" t="s">
        <v>1628</v>
      </c>
      <c r="F231" s="17">
        <v>1071.2</v>
      </c>
      <c r="G231" s="46"/>
      <c r="H231" s="26" t="s">
        <v>652</v>
      </c>
      <c r="I231" s="7" t="s">
        <v>1360</v>
      </c>
      <c r="J231" s="8" t="s">
        <v>1633</v>
      </c>
      <c r="K231" s="9" t="s">
        <v>1627</v>
      </c>
      <c r="L231" s="27">
        <v>1665</v>
      </c>
      <c r="M231" s="46"/>
    </row>
    <row r="232" spans="1:14" s="3" customFormat="1" ht="12.75">
      <c r="A232" s="46"/>
      <c r="B232" s="6"/>
      <c r="C232" s="7"/>
      <c r="D232" s="20"/>
      <c r="E232" s="9"/>
      <c r="F232" s="17"/>
      <c r="G232" s="46"/>
      <c r="H232" s="26" t="s">
        <v>653</v>
      </c>
      <c r="I232" s="7" t="s">
        <v>717</v>
      </c>
      <c r="J232" s="8" t="s">
        <v>758</v>
      </c>
      <c r="K232" s="9" t="s">
        <v>1641</v>
      </c>
      <c r="L232" s="27">
        <v>1682.2</v>
      </c>
      <c r="M232" s="46"/>
    </row>
    <row r="233" spans="1:14" s="3" customFormat="1" ht="12.75">
      <c r="A233" s="46"/>
      <c r="B233" s="6"/>
      <c r="C233" s="7"/>
      <c r="D233" s="20"/>
      <c r="E233" s="9"/>
      <c r="F233" s="17"/>
      <c r="G233" s="46"/>
      <c r="H233" s="26" t="s">
        <v>654</v>
      </c>
      <c r="I233" s="7" t="s">
        <v>1303</v>
      </c>
      <c r="J233" s="8" t="s">
        <v>869</v>
      </c>
      <c r="K233" s="9" t="s">
        <v>900</v>
      </c>
      <c r="L233" s="27">
        <v>1691.7</v>
      </c>
      <c r="M233" s="46"/>
    </row>
    <row r="234" spans="1:14" s="3" customFormat="1" ht="12.75">
      <c r="A234" s="46"/>
      <c r="B234" s="6"/>
      <c r="C234" s="7"/>
      <c r="D234" s="20"/>
      <c r="E234" s="9"/>
      <c r="F234" s="17"/>
      <c r="G234" s="46"/>
      <c r="H234" s="26" t="s">
        <v>655</v>
      </c>
      <c r="I234" s="7" t="s">
        <v>845</v>
      </c>
      <c r="J234" s="8" t="s">
        <v>1072</v>
      </c>
      <c r="K234" s="9" t="s">
        <v>770</v>
      </c>
      <c r="L234" s="27">
        <v>1694.6</v>
      </c>
      <c r="M234" s="46"/>
    </row>
    <row r="235" spans="1:14" s="3" customFormat="1" ht="12.75">
      <c r="A235" s="46"/>
      <c r="B235" s="6"/>
      <c r="C235" s="7"/>
      <c r="D235" s="20"/>
      <c r="E235" s="9"/>
      <c r="F235" s="17"/>
      <c r="G235" s="46"/>
      <c r="H235" s="26" t="s">
        <v>656</v>
      </c>
      <c r="I235" s="7" t="s">
        <v>1070</v>
      </c>
      <c r="J235" s="8" t="s">
        <v>1071</v>
      </c>
      <c r="K235" s="9" t="s">
        <v>902</v>
      </c>
      <c r="L235" s="27">
        <v>1702.1</v>
      </c>
      <c r="M235" s="46"/>
    </row>
    <row r="236" spans="1:14" s="3" customFormat="1" ht="12.75">
      <c r="A236" s="46"/>
      <c r="B236" s="6"/>
      <c r="C236" s="7"/>
      <c r="D236" s="20"/>
      <c r="E236" s="9"/>
      <c r="F236" s="17"/>
      <c r="G236" s="46"/>
      <c r="H236" s="26" t="s">
        <v>657</v>
      </c>
      <c r="I236" s="7" t="s">
        <v>728</v>
      </c>
      <c r="J236" s="8" t="s">
        <v>1634</v>
      </c>
      <c r="K236" s="9" t="s">
        <v>1642</v>
      </c>
      <c r="L236" s="27">
        <v>1742.3</v>
      </c>
      <c r="M236" s="46"/>
    </row>
    <row r="237" spans="1:14" s="3" customFormat="1" ht="12.75">
      <c r="A237" s="46"/>
      <c r="B237" s="6"/>
      <c r="C237" s="7"/>
      <c r="D237" s="20"/>
      <c r="E237" s="9"/>
      <c r="F237" s="17"/>
      <c r="G237" s="46"/>
      <c r="H237" s="26" t="s">
        <v>658</v>
      </c>
      <c r="I237" s="7" t="s">
        <v>1635</v>
      </c>
      <c r="J237" s="8" t="s">
        <v>1636</v>
      </c>
      <c r="K237" s="9" t="s">
        <v>1628</v>
      </c>
      <c r="L237" s="27">
        <v>1782.2</v>
      </c>
      <c r="M237" s="46"/>
    </row>
    <row r="238" spans="1:14" s="3" customFormat="1" ht="12.75">
      <c r="A238" s="46"/>
      <c r="B238" s="6"/>
      <c r="C238" s="7"/>
      <c r="D238" s="20"/>
      <c r="E238" s="9"/>
      <c r="F238" s="17"/>
      <c r="G238" s="46"/>
      <c r="H238" s="26" t="s">
        <v>659</v>
      </c>
      <c r="I238" s="7" t="s">
        <v>1637</v>
      </c>
      <c r="J238" s="8" t="s">
        <v>1638</v>
      </c>
      <c r="K238" s="9" t="s">
        <v>684</v>
      </c>
      <c r="L238" s="27">
        <v>1779.4</v>
      </c>
      <c r="M238" s="46"/>
    </row>
    <row r="239" spans="1:14" s="3" customFormat="1" ht="12.75">
      <c r="A239" s="46"/>
      <c r="B239" s="6"/>
      <c r="C239" s="7"/>
      <c r="D239" s="20"/>
      <c r="E239" s="9"/>
      <c r="F239" s="17"/>
      <c r="G239" s="46"/>
      <c r="H239" s="26" t="s">
        <v>660</v>
      </c>
      <c r="I239" s="7" t="s">
        <v>999</v>
      </c>
      <c r="J239" s="8" t="s">
        <v>1310</v>
      </c>
      <c r="K239" s="9" t="s">
        <v>770</v>
      </c>
      <c r="L239" s="27">
        <v>1788.2</v>
      </c>
      <c r="M239" s="46"/>
    </row>
    <row r="240" spans="1:14" s="3" customFormat="1" ht="12.75">
      <c r="A240" s="46"/>
      <c r="B240" s="6"/>
      <c r="C240" s="7"/>
      <c r="D240" s="20"/>
      <c r="E240" s="9"/>
      <c r="F240" s="17"/>
      <c r="G240" s="46"/>
      <c r="H240" s="26" t="s">
        <v>661</v>
      </c>
      <c r="I240" s="7" t="s">
        <v>685</v>
      </c>
      <c r="J240" s="8" t="s">
        <v>1639</v>
      </c>
      <c r="K240" s="9" t="s">
        <v>956</v>
      </c>
      <c r="L240" s="27">
        <v>1819.1</v>
      </c>
      <c r="M240" s="46"/>
    </row>
    <row r="241" spans="1:14" s="3" customFormat="1" ht="13.5" thickBot="1">
      <c r="A241" s="46"/>
      <c r="B241" s="6"/>
      <c r="C241" s="7"/>
      <c r="D241" s="21"/>
      <c r="E241" s="9"/>
      <c r="F241" s="17"/>
      <c r="G241" s="46"/>
      <c r="H241" s="26" t="s">
        <v>664</v>
      </c>
      <c r="I241" s="7" t="s">
        <v>761</v>
      </c>
      <c r="J241" s="8" t="s">
        <v>762</v>
      </c>
      <c r="K241" s="9" t="s">
        <v>969</v>
      </c>
      <c r="L241" s="27">
        <v>1903.9</v>
      </c>
      <c r="M241" s="46"/>
    </row>
    <row r="242" spans="1:14" s="3" customFormat="1" ht="12.75" hidden="1">
      <c r="A242" s="46"/>
      <c r="B242" s="6"/>
      <c r="C242" s="7"/>
      <c r="D242" s="21"/>
      <c r="E242" s="9"/>
      <c r="F242" s="17"/>
      <c r="G242" s="46"/>
      <c r="H242" s="26"/>
      <c r="I242" s="7"/>
      <c r="J242" s="7"/>
      <c r="K242" s="9"/>
      <c r="L242" s="27"/>
      <c r="M242" s="46"/>
    </row>
    <row r="243" spans="1:14" s="3" customFormat="1" ht="12.75" hidden="1">
      <c r="A243" s="46"/>
      <c r="B243" s="6"/>
      <c r="C243" s="7"/>
      <c r="D243" s="21"/>
      <c r="E243" s="9"/>
      <c r="F243" s="17"/>
      <c r="G243" s="46"/>
      <c r="H243" s="26"/>
      <c r="I243" s="7"/>
      <c r="J243" s="7"/>
      <c r="K243" s="9"/>
      <c r="L243" s="27"/>
      <c r="M243" s="46"/>
    </row>
    <row r="244" spans="1:14" s="3" customFormat="1" ht="12.75" hidden="1">
      <c r="A244" s="46"/>
      <c r="B244" s="6"/>
      <c r="C244" s="7"/>
      <c r="D244" s="21"/>
      <c r="E244" s="9"/>
      <c r="F244" s="17"/>
      <c r="G244" s="46"/>
      <c r="H244" s="26"/>
      <c r="I244" s="7"/>
      <c r="J244" s="7"/>
      <c r="K244" s="9"/>
      <c r="L244" s="27"/>
      <c r="M244" s="46"/>
    </row>
    <row r="245" spans="1:14" s="3" customFormat="1" ht="12.75" hidden="1">
      <c r="A245" s="46"/>
      <c r="B245" s="6"/>
      <c r="C245" s="7"/>
      <c r="D245" s="21"/>
      <c r="E245" s="9"/>
      <c r="F245" s="17"/>
      <c r="G245" s="46"/>
      <c r="H245" s="26"/>
      <c r="I245" s="7"/>
      <c r="J245" s="7"/>
      <c r="K245" s="9"/>
      <c r="L245" s="27"/>
      <c r="M245" s="46"/>
    </row>
    <row r="246" spans="1:14" s="3" customFormat="1" ht="13.5" hidden="1" thickBot="1">
      <c r="A246" s="46"/>
      <c r="B246" s="19"/>
      <c r="C246" s="10"/>
      <c r="D246" s="22"/>
      <c r="E246" s="11"/>
      <c r="F246" s="18"/>
      <c r="G246" s="46"/>
      <c r="H246" s="28"/>
      <c r="I246" s="29"/>
      <c r="J246" s="29"/>
      <c r="K246" s="30"/>
      <c r="L246" s="31"/>
      <c r="M246" s="46"/>
    </row>
    <row r="247" spans="1:14" s="3" customFormat="1" ht="9" customHeight="1" thickTop="1">
      <c r="A247" s="46"/>
      <c r="B247" s="47"/>
      <c r="C247" s="47"/>
      <c r="D247" s="47"/>
      <c r="E247" s="47"/>
      <c r="F247" s="47"/>
      <c r="G247" s="46"/>
      <c r="H247" s="48"/>
      <c r="I247" s="48"/>
      <c r="J247" s="48"/>
      <c r="K247" s="48"/>
      <c r="L247" s="48"/>
      <c r="M247" s="46"/>
    </row>
    <row r="248" spans="1:14" s="3" customFormat="1" ht="21" thickBot="1">
      <c r="A248" s="35"/>
      <c r="B248" s="213" t="s">
        <v>791</v>
      </c>
      <c r="C248" s="211"/>
      <c r="D248" s="35"/>
      <c r="E248" s="211" t="s">
        <v>743</v>
      </c>
      <c r="F248" s="781" t="s">
        <v>740</v>
      </c>
      <c r="G248" s="781"/>
      <c r="H248" s="781"/>
      <c r="I248" s="781"/>
      <c r="K248" s="211" t="s">
        <v>741</v>
      </c>
      <c r="L248" s="211"/>
      <c r="M248" s="46"/>
    </row>
    <row r="249" spans="1:14" s="3" customFormat="1" ht="5.25" customHeight="1" thickTop="1" thickBot="1">
      <c r="A249" s="35"/>
      <c r="B249" s="810" t="s">
        <v>1646</v>
      </c>
      <c r="C249" s="811"/>
      <c r="D249" s="43"/>
      <c r="E249" s="44"/>
      <c r="F249" s="44"/>
      <c r="G249" s="35"/>
      <c r="H249" s="814" t="s">
        <v>739</v>
      </c>
      <c r="I249" s="815"/>
      <c r="J249" s="45"/>
      <c r="K249" s="45"/>
      <c r="L249" s="45"/>
      <c r="M249" s="46"/>
    </row>
    <row r="250" spans="1:14" s="3" customFormat="1" ht="16.5" thickTop="1" thickBot="1">
      <c r="A250" s="46"/>
      <c r="B250" s="812"/>
      <c r="C250" s="813"/>
      <c r="D250" s="14"/>
      <c r="E250" s="12" t="s">
        <v>663</v>
      </c>
      <c r="F250" s="13">
        <f>COUNTA(D252:D271)</f>
        <v>3</v>
      </c>
      <c r="G250" s="46"/>
      <c r="H250" s="816"/>
      <c r="I250" s="817"/>
      <c r="J250" s="32"/>
      <c r="K250" s="33" t="s">
        <v>663</v>
      </c>
      <c r="L250" s="34">
        <f>COUNTA(J252:J271)</f>
        <v>11</v>
      </c>
      <c r="M250" s="46"/>
    </row>
    <row r="251" spans="1:14" s="3" customFormat="1">
      <c r="A251" s="46"/>
      <c r="B251" s="15" t="s">
        <v>644</v>
      </c>
      <c r="C251" s="16" t="s">
        <v>640</v>
      </c>
      <c r="D251" s="4" t="s">
        <v>641</v>
      </c>
      <c r="E251" s="4" t="s">
        <v>1617</v>
      </c>
      <c r="F251" s="5" t="s">
        <v>662</v>
      </c>
      <c r="G251" s="46"/>
      <c r="H251" s="24" t="s">
        <v>644</v>
      </c>
      <c r="I251" s="23" t="s">
        <v>640</v>
      </c>
      <c r="J251" s="4" t="s">
        <v>641</v>
      </c>
      <c r="K251" s="4" t="s">
        <v>1617</v>
      </c>
      <c r="L251" s="25" t="s">
        <v>662</v>
      </c>
      <c r="M251" s="46"/>
    </row>
    <row r="252" spans="1:14" s="3" customFormat="1">
      <c r="A252" s="46"/>
      <c r="B252" s="93" t="s">
        <v>648</v>
      </c>
      <c r="C252" s="94" t="s">
        <v>1647</v>
      </c>
      <c r="D252" s="95" t="s">
        <v>1648</v>
      </c>
      <c r="E252" s="96" t="s">
        <v>1627</v>
      </c>
      <c r="F252" s="301">
        <v>9.2638888888888892E-3</v>
      </c>
      <c r="G252" s="308"/>
      <c r="H252" s="111" t="s">
        <v>648</v>
      </c>
      <c r="I252" s="94" t="s">
        <v>1174</v>
      </c>
      <c r="J252" s="95" t="s">
        <v>1143</v>
      </c>
      <c r="K252" s="96" t="s">
        <v>1627</v>
      </c>
      <c r="L252" s="304">
        <v>1.8309027777777775E-2</v>
      </c>
      <c r="M252" s="46"/>
      <c r="N252" s="309"/>
    </row>
    <row r="253" spans="1:14" s="3" customFormat="1">
      <c r="A253" s="46"/>
      <c r="B253" s="98" t="s">
        <v>649</v>
      </c>
      <c r="C253" s="99" t="s">
        <v>1649</v>
      </c>
      <c r="D253" s="100" t="s">
        <v>1650</v>
      </c>
      <c r="E253" s="101" t="s">
        <v>1652</v>
      </c>
      <c r="F253" s="302">
        <v>1.0292824074074074E-2</v>
      </c>
      <c r="G253" s="308"/>
      <c r="H253" s="113" t="s">
        <v>649</v>
      </c>
      <c r="I253" s="99" t="s">
        <v>717</v>
      </c>
      <c r="J253" s="100" t="s">
        <v>716</v>
      </c>
      <c r="K253" s="101" t="s">
        <v>687</v>
      </c>
      <c r="L253" s="305">
        <v>1.9487268518518518E-2</v>
      </c>
      <c r="M253" s="46"/>
      <c r="N253" s="309"/>
    </row>
    <row r="254" spans="1:14" s="3" customFormat="1">
      <c r="A254" s="46"/>
      <c r="B254" s="103" t="s">
        <v>650</v>
      </c>
      <c r="C254" s="104" t="s">
        <v>1651</v>
      </c>
      <c r="D254" s="105" t="s">
        <v>1369</v>
      </c>
      <c r="E254" s="106" t="s">
        <v>948</v>
      </c>
      <c r="F254" s="303">
        <v>1.1353009259259259E-2</v>
      </c>
      <c r="G254" s="308"/>
      <c r="H254" s="115" t="s">
        <v>650</v>
      </c>
      <c r="I254" s="104" t="s">
        <v>748</v>
      </c>
      <c r="J254" s="105" t="s">
        <v>912</v>
      </c>
      <c r="K254" s="106" t="s">
        <v>687</v>
      </c>
      <c r="L254" s="306">
        <v>2.0092592592592592E-2</v>
      </c>
      <c r="M254" s="46"/>
      <c r="N254" s="309"/>
    </row>
    <row r="255" spans="1:14" s="3" customFormat="1" ht="12.75">
      <c r="A255" s="46"/>
      <c r="B255" s="6"/>
      <c r="C255" s="7"/>
      <c r="D255" s="20"/>
      <c r="E255" s="9"/>
      <c r="F255" s="17"/>
      <c r="G255" s="46"/>
      <c r="H255" s="26" t="s">
        <v>651</v>
      </c>
      <c r="I255" s="7" t="s">
        <v>883</v>
      </c>
      <c r="J255" s="8" t="s">
        <v>1088</v>
      </c>
      <c r="K255" s="9" t="s">
        <v>770</v>
      </c>
      <c r="L255" s="27">
        <v>1782.8</v>
      </c>
      <c r="M255" s="46"/>
    </row>
    <row r="256" spans="1:14" s="3" customFormat="1" ht="12.75">
      <c r="A256" s="46"/>
      <c r="B256" s="6"/>
      <c r="C256" s="7"/>
      <c r="D256" s="20"/>
      <c r="E256" s="9"/>
      <c r="F256" s="17"/>
      <c r="G256" s="46"/>
      <c r="H256" s="26" t="s">
        <v>652</v>
      </c>
      <c r="I256" s="7" t="s">
        <v>807</v>
      </c>
      <c r="J256" s="8" t="s">
        <v>814</v>
      </c>
      <c r="K256" s="9" t="s">
        <v>695</v>
      </c>
      <c r="L256" s="27">
        <v>1851.2</v>
      </c>
      <c r="M256" s="46"/>
    </row>
    <row r="257" spans="1:13" s="3" customFormat="1" ht="12.75">
      <c r="A257" s="46"/>
      <c r="B257" s="6"/>
      <c r="C257" s="7"/>
      <c r="D257" s="20"/>
      <c r="E257" s="9"/>
      <c r="F257" s="17"/>
      <c r="G257" s="46"/>
      <c r="H257" s="26" t="s">
        <v>653</v>
      </c>
      <c r="I257" s="7" t="s">
        <v>1621</v>
      </c>
      <c r="J257" s="8" t="s">
        <v>1622</v>
      </c>
      <c r="K257" s="9" t="s">
        <v>1628</v>
      </c>
      <c r="L257" s="27">
        <v>1919.2</v>
      </c>
      <c r="M257" s="46"/>
    </row>
    <row r="258" spans="1:13" s="3" customFormat="1" ht="12.75">
      <c r="A258" s="46"/>
      <c r="B258" s="6"/>
      <c r="C258" s="7"/>
      <c r="D258" s="20"/>
      <c r="E258" s="9"/>
      <c r="F258" s="17"/>
      <c r="G258" s="46"/>
      <c r="H258" s="26" t="s">
        <v>654</v>
      </c>
      <c r="I258" s="7" t="s">
        <v>1623</v>
      </c>
      <c r="J258" s="8" t="s">
        <v>1624</v>
      </c>
      <c r="K258" s="9" t="s">
        <v>1629</v>
      </c>
      <c r="L258" s="27">
        <v>1975.9</v>
      </c>
      <c r="M258" s="46"/>
    </row>
    <row r="259" spans="1:13" s="3" customFormat="1" ht="12.75">
      <c r="A259" s="46"/>
      <c r="B259" s="6"/>
      <c r="C259" s="7"/>
      <c r="D259" s="20"/>
      <c r="E259" s="9"/>
      <c r="F259" s="17"/>
      <c r="G259" s="46"/>
      <c r="H259" s="26" t="s">
        <v>655</v>
      </c>
      <c r="I259" s="7" t="s">
        <v>1625</v>
      </c>
      <c r="J259" s="8" t="s">
        <v>1611</v>
      </c>
      <c r="K259" s="9" t="s">
        <v>1630</v>
      </c>
      <c r="L259" s="27">
        <v>2031</v>
      </c>
      <c r="M259" s="46"/>
    </row>
    <row r="260" spans="1:13" s="3" customFormat="1" ht="12.75">
      <c r="A260" s="46"/>
      <c r="B260" s="6"/>
      <c r="C260" s="7"/>
      <c r="D260" s="20"/>
      <c r="E260" s="9"/>
      <c r="F260" s="17"/>
      <c r="G260" s="46"/>
      <c r="H260" s="26" t="s">
        <v>656</v>
      </c>
      <c r="I260" s="7" t="s">
        <v>685</v>
      </c>
      <c r="J260" s="8" t="s">
        <v>1467</v>
      </c>
      <c r="K260" s="9" t="s">
        <v>962</v>
      </c>
      <c r="L260" s="27">
        <v>2096.4</v>
      </c>
      <c r="M260" s="46"/>
    </row>
    <row r="261" spans="1:13" s="3" customFormat="1" ht="12.75">
      <c r="A261" s="46"/>
      <c r="B261" s="6"/>
      <c r="C261" s="7"/>
      <c r="D261" s="20"/>
      <c r="E261" s="9"/>
      <c r="F261" s="17"/>
      <c r="G261" s="46"/>
      <c r="H261" s="26" t="s">
        <v>657</v>
      </c>
      <c r="I261" s="7" t="s">
        <v>845</v>
      </c>
      <c r="J261" s="8" t="s">
        <v>1626</v>
      </c>
      <c r="K261" s="9" t="s">
        <v>952</v>
      </c>
      <c r="L261" s="27">
        <v>2211.9</v>
      </c>
      <c r="M261" s="46"/>
    </row>
    <row r="262" spans="1:13" s="3" customFormat="1" ht="13.5" thickBot="1">
      <c r="A262" s="46"/>
      <c r="B262" s="6"/>
      <c r="C262" s="7"/>
      <c r="D262" s="20"/>
      <c r="E262" s="9"/>
      <c r="F262" s="17"/>
      <c r="G262" s="46"/>
      <c r="H262" s="26" t="s">
        <v>658</v>
      </c>
      <c r="I262" s="7" t="s">
        <v>1070</v>
      </c>
      <c r="J262" s="8" t="s">
        <v>1015</v>
      </c>
      <c r="K262" s="9" t="s">
        <v>770</v>
      </c>
      <c r="L262" s="27">
        <v>2243.1999999999998</v>
      </c>
      <c r="M262" s="46"/>
    </row>
    <row r="263" spans="1:13" s="3" customFormat="1" ht="12.75" hidden="1">
      <c r="A263" s="46"/>
      <c r="B263" s="6"/>
      <c r="C263" s="7"/>
      <c r="D263" s="20"/>
      <c r="E263" s="9"/>
      <c r="F263" s="17"/>
      <c r="G263" s="46"/>
      <c r="H263" s="26"/>
      <c r="I263" s="7"/>
      <c r="J263" s="8"/>
      <c r="K263" s="9"/>
      <c r="L263" s="27"/>
      <c r="M263" s="46"/>
    </row>
    <row r="264" spans="1:13" s="3" customFormat="1" ht="12.75" hidden="1">
      <c r="A264" s="46"/>
      <c r="B264" s="6"/>
      <c r="C264" s="7"/>
      <c r="D264" s="20"/>
      <c r="E264" s="9"/>
      <c r="F264" s="17"/>
      <c r="G264" s="46"/>
      <c r="H264" s="26"/>
      <c r="I264" s="7"/>
      <c r="J264" s="8"/>
      <c r="K264" s="9"/>
      <c r="L264" s="27"/>
      <c r="M264" s="46"/>
    </row>
    <row r="265" spans="1:13" s="3" customFormat="1" ht="12.75" hidden="1">
      <c r="A265" s="46"/>
      <c r="B265" s="6"/>
      <c r="C265" s="7"/>
      <c r="D265" s="20"/>
      <c r="E265" s="9"/>
      <c r="F265" s="17"/>
      <c r="G265" s="46"/>
      <c r="H265" s="26"/>
      <c r="I265" s="7"/>
      <c r="J265" s="8"/>
      <c r="K265" s="9"/>
      <c r="L265" s="27"/>
      <c r="M265" s="46"/>
    </row>
    <row r="266" spans="1:13" s="3" customFormat="1" ht="12.75" hidden="1">
      <c r="A266" s="46"/>
      <c r="B266" s="6"/>
      <c r="C266" s="7"/>
      <c r="D266" s="21"/>
      <c r="E266" s="9"/>
      <c r="F266" s="17"/>
      <c r="G266" s="46"/>
      <c r="H266" s="26"/>
      <c r="I266" s="7"/>
      <c r="J266" s="7"/>
      <c r="K266" s="9"/>
      <c r="L266" s="27"/>
      <c r="M266" s="46"/>
    </row>
    <row r="267" spans="1:13" s="3" customFormat="1" ht="12.75" hidden="1">
      <c r="A267" s="46"/>
      <c r="B267" s="6"/>
      <c r="C267" s="7"/>
      <c r="D267" s="21"/>
      <c r="E267" s="9"/>
      <c r="F267" s="17"/>
      <c r="G267" s="46"/>
      <c r="H267" s="26"/>
      <c r="I267" s="7"/>
      <c r="J267" s="7"/>
      <c r="K267" s="9"/>
      <c r="L267" s="27"/>
      <c r="M267" s="46"/>
    </row>
    <row r="268" spans="1:13" s="3" customFormat="1" ht="12.75" hidden="1">
      <c r="A268" s="46"/>
      <c r="B268" s="6"/>
      <c r="C268" s="7"/>
      <c r="D268" s="21"/>
      <c r="E268" s="9"/>
      <c r="F268" s="17"/>
      <c r="G268" s="46"/>
      <c r="H268" s="26"/>
      <c r="I268" s="7"/>
      <c r="J268" s="7"/>
      <c r="K268" s="9"/>
      <c r="L268" s="27"/>
      <c r="M268" s="46"/>
    </row>
    <row r="269" spans="1:13" s="3" customFormat="1" ht="12.75" hidden="1">
      <c r="A269" s="46"/>
      <c r="B269" s="6"/>
      <c r="C269" s="7"/>
      <c r="D269" s="21"/>
      <c r="E269" s="9"/>
      <c r="F269" s="17"/>
      <c r="G269" s="46"/>
      <c r="H269" s="26"/>
      <c r="I269" s="7"/>
      <c r="J269" s="7"/>
      <c r="K269" s="9"/>
      <c r="L269" s="27"/>
      <c r="M269" s="46"/>
    </row>
    <row r="270" spans="1:13" s="3" customFormat="1" ht="12.75" hidden="1">
      <c r="A270" s="46"/>
      <c r="B270" s="6"/>
      <c r="C270" s="7"/>
      <c r="D270" s="21"/>
      <c r="E270" s="9"/>
      <c r="F270" s="17"/>
      <c r="G270" s="46"/>
      <c r="H270" s="26"/>
      <c r="I270" s="7"/>
      <c r="J270" s="7"/>
      <c r="K270" s="9"/>
      <c r="L270" s="27"/>
      <c r="M270" s="46"/>
    </row>
    <row r="271" spans="1:13" s="3" customFormat="1" ht="13.5" hidden="1" thickBot="1">
      <c r="A271" s="46"/>
      <c r="B271" s="19"/>
      <c r="C271" s="10"/>
      <c r="D271" s="22"/>
      <c r="E271" s="11"/>
      <c r="F271" s="18"/>
      <c r="G271" s="46"/>
      <c r="H271" s="28"/>
      <c r="I271" s="29"/>
      <c r="J271" s="29"/>
      <c r="K271" s="30"/>
      <c r="L271" s="31"/>
      <c r="M271" s="46"/>
    </row>
    <row r="272" spans="1:13" s="3" customFormat="1" ht="6.75" customHeight="1" thickTop="1">
      <c r="A272" s="46"/>
      <c r="B272" s="47"/>
      <c r="C272" s="47"/>
      <c r="D272" s="47"/>
      <c r="E272" s="47"/>
      <c r="F272" s="47"/>
      <c r="G272" s="46"/>
      <c r="H272" s="48"/>
      <c r="I272" s="48"/>
      <c r="J272" s="48"/>
      <c r="K272" s="48"/>
      <c r="L272" s="48"/>
      <c r="M272" s="46"/>
    </row>
    <row r="273" spans="1:14" s="3" customFormat="1" ht="22.5" customHeight="1" thickBot="1">
      <c r="A273" s="35"/>
      <c r="B273" s="213" t="s">
        <v>931</v>
      </c>
      <c r="C273" s="211"/>
      <c r="D273" s="211" t="s">
        <v>741</v>
      </c>
      <c r="E273" s="781" t="s">
        <v>933</v>
      </c>
      <c r="F273" s="781"/>
      <c r="G273" s="42"/>
      <c r="H273" s="211" t="s">
        <v>792</v>
      </c>
      <c r="I273" s="211"/>
      <c r="J273" s="211" t="s">
        <v>741</v>
      </c>
      <c r="K273" s="781" t="s">
        <v>932</v>
      </c>
      <c r="L273" s="781"/>
      <c r="M273" s="46"/>
    </row>
    <row r="274" spans="1:14" s="3" customFormat="1" ht="10.5" customHeight="1" thickTop="1" thickBot="1">
      <c r="A274" s="35"/>
      <c r="B274" s="818" t="s">
        <v>923</v>
      </c>
      <c r="C274" s="819"/>
      <c r="D274" s="45"/>
      <c r="E274" s="45"/>
      <c r="F274" s="45"/>
      <c r="G274" s="35"/>
      <c r="H274" s="814" t="s">
        <v>739</v>
      </c>
      <c r="I274" s="815"/>
      <c r="J274" s="45"/>
      <c r="K274" s="45"/>
      <c r="L274" s="45"/>
      <c r="M274" s="46"/>
    </row>
    <row r="275" spans="1:14" s="3" customFormat="1" ht="16.5" thickTop="1" thickBot="1">
      <c r="A275" s="46"/>
      <c r="B275" s="820"/>
      <c r="C275" s="821"/>
      <c r="D275" s="64"/>
      <c r="E275" s="65" t="s">
        <v>663</v>
      </c>
      <c r="F275" s="66">
        <f>COUNTA(D277:D296)</f>
        <v>5</v>
      </c>
      <c r="G275" s="46"/>
      <c r="H275" s="816"/>
      <c r="I275" s="817"/>
      <c r="J275" s="32"/>
      <c r="K275" s="33" t="s">
        <v>663</v>
      </c>
      <c r="L275" s="34">
        <f>COUNTA(J277:J296)</f>
        <v>9</v>
      </c>
      <c r="M275" s="46"/>
    </row>
    <row r="276" spans="1:14" s="3" customFormat="1">
      <c r="A276" s="46"/>
      <c r="B276" s="67" t="s">
        <v>644</v>
      </c>
      <c r="C276" s="4" t="s">
        <v>640</v>
      </c>
      <c r="D276" s="4" t="s">
        <v>641</v>
      </c>
      <c r="E276" s="4" t="s">
        <v>1617</v>
      </c>
      <c r="F276" s="68" t="s">
        <v>662</v>
      </c>
      <c r="G276" s="46"/>
      <c r="H276" s="24" t="s">
        <v>644</v>
      </c>
      <c r="I276" s="23" t="s">
        <v>640</v>
      </c>
      <c r="J276" s="4" t="s">
        <v>641</v>
      </c>
      <c r="K276" s="4" t="s">
        <v>1617</v>
      </c>
      <c r="L276" s="25" t="s">
        <v>662</v>
      </c>
      <c r="M276" s="46"/>
    </row>
    <row r="277" spans="1:14" s="3" customFormat="1">
      <c r="A277" s="46"/>
      <c r="B277" s="108" t="s">
        <v>648</v>
      </c>
      <c r="C277" s="94" t="s">
        <v>883</v>
      </c>
      <c r="D277" s="95" t="s">
        <v>1329</v>
      </c>
      <c r="E277" s="96" t="s">
        <v>902</v>
      </c>
      <c r="F277" s="334">
        <v>2.3559027777777772E-2</v>
      </c>
      <c r="G277" s="308"/>
      <c r="H277" s="111" t="s">
        <v>648</v>
      </c>
      <c r="I277" s="94" t="s">
        <v>1105</v>
      </c>
      <c r="J277" s="95" t="s">
        <v>1106</v>
      </c>
      <c r="K277" s="96" t="s">
        <v>770</v>
      </c>
      <c r="L277" s="304">
        <v>2.0424768518518519E-2</v>
      </c>
      <c r="M277" s="46"/>
      <c r="N277" s="309"/>
    </row>
    <row r="278" spans="1:14" s="3" customFormat="1">
      <c r="A278" s="46"/>
      <c r="B278" s="109" t="s">
        <v>649</v>
      </c>
      <c r="C278" s="99" t="s">
        <v>761</v>
      </c>
      <c r="D278" s="100" t="s">
        <v>1111</v>
      </c>
      <c r="E278" s="101" t="s">
        <v>965</v>
      </c>
      <c r="F278" s="335">
        <v>2.6150462962962962E-2</v>
      </c>
      <c r="G278" s="308"/>
      <c r="H278" s="113" t="s">
        <v>649</v>
      </c>
      <c r="I278" s="99" t="s">
        <v>685</v>
      </c>
      <c r="J278" s="100" t="s">
        <v>746</v>
      </c>
      <c r="K278" s="101" t="s">
        <v>747</v>
      </c>
      <c r="L278" s="305">
        <v>2.0750000000000001E-2</v>
      </c>
      <c r="M278" s="46"/>
      <c r="N278" s="309"/>
    </row>
    <row r="279" spans="1:14" s="3" customFormat="1">
      <c r="A279" s="46"/>
      <c r="B279" s="110" t="s">
        <v>650</v>
      </c>
      <c r="C279" s="104" t="s">
        <v>807</v>
      </c>
      <c r="D279" s="105" t="s">
        <v>1011</v>
      </c>
      <c r="E279" s="106" t="s">
        <v>679</v>
      </c>
      <c r="F279" s="336">
        <v>2.7120370370370375E-2</v>
      </c>
      <c r="G279" s="308"/>
      <c r="H279" s="115" t="s">
        <v>650</v>
      </c>
      <c r="I279" s="104" t="s">
        <v>1468</v>
      </c>
      <c r="J279" s="105" t="s">
        <v>909</v>
      </c>
      <c r="K279" s="106" t="s">
        <v>679</v>
      </c>
      <c r="L279" s="306">
        <v>2.3293981481481485E-2</v>
      </c>
      <c r="M279" s="46"/>
      <c r="N279" s="309"/>
    </row>
    <row r="280" spans="1:14" s="3" customFormat="1" ht="12.75">
      <c r="A280" s="46"/>
      <c r="B280" s="69" t="s">
        <v>651</v>
      </c>
      <c r="C280" s="7" t="s">
        <v>1105</v>
      </c>
      <c r="D280" s="20" t="s">
        <v>1616</v>
      </c>
      <c r="E280" s="9" t="s">
        <v>770</v>
      </c>
      <c r="F280" s="70">
        <v>2474</v>
      </c>
      <c r="G280" s="46"/>
      <c r="H280" s="26" t="s">
        <v>651</v>
      </c>
      <c r="I280" s="7" t="s">
        <v>685</v>
      </c>
      <c r="J280" s="8" t="s">
        <v>1108</v>
      </c>
      <c r="K280" s="9" t="s">
        <v>770</v>
      </c>
      <c r="L280" s="27">
        <v>2072.6999999999998</v>
      </c>
      <c r="M280" s="46"/>
    </row>
    <row r="281" spans="1:14" s="3" customFormat="1" ht="12.75">
      <c r="A281" s="46"/>
      <c r="B281" s="69" t="s">
        <v>652</v>
      </c>
      <c r="C281" s="7" t="s">
        <v>752</v>
      </c>
      <c r="D281" s="20" t="s">
        <v>1112</v>
      </c>
      <c r="E281" s="9" t="s">
        <v>953</v>
      </c>
      <c r="F281" s="70">
        <v>2652.4</v>
      </c>
      <c r="G281" s="46"/>
      <c r="H281" s="26" t="s">
        <v>652</v>
      </c>
      <c r="I281" s="7" t="s">
        <v>685</v>
      </c>
      <c r="J281" s="8" t="s">
        <v>745</v>
      </c>
      <c r="K281" s="9" t="s">
        <v>679</v>
      </c>
      <c r="L281" s="27">
        <v>2123.1999999999998</v>
      </c>
      <c r="M281" s="46"/>
    </row>
    <row r="282" spans="1:14" s="3" customFormat="1" ht="12.75">
      <c r="A282" s="46"/>
      <c r="B282" s="69"/>
      <c r="C282" s="7"/>
      <c r="D282" s="20"/>
      <c r="E282" s="9"/>
      <c r="F282" s="70"/>
      <c r="G282" s="46"/>
      <c r="H282" s="26" t="s">
        <v>653</v>
      </c>
      <c r="I282" s="7" t="s">
        <v>1086</v>
      </c>
      <c r="J282" s="8" t="s">
        <v>1618</v>
      </c>
      <c r="K282" s="9" t="s">
        <v>679</v>
      </c>
      <c r="L282" s="27">
        <v>2182.1999999999998</v>
      </c>
      <c r="M282" s="46"/>
    </row>
    <row r="283" spans="1:14" s="3" customFormat="1" ht="12.75">
      <c r="A283" s="46"/>
      <c r="B283" s="69"/>
      <c r="C283" s="7"/>
      <c r="D283" s="20"/>
      <c r="E283" s="9"/>
      <c r="F283" s="70"/>
      <c r="G283" s="46"/>
      <c r="H283" s="26" t="s">
        <v>654</v>
      </c>
      <c r="I283" s="7" t="s">
        <v>1070</v>
      </c>
      <c r="J283" s="8" t="s">
        <v>1469</v>
      </c>
      <c r="K283" s="9" t="s">
        <v>952</v>
      </c>
      <c r="L283" s="27">
        <v>2295.4</v>
      </c>
      <c r="M283" s="46"/>
    </row>
    <row r="284" spans="1:14" s="3" customFormat="1" ht="12.75">
      <c r="A284" s="46"/>
      <c r="B284" s="69"/>
      <c r="C284" s="7"/>
      <c r="D284" s="20"/>
      <c r="E284" s="9"/>
      <c r="F284" s="70"/>
      <c r="G284" s="46"/>
      <c r="H284" s="26" t="s">
        <v>655</v>
      </c>
      <c r="I284" s="7" t="s">
        <v>1323</v>
      </c>
      <c r="J284" s="8" t="s">
        <v>1327</v>
      </c>
      <c r="K284" s="9" t="s">
        <v>1620</v>
      </c>
      <c r="L284" s="27">
        <v>2420.1999999999998</v>
      </c>
      <c r="M284" s="46"/>
    </row>
    <row r="285" spans="1:14" s="3" customFormat="1" ht="13.5" thickBot="1">
      <c r="A285" s="46"/>
      <c r="B285" s="69"/>
      <c r="C285" s="7"/>
      <c r="D285" s="20"/>
      <c r="E285" s="9"/>
      <c r="F285" s="70"/>
      <c r="G285" s="46"/>
      <c r="H285" s="26" t="s">
        <v>656</v>
      </c>
      <c r="I285" s="7" t="s">
        <v>748</v>
      </c>
      <c r="J285" s="8" t="s">
        <v>1619</v>
      </c>
      <c r="K285" s="9" t="s">
        <v>956</v>
      </c>
      <c r="L285" s="27">
        <v>2449.1999999999998</v>
      </c>
      <c r="M285" s="46"/>
    </row>
    <row r="286" spans="1:14" s="3" customFormat="1" ht="12.75" hidden="1">
      <c r="A286" s="46"/>
      <c r="B286" s="69"/>
      <c r="C286" s="7"/>
      <c r="D286" s="20"/>
      <c r="E286" s="9"/>
      <c r="F286" s="70"/>
      <c r="G286" s="46"/>
      <c r="H286" s="26"/>
      <c r="I286" s="7"/>
      <c r="J286" s="8"/>
      <c r="K286" s="9"/>
      <c r="L286" s="27"/>
      <c r="M286" s="46"/>
    </row>
    <row r="287" spans="1:14" s="3" customFormat="1" ht="12.75" hidden="1">
      <c r="A287" s="46"/>
      <c r="B287" s="69"/>
      <c r="C287" s="7"/>
      <c r="D287" s="20"/>
      <c r="E287" s="9"/>
      <c r="F287" s="70"/>
      <c r="G287" s="46"/>
      <c r="H287" s="26"/>
      <c r="I287" s="7"/>
      <c r="J287" s="8"/>
      <c r="K287" s="9"/>
      <c r="L287" s="27"/>
      <c r="M287" s="46"/>
    </row>
    <row r="288" spans="1:14" s="3" customFormat="1" ht="12.75" hidden="1">
      <c r="A288" s="46"/>
      <c r="B288" s="69"/>
      <c r="C288" s="7"/>
      <c r="D288" s="20"/>
      <c r="E288" s="9"/>
      <c r="F288" s="70"/>
      <c r="G288" s="46"/>
      <c r="H288" s="26"/>
      <c r="I288" s="7"/>
      <c r="J288" s="8"/>
      <c r="K288" s="9"/>
      <c r="L288" s="27"/>
      <c r="M288" s="46"/>
    </row>
    <row r="289" spans="1:13" s="3" customFormat="1" ht="12.75" hidden="1">
      <c r="A289" s="46"/>
      <c r="B289" s="69"/>
      <c r="C289" s="7"/>
      <c r="D289" s="20"/>
      <c r="E289" s="9"/>
      <c r="F289" s="70"/>
      <c r="G289" s="46"/>
      <c r="H289" s="26"/>
      <c r="I289" s="7"/>
      <c r="J289" s="8"/>
      <c r="K289" s="9"/>
      <c r="L289" s="27"/>
      <c r="M289" s="46"/>
    </row>
    <row r="290" spans="1:13" s="3" customFormat="1" ht="12.75" hidden="1">
      <c r="A290" s="46"/>
      <c r="B290" s="69"/>
      <c r="C290" s="7"/>
      <c r="D290" s="20"/>
      <c r="E290" s="9"/>
      <c r="F290" s="70"/>
      <c r="G290" s="46"/>
      <c r="H290" s="26"/>
      <c r="I290" s="7"/>
      <c r="J290" s="8"/>
      <c r="K290" s="9"/>
      <c r="L290" s="27"/>
      <c r="M290" s="46"/>
    </row>
    <row r="291" spans="1:13" s="3" customFormat="1" ht="12.75" hidden="1">
      <c r="A291" s="46"/>
      <c r="B291" s="69"/>
      <c r="C291" s="7"/>
      <c r="D291" s="21"/>
      <c r="E291" s="9"/>
      <c r="F291" s="70"/>
      <c r="G291" s="46"/>
      <c r="H291" s="26"/>
      <c r="I291" s="7"/>
      <c r="J291" s="7"/>
      <c r="K291" s="9"/>
      <c r="L291" s="27"/>
      <c r="M291" s="46"/>
    </row>
    <row r="292" spans="1:13" s="3" customFormat="1" ht="12.75" hidden="1">
      <c r="A292" s="46"/>
      <c r="B292" s="69"/>
      <c r="C292" s="7"/>
      <c r="D292" s="21"/>
      <c r="E292" s="9"/>
      <c r="F292" s="70"/>
      <c r="G292" s="46"/>
      <c r="H292" s="26"/>
      <c r="I292" s="7"/>
      <c r="J292" s="7"/>
      <c r="K292" s="9"/>
      <c r="L292" s="27"/>
      <c r="M292" s="46"/>
    </row>
    <row r="293" spans="1:13" s="3" customFormat="1" ht="12.75" hidden="1">
      <c r="A293" s="46"/>
      <c r="B293" s="69"/>
      <c r="C293" s="7"/>
      <c r="D293" s="21"/>
      <c r="E293" s="9"/>
      <c r="F293" s="70"/>
      <c r="G293" s="46"/>
      <c r="H293" s="26"/>
      <c r="I293" s="7"/>
      <c r="J293" s="7"/>
      <c r="K293" s="9"/>
      <c r="L293" s="27"/>
      <c r="M293" s="46"/>
    </row>
    <row r="294" spans="1:13" s="3" customFormat="1" ht="12.75" hidden="1">
      <c r="A294" s="46"/>
      <c r="B294" s="69"/>
      <c r="C294" s="7"/>
      <c r="D294" s="21"/>
      <c r="E294" s="9"/>
      <c r="F294" s="70"/>
      <c r="G294" s="46"/>
      <c r="H294" s="26"/>
      <c r="I294" s="7"/>
      <c r="J294" s="7"/>
      <c r="K294" s="9"/>
      <c r="L294" s="27"/>
      <c r="M294" s="46"/>
    </row>
    <row r="295" spans="1:13" s="3" customFormat="1" ht="12.75" hidden="1">
      <c r="A295" s="46"/>
      <c r="B295" s="69"/>
      <c r="C295" s="7"/>
      <c r="D295" s="21"/>
      <c r="E295" s="9"/>
      <c r="F295" s="70"/>
      <c r="G295" s="46"/>
      <c r="H295" s="26"/>
      <c r="I295" s="7"/>
      <c r="J295" s="7"/>
      <c r="K295" s="9"/>
      <c r="L295" s="27"/>
      <c r="M295" s="46"/>
    </row>
    <row r="296" spans="1:13" s="3" customFormat="1" ht="13.5" hidden="1" thickBot="1">
      <c r="A296" s="46"/>
      <c r="B296" s="71"/>
      <c r="C296" s="72"/>
      <c r="D296" s="73"/>
      <c r="E296" s="74"/>
      <c r="F296" s="75"/>
      <c r="G296" s="46"/>
      <c r="H296" s="28"/>
      <c r="I296" s="29"/>
      <c r="J296" s="29"/>
      <c r="K296" s="30"/>
      <c r="L296" s="31"/>
      <c r="M296" s="46"/>
    </row>
    <row r="297" spans="1:13" s="3" customFormat="1" ht="8.25" customHeight="1" thickTop="1">
      <c r="A297" s="46"/>
      <c r="B297" s="76"/>
      <c r="C297" s="76"/>
      <c r="D297" s="76"/>
      <c r="E297" s="76"/>
      <c r="F297" s="76"/>
      <c r="G297" s="46"/>
      <c r="H297" s="48"/>
      <c r="I297" s="48"/>
      <c r="J297" s="48"/>
      <c r="K297" s="48"/>
      <c r="L297" s="48"/>
      <c r="M297" s="46"/>
    </row>
    <row r="298" spans="1:13" s="3" customFormat="1"/>
    <row r="299" spans="1:13" s="3" customFormat="1"/>
    <row r="300" spans="1:13" s="3" customFormat="1"/>
    <row r="301" spans="1:13" s="3" customFormat="1"/>
    <row r="302" spans="1:13" s="3" customFormat="1"/>
    <row r="303" spans="1:13" s="3" customFormat="1"/>
    <row r="304" spans="1:13" s="3" customFormat="1"/>
    <row r="305" s="3" customFormat="1"/>
    <row r="306" s="3" customFormat="1"/>
    <row r="307" s="3" customFormat="1"/>
    <row r="308" s="3" customFormat="1"/>
    <row r="309" s="3" customFormat="1"/>
    <row r="310" s="3" customFormat="1"/>
    <row r="311" s="3" customFormat="1"/>
    <row r="312" s="3" customFormat="1"/>
    <row r="313" s="3" customFormat="1"/>
    <row r="314" s="3" customFormat="1"/>
    <row r="315" s="3" customFormat="1"/>
    <row r="316" s="3" customFormat="1"/>
    <row r="317" s="3" customFormat="1"/>
    <row r="318" s="3" customFormat="1"/>
    <row r="319" s="3" customFormat="1"/>
    <row r="320" s="3" customFormat="1"/>
    <row r="321" s="3" customFormat="1"/>
    <row r="322" s="3" customFormat="1"/>
    <row r="323" s="3" customFormat="1"/>
    <row r="324" s="3" customFormat="1"/>
    <row r="325" s="3" customFormat="1"/>
    <row r="326" s="3" customFormat="1"/>
    <row r="327" s="3" customFormat="1"/>
    <row r="328" s="3" customFormat="1"/>
    <row r="329" s="3" customFormat="1"/>
    <row r="330" s="3" customFormat="1"/>
    <row r="331" s="3" customFormat="1"/>
    <row r="332" s="3" customFormat="1"/>
    <row r="333" s="3" customFormat="1"/>
    <row r="334" s="3" customFormat="1"/>
    <row r="335" s="3" customFormat="1"/>
    <row r="336" s="3" customFormat="1"/>
    <row r="337" s="3" customFormat="1"/>
    <row r="338" s="3" customFormat="1"/>
    <row r="339" s="3" customFormat="1"/>
    <row r="340" s="3" customFormat="1"/>
    <row r="341" s="3" customFormat="1"/>
    <row r="342" s="3" customFormat="1"/>
    <row r="343" s="3" customFormat="1"/>
    <row r="344" s="3" customFormat="1"/>
    <row r="345" s="3" customFormat="1"/>
    <row r="346" s="3" customFormat="1"/>
    <row r="347" s="3" customFormat="1"/>
    <row r="348" s="3" customFormat="1"/>
    <row r="349" s="3" customFormat="1"/>
    <row r="350" s="3" customFormat="1"/>
    <row r="351" s="3" customFormat="1"/>
    <row r="352" s="3" customFormat="1"/>
    <row r="353" s="3" customFormat="1"/>
    <row r="354" s="3" customFormat="1"/>
    <row r="355" s="3" customFormat="1"/>
    <row r="356" s="3" customFormat="1"/>
    <row r="357" s="3" customFormat="1"/>
    <row r="358" s="3" customFormat="1"/>
    <row r="359" s="3" customFormat="1"/>
    <row r="360" s="3" customFormat="1"/>
    <row r="361" s="3" customFormat="1"/>
    <row r="362" s="3" customFormat="1"/>
    <row r="363" s="3" customFormat="1"/>
    <row r="364" s="3" customFormat="1"/>
    <row r="365" s="3" customFormat="1"/>
    <row r="366" s="3" customFormat="1"/>
    <row r="367" s="3" customFormat="1"/>
    <row r="368" s="3" customFormat="1"/>
    <row r="369" s="3" customFormat="1"/>
    <row r="370" s="3" customFormat="1"/>
    <row r="371" s="3" customFormat="1"/>
    <row r="372" s="3" customFormat="1"/>
    <row r="373" s="3" customFormat="1"/>
    <row r="374" s="3" customFormat="1"/>
    <row r="375" s="3" customFormat="1"/>
    <row r="376" s="3" customFormat="1"/>
    <row r="377" s="3" customFormat="1"/>
    <row r="378" s="3" customFormat="1"/>
    <row r="379" s="3" customFormat="1"/>
    <row r="380" s="3" customFormat="1"/>
    <row r="381" s="3" customFormat="1"/>
    <row r="382" s="3" customFormat="1"/>
    <row r="383" s="3" customFormat="1"/>
    <row r="384" s="3" customFormat="1"/>
    <row r="385" s="3" customFormat="1"/>
    <row r="386" s="3" customFormat="1"/>
    <row r="387" s="3" customFormat="1"/>
    <row r="388" s="3" customFormat="1"/>
    <row r="389" s="3" customFormat="1"/>
    <row r="390" s="3" customFormat="1"/>
    <row r="391" s="3" customFormat="1"/>
    <row r="392" s="3" customFormat="1"/>
    <row r="393" s="3" customFormat="1"/>
    <row r="394" s="3" customFormat="1"/>
    <row r="395" s="3" customFormat="1"/>
    <row r="396" s="3" customFormat="1"/>
    <row r="397" s="3" customFormat="1"/>
    <row r="398" s="3" customFormat="1"/>
    <row r="399" s="3" customFormat="1"/>
    <row r="400" s="3" customFormat="1"/>
    <row r="401" s="3" customFormat="1"/>
    <row r="402" s="3" customFormat="1"/>
    <row r="403" s="3" customFormat="1"/>
    <row r="404" s="3" customFormat="1"/>
    <row r="405" s="3" customFormat="1"/>
    <row r="406" s="3" customFormat="1"/>
    <row r="407" s="3" customFormat="1"/>
    <row r="408" s="3" customFormat="1"/>
    <row r="409" s="3" customFormat="1"/>
    <row r="410" s="3" customFormat="1"/>
    <row r="411" s="3" customFormat="1"/>
    <row r="412" s="3" customFormat="1"/>
    <row r="413" s="3" customFormat="1"/>
    <row r="414" s="3" customFormat="1"/>
    <row r="415" s="3" customFormat="1"/>
    <row r="416" s="3" customFormat="1"/>
    <row r="417" s="3" customFormat="1"/>
    <row r="418" s="3" customFormat="1"/>
    <row r="419" s="3" customFormat="1"/>
    <row r="420" s="3" customFormat="1"/>
    <row r="421" s="3" customFormat="1"/>
    <row r="422" s="3" customFormat="1"/>
    <row r="423" s="3" customFormat="1"/>
    <row r="424" s="3" customFormat="1"/>
    <row r="425" s="3" customFormat="1"/>
    <row r="426" s="3" customFormat="1"/>
    <row r="427" s="3" customFormat="1"/>
    <row r="428" s="3" customFormat="1"/>
    <row r="429" s="3" customFormat="1"/>
    <row r="430" s="3" customFormat="1"/>
    <row r="431" s="3" customFormat="1"/>
    <row r="432" s="3" customFormat="1"/>
    <row r="433" s="3" customFormat="1"/>
    <row r="434" s="3" customFormat="1"/>
    <row r="435" s="3" customFormat="1"/>
    <row r="436" s="3" customFormat="1"/>
    <row r="437" s="3" customFormat="1"/>
    <row r="438" s="3" customFormat="1"/>
    <row r="439" s="3" customFormat="1"/>
    <row r="440" s="3" customFormat="1"/>
    <row r="441" s="3" customFormat="1"/>
    <row r="442" s="3" customFormat="1"/>
    <row r="443" s="3" customFormat="1"/>
    <row r="444" s="3" customFormat="1"/>
    <row r="445" s="3" customFormat="1"/>
    <row r="446" s="3" customFormat="1"/>
    <row r="447" s="3" customFormat="1"/>
    <row r="448" s="3" customFormat="1"/>
    <row r="449" s="3" customFormat="1"/>
    <row r="450" s="3" customFormat="1"/>
    <row r="451" s="3" customFormat="1"/>
    <row r="452" s="3" customFormat="1"/>
    <row r="453" s="3" customFormat="1"/>
    <row r="454" s="3" customFormat="1"/>
    <row r="455" s="3" customFormat="1"/>
    <row r="456" s="3" customFormat="1"/>
    <row r="457" s="3" customFormat="1"/>
    <row r="458" s="3" customFormat="1"/>
    <row r="459" s="3" customFormat="1"/>
    <row r="460" s="3" customFormat="1"/>
    <row r="461" s="3" customFormat="1"/>
    <row r="462" s="3" customFormat="1"/>
    <row r="463" s="3" customFormat="1"/>
    <row r="464" s="3" customFormat="1"/>
    <row r="465" s="3" customFormat="1"/>
    <row r="466" s="3" customFormat="1"/>
    <row r="467" s="3" customFormat="1"/>
    <row r="468" s="3" customFormat="1"/>
    <row r="469" s="3" customFormat="1"/>
    <row r="470" s="3" customFormat="1"/>
    <row r="471" s="3" customFormat="1"/>
    <row r="472" s="3" customFormat="1"/>
    <row r="473" s="3" customFormat="1"/>
    <row r="474" s="3" customFormat="1"/>
    <row r="475" s="3" customFormat="1"/>
    <row r="476" s="3" customFormat="1"/>
    <row r="477" s="3" customFormat="1"/>
    <row r="478" s="3" customFormat="1"/>
    <row r="479" s="3" customFormat="1"/>
    <row r="480" s="3" customFormat="1"/>
    <row r="481" s="3" customFormat="1"/>
    <row r="482" s="3" customFormat="1"/>
    <row r="483" s="3" customFormat="1"/>
    <row r="484" s="3" customFormat="1"/>
    <row r="485" s="3" customFormat="1"/>
    <row r="486" s="3" customFormat="1"/>
    <row r="487" s="3" customFormat="1"/>
    <row r="488" s="3" customFormat="1"/>
    <row r="489" s="3" customFormat="1"/>
    <row r="490" s="3" customFormat="1"/>
    <row r="491" s="3" customFormat="1"/>
    <row r="492" s="3" customFormat="1"/>
    <row r="493" s="3" customFormat="1"/>
    <row r="494" s="3" customFormat="1"/>
    <row r="495" s="3" customFormat="1"/>
    <row r="496" s="3" customFormat="1"/>
    <row r="497" s="3" customFormat="1"/>
    <row r="498" s="3" customFormat="1"/>
    <row r="499" s="3" customFormat="1"/>
    <row r="500" s="3" customFormat="1"/>
    <row r="501" s="3" customFormat="1"/>
    <row r="502" s="3" customFormat="1"/>
    <row r="503" s="3" customFormat="1"/>
    <row r="504" s="3" customFormat="1"/>
    <row r="505" s="3" customFormat="1"/>
    <row r="506" s="3" customFormat="1"/>
    <row r="507" s="3" customFormat="1"/>
    <row r="508" s="3" customFormat="1"/>
    <row r="509" s="3" customFormat="1"/>
    <row r="510" s="3" customFormat="1"/>
    <row r="511" s="3" customFormat="1"/>
    <row r="512" s="3" customFormat="1"/>
    <row r="513" s="3" customFormat="1"/>
    <row r="514" s="3" customFormat="1"/>
    <row r="515" s="3" customFormat="1"/>
    <row r="516" s="3" customFormat="1"/>
    <row r="517" s="3" customFormat="1"/>
    <row r="518" s="3" customFormat="1"/>
    <row r="519" s="3" customFormat="1"/>
    <row r="520" s="3" customFormat="1"/>
    <row r="521" s="3" customFormat="1"/>
    <row r="522" s="3" customFormat="1"/>
    <row r="523" s="3" customFormat="1"/>
    <row r="524" s="3" customFormat="1"/>
  </sheetData>
  <mergeCells count="48">
    <mergeCell ref="K71:L71"/>
    <mergeCell ref="H35:I36"/>
    <mergeCell ref="B71:C71"/>
    <mergeCell ref="F71:I71"/>
    <mergeCell ref="H10:I11"/>
    <mergeCell ref="B35:C36"/>
    <mergeCell ref="B72:C73"/>
    <mergeCell ref="H72:I73"/>
    <mergeCell ref="B116:C116"/>
    <mergeCell ref="B117:C118"/>
    <mergeCell ref="H117:I118"/>
    <mergeCell ref="F116:I116"/>
    <mergeCell ref="A1:M1"/>
    <mergeCell ref="F4:G5"/>
    <mergeCell ref="F6:G7"/>
    <mergeCell ref="B34:C34"/>
    <mergeCell ref="F34:I34"/>
    <mergeCell ref="F9:I9"/>
    <mergeCell ref="B10:C11"/>
    <mergeCell ref="K9:L9"/>
    <mergeCell ref="K34:L34"/>
    <mergeCell ref="B9:C9"/>
    <mergeCell ref="K146:L146"/>
    <mergeCell ref="K116:L116"/>
    <mergeCell ref="B224:C225"/>
    <mergeCell ref="F223:I223"/>
    <mergeCell ref="H224:I225"/>
    <mergeCell ref="K173:L173"/>
    <mergeCell ref="B174:C175"/>
    <mergeCell ref="F173:I173"/>
    <mergeCell ref="B173:C173"/>
    <mergeCell ref="B147:C148"/>
    <mergeCell ref="F146:I146"/>
    <mergeCell ref="H147:I148"/>
    <mergeCell ref="B146:C146"/>
    <mergeCell ref="H174:I175"/>
    <mergeCell ref="K198:L198"/>
    <mergeCell ref="B274:C275"/>
    <mergeCell ref="H274:I275"/>
    <mergeCell ref="B249:C250"/>
    <mergeCell ref="B198:C198"/>
    <mergeCell ref="F198:I198"/>
    <mergeCell ref="K273:L273"/>
    <mergeCell ref="E273:F273"/>
    <mergeCell ref="F248:I248"/>
    <mergeCell ref="H249:I250"/>
    <mergeCell ref="B199:C200"/>
    <mergeCell ref="H199:I200"/>
  </mergeCells>
  <phoneticPr fontId="0" type="noConversion"/>
  <printOptions horizontalCentered="1" verticalCentered="1"/>
  <pageMargins left="0" right="0" top="0" bottom="0" header="0" footer="0"/>
  <pageSetup paperSize="9" orientation="portrait" horizontalDpi="360" verticalDpi="360" r:id="rId1"/>
  <headerFooter alignWithMargins="0"/>
  <rowBreaks count="2" manualBreakCount="2">
    <brk id="115" max="16383" man="1"/>
    <brk id="197"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37"/>
  <sheetViews>
    <sheetView workbookViewId="0">
      <selection activeCell="A3" sqref="A3:XFD6"/>
    </sheetView>
  </sheetViews>
  <sheetFormatPr defaultRowHeight="12"/>
  <cols>
    <col min="1" max="1" width="1.7109375" style="2" customWidth="1"/>
    <col min="2" max="2" width="3.7109375" style="2" customWidth="1"/>
    <col min="3" max="3" width="9.7109375" style="2" customWidth="1"/>
    <col min="4" max="5" width="13.7109375" style="2" customWidth="1"/>
    <col min="6" max="6" width="7.7109375" style="2" customWidth="1"/>
    <col min="7" max="7" width="9.140625" style="2"/>
    <col min="8" max="8" width="3.7109375" style="2" customWidth="1"/>
    <col min="9" max="9" width="9.7109375" style="2" customWidth="1"/>
    <col min="10" max="11" width="13.7109375" style="2" customWidth="1"/>
    <col min="12" max="12" width="7.7109375" style="2" customWidth="1"/>
    <col min="13" max="13" width="1.7109375" style="2" customWidth="1"/>
    <col min="14" max="16384" width="9.140625" style="2"/>
  </cols>
  <sheetData>
    <row r="1" spans="1:13" ht="29.25" customHeight="1">
      <c r="A1" s="782" t="s">
        <v>1682</v>
      </c>
      <c r="B1" s="782"/>
      <c r="C1" s="782"/>
      <c r="D1" s="782"/>
      <c r="E1" s="782"/>
      <c r="F1" s="782"/>
      <c r="G1" s="782"/>
      <c r="H1" s="782"/>
      <c r="I1" s="782"/>
      <c r="J1" s="782"/>
      <c r="K1" s="782"/>
      <c r="L1" s="782"/>
      <c r="M1" s="782"/>
    </row>
    <row r="2" spans="1:13" ht="7.5" customHeight="1">
      <c r="A2" s="35"/>
      <c r="B2" s="35"/>
      <c r="C2" s="35"/>
      <c r="D2" s="35"/>
      <c r="E2" s="35"/>
      <c r="F2" s="35"/>
      <c r="G2" s="35"/>
      <c r="H2" s="35"/>
      <c r="I2" s="35"/>
      <c r="J2" s="35"/>
      <c r="K2" s="35"/>
      <c r="L2" s="35"/>
      <c r="M2" s="35"/>
    </row>
    <row r="3" spans="1:13" ht="7.5" customHeight="1">
      <c r="A3" s="36"/>
      <c r="B3" s="37"/>
      <c r="C3" s="37"/>
      <c r="D3" s="37"/>
      <c r="E3" s="37"/>
      <c r="F3" s="37"/>
      <c r="G3" s="37"/>
      <c r="H3" s="37"/>
      <c r="I3" s="37"/>
      <c r="J3" s="37"/>
      <c r="K3" s="37"/>
      <c r="L3" s="37"/>
      <c r="M3" s="35"/>
    </row>
    <row r="4" spans="1:13" ht="12.75" customHeight="1">
      <c r="A4" s="35"/>
      <c r="B4" s="38"/>
      <c r="C4" s="38"/>
      <c r="D4" s="38"/>
      <c r="E4" s="38"/>
      <c r="F4" s="803">
        <v>37002</v>
      </c>
      <c r="G4" s="803"/>
      <c r="H4" s="38"/>
      <c r="I4" s="38"/>
      <c r="J4" s="38"/>
      <c r="K4" s="38"/>
      <c r="L4" s="38"/>
      <c r="M4" s="35"/>
    </row>
    <row r="5" spans="1:13" ht="15">
      <c r="B5" s="208" t="s">
        <v>635</v>
      </c>
      <c r="C5" s="209"/>
      <c r="D5" s="209"/>
      <c r="E5" s="209"/>
      <c r="F5" s="803"/>
      <c r="G5" s="803"/>
      <c r="H5" s="35"/>
      <c r="I5" s="35"/>
      <c r="J5" s="35"/>
      <c r="K5" s="35"/>
      <c r="L5" s="35"/>
      <c r="M5" s="35"/>
    </row>
    <row r="6" spans="1:13">
      <c r="A6" s="209"/>
      <c r="B6" s="209"/>
      <c r="C6" s="209"/>
      <c r="D6" s="209"/>
      <c r="E6" s="209"/>
      <c r="F6" s="781">
        <f>statistika!K30</f>
        <v>224</v>
      </c>
      <c r="G6" s="781"/>
      <c r="H6" s="35"/>
      <c r="I6" s="35"/>
      <c r="J6" s="35"/>
      <c r="K6" s="35"/>
      <c r="L6" s="35"/>
      <c r="M6" s="35"/>
    </row>
    <row r="7" spans="1:13" ht="14.25">
      <c r="B7" s="210" t="s">
        <v>636</v>
      </c>
      <c r="C7" s="209"/>
      <c r="D7" s="209"/>
      <c r="E7" s="209"/>
      <c r="F7" s="781"/>
      <c r="G7" s="781"/>
      <c r="H7" s="35"/>
      <c r="I7" s="35"/>
      <c r="J7" s="209"/>
      <c r="K7" s="209"/>
      <c r="L7" s="209"/>
      <c r="M7" s="35"/>
    </row>
    <row r="8" spans="1:13" ht="6" customHeight="1">
      <c r="A8" s="209"/>
      <c r="B8" s="209"/>
      <c r="C8" s="209"/>
      <c r="D8" s="209"/>
      <c r="E8" s="209"/>
      <c r="F8" s="35"/>
      <c r="G8" s="35"/>
      <c r="H8" s="35"/>
      <c r="I8" s="35"/>
      <c r="J8" s="209"/>
      <c r="K8" s="209"/>
      <c r="L8" s="209"/>
      <c r="M8" s="35"/>
    </row>
    <row r="9" spans="1:13" ht="15">
      <c r="A9" s="208"/>
      <c r="B9" s="209"/>
      <c r="C9" s="209"/>
      <c r="D9" s="209"/>
      <c r="E9" s="209"/>
      <c r="F9" s="35"/>
      <c r="G9" s="35"/>
      <c r="H9" s="35"/>
      <c r="I9" s="35"/>
      <c r="J9" s="209"/>
      <c r="K9" s="209"/>
      <c r="L9" s="209"/>
      <c r="M9" s="35"/>
    </row>
    <row r="10" spans="1:13" ht="34.5" customHeight="1" thickBot="1">
      <c r="A10" s="209"/>
      <c r="B10" s="802" t="s">
        <v>928</v>
      </c>
      <c r="C10" s="802"/>
      <c r="D10" s="209"/>
      <c r="E10" s="211" t="s">
        <v>6</v>
      </c>
      <c r="F10" s="781" t="s">
        <v>925</v>
      </c>
      <c r="G10" s="781"/>
      <c r="H10" s="781"/>
      <c r="I10" s="781"/>
      <c r="J10" s="209"/>
      <c r="K10" s="784" t="s">
        <v>6</v>
      </c>
      <c r="L10" s="784"/>
      <c r="M10" s="35"/>
    </row>
    <row r="11" spans="1:13" ht="5.25" customHeight="1" thickTop="1" thickBot="1">
      <c r="A11" s="35"/>
      <c r="B11" s="810" t="s">
        <v>639</v>
      </c>
      <c r="C11" s="811"/>
      <c r="D11" s="43"/>
      <c r="E11" s="44"/>
      <c r="F11" s="44"/>
      <c r="G11" s="35"/>
      <c r="H11" s="814" t="s">
        <v>670</v>
      </c>
      <c r="I11" s="815"/>
      <c r="J11" s="45"/>
      <c r="K11" s="45"/>
      <c r="L11" s="45"/>
      <c r="M11" s="35"/>
    </row>
    <row r="12" spans="1:13" s="3" customFormat="1" ht="16.5" thickTop="1" thickBot="1">
      <c r="A12" s="46"/>
      <c r="B12" s="812"/>
      <c r="C12" s="813"/>
      <c r="D12" s="14"/>
      <c r="E12" s="12" t="s">
        <v>663</v>
      </c>
      <c r="F12" s="13">
        <f>COUNTA(D14:D33)</f>
        <v>2</v>
      </c>
      <c r="G12" s="46"/>
      <c r="H12" s="816"/>
      <c r="I12" s="817"/>
      <c r="J12" s="32"/>
      <c r="K12" s="33" t="s">
        <v>663</v>
      </c>
      <c r="L12" s="34">
        <f>COUNTA(J14:J33)</f>
        <v>7</v>
      </c>
      <c r="M12" s="46"/>
    </row>
    <row r="13" spans="1:13" s="3" customFormat="1">
      <c r="A13" s="46"/>
      <c r="B13" s="15" t="s">
        <v>644</v>
      </c>
      <c r="C13" s="16" t="s">
        <v>640</v>
      </c>
      <c r="D13" s="4" t="s">
        <v>641</v>
      </c>
      <c r="E13" s="4" t="s">
        <v>642</v>
      </c>
      <c r="F13" s="5" t="s">
        <v>662</v>
      </c>
      <c r="G13" s="46"/>
      <c r="H13" s="24" t="s">
        <v>644</v>
      </c>
      <c r="I13" s="23" t="s">
        <v>640</v>
      </c>
      <c r="J13" s="4" t="s">
        <v>641</v>
      </c>
      <c r="K13" s="4" t="s">
        <v>642</v>
      </c>
      <c r="L13" s="25" t="s">
        <v>662</v>
      </c>
      <c r="M13" s="46"/>
    </row>
    <row r="14" spans="1:13" s="3" customFormat="1">
      <c r="A14" s="46"/>
      <c r="B14" s="93" t="s">
        <v>648</v>
      </c>
      <c r="C14" s="94" t="s">
        <v>1694</v>
      </c>
      <c r="D14" s="95" t="s">
        <v>1702</v>
      </c>
      <c r="E14" s="96" t="s">
        <v>675</v>
      </c>
      <c r="F14" s="241">
        <v>40.799999999999997</v>
      </c>
      <c r="G14" s="46"/>
      <c r="H14" s="111" t="s">
        <v>648</v>
      </c>
      <c r="I14" s="94" t="s">
        <v>1683</v>
      </c>
      <c r="J14" s="95" t="s">
        <v>1684</v>
      </c>
      <c r="K14" s="96" t="s">
        <v>647</v>
      </c>
      <c r="L14" s="252">
        <v>27.9</v>
      </c>
      <c r="M14" s="46"/>
    </row>
    <row r="15" spans="1:13" s="3" customFormat="1">
      <c r="A15" s="46"/>
      <c r="B15" s="98" t="s">
        <v>649</v>
      </c>
      <c r="C15" s="99" t="s">
        <v>1705</v>
      </c>
      <c r="D15" s="100" t="s">
        <v>1706</v>
      </c>
      <c r="E15" s="101" t="s">
        <v>695</v>
      </c>
      <c r="F15" s="242">
        <v>48.5</v>
      </c>
      <c r="G15" s="46"/>
      <c r="H15" s="113" t="s">
        <v>649</v>
      </c>
      <c r="I15" s="99" t="s">
        <v>1685</v>
      </c>
      <c r="J15" s="100" t="s">
        <v>1686</v>
      </c>
      <c r="K15" s="101" t="s">
        <v>647</v>
      </c>
      <c r="L15" s="253">
        <v>29.1</v>
      </c>
      <c r="M15" s="46"/>
    </row>
    <row r="16" spans="1:13" s="3" customFormat="1">
      <c r="A16" s="46"/>
      <c r="B16" s="103"/>
      <c r="C16" s="104"/>
      <c r="D16" s="105"/>
      <c r="E16" s="106"/>
      <c r="F16" s="243"/>
      <c r="G16" s="46"/>
      <c r="H16" s="115" t="s">
        <v>650</v>
      </c>
      <c r="I16" s="104" t="s">
        <v>1687</v>
      </c>
      <c r="J16" s="105" t="s">
        <v>1688</v>
      </c>
      <c r="K16" s="106" t="s">
        <v>647</v>
      </c>
      <c r="L16" s="254">
        <v>32.799999999999997</v>
      </c>
      <c r="M16" s="46"/>
    </row>
    <row r="17" spans="1:13" s="3" customFormat="1">
      <c r="A17" s="46"/>
      <c r="B17" s="206"/>
      <c r="C17" s="7"/>
      <c r="D17" s="8"/>
      <c r="E17" s="9"/>
      <c r="F17" s="244"/>
      <c r="G17" s="46"/>
      <c r="H17" s="26" t="s">
        <v>651</v>
      </c>
      <c r="I17" s="7" t="s">
        <v>1689</v>
      </c>
      <c r="J17" s="8" t="s">
        <v>1690</v>
      </c>
      <c r="K17" s="9" t="s">
        <v>1704</v>
      </c>
      <c r="L17" s="255">
        <v>34.700000000000003</v>
      </c>
      <c r="M17" s="46"/>
    </row>
    <row r="18" spans="1:13" s="3" customFormat="1">
      <c r="A18" s="46"/>
      <c r="B18" s="206"/>
      <c r="C18" s="7"/>
      <c r="D18" s="8"/>
      <c r="E18" s="9"/>
      <c r="F18" s="244"/>
      <c r="G18" s="46"/>
      <c r="H18" s="26" t="s">
        <v>652</v>
      </c>
      <c r="I18" s="7" t="s">
        <v>1691</v>
      </c>
      <c r="J18" s="8" t="s">
        <v>1692</v>
      </c>
      <c r="K18" s="9" t="s">
        <v>647</v>
      </c>
      <c r="L18" s="255">
        <v>35.700000000000003</v>
      </c>
      <c r="M18" s="46"/>
    </row>
    <row r="19" spans="1:13" s="3" customFormat="1">
      <c r="A19" s="46"/>
      <c r="B19" s="206"/>
      <c r="C19" s="7"/>
      <c r="D19" s="8"/>
      <c r="E19" s="9"/>
      <c r="F19" s="244"/>
      <c r="G19" s="46"/>
      <c r="H19" s="26" t="s">
        <v>653</v>
      </c>
      <c r="I19" s="7" t="s">
        <v>1693</v>
      </c>
      <c r="J19" s="8" t="s">
        <v>1688</v>
      </c>
      <c r="K19" s="9" t="s">
        <v>647</v>
      </c>
      <c r="L19" s="255">
        <v>43.3</v>
      </c>
      <c r="M19" s="46"/>
    </row>
    <row r="20" spans="1:13" s="3" customFormat="1" ht="12.75" thickBot="1">
      <c r="A20" s="46"/>
      <c r="B20" s="206"/>
      <c r="C20" s="7"/>
      <c r="D20" s="8"/>
      <c r="E20" s="9"/>
      <c r="F20" s="244"/>
      <c r="G20" s="46"/>
      <c r="H20" s="26" t="s">
        <v>654</v>
      </c>
      <c r="I20" s="7" t="s">
        <v>999</v>
      </c>
      <c r="J20" s="8" t="s">
        <v>1703</v>
      </c>
      <c r="K20" s="9" t="s">
        <v>647</v>
      </c>
      <c r="L20" s="255">
        <v>47.9</v>
      </c>
      <c r="M20" s="46"/>
    </row>
    <row r="21" spans="1:13" s="3" customFormat="1" hidden="1">
      <c r="A21" s="46"/>
      <c r="B21" s="206"/>
      <c r="C21" s="7"/>
      <c r="D21" s="8"/>
      <c r="E21" s="9"/>
      <c r="F21" s="244"/>
      <c r="G21" s="46"/>
      <c r="H21" s="26"/>
      <c r="I21" s="7"/>
      <c r="J21" s="8"/>
      <c r="K21" s="9"/>
      <c r="L21" s="255"/>
      <c r="M21" s="46"/>
    </row>
    <row r="22" spans="1:13" s="3" customFormat="1" ht="12.75" hidden="1">
      <c r="A22" s="46"/>
      <c r="B22" s="6"/>
      <c r="C22" s="7"/>
      <c r="D22" s="20"/>
      <c r="E22" s="9"/>
      <c r="F22" s="244"/>
      <c r="G22" s="46"/>
      <c r="H22" s="26"/>
      <c r="I22" s="7"/>
      <c r="J22" s="8"/>
      <c r="K22" s="9"/>
      <c r="L22" s="255"/>
      <c r="M22" s="46"/>
    </row>
    <row r="23" spans="1:13" s="3" customFormat="1" ht="12.75" hidden="1">
      <c r="A23" s="46"/>
      <c r="B23" s="6"/>
      <c r="C23" s="7"/>
      <c r="D23" s="20"/>
      <c r="E23" s="9"/>
      <c r="F23" s="244"/>
      <c r="G23" s="46"/>
      <c r="H23" s="26"/>
      <c r="I23" s="7"/>
      <c r="J23" s="8"/>
      <c r="K23" s="9"/>
      <c r="L23" s="255"/>
      <c r="M23" s="46"/>
    </row>
    <row r="24" spans="1:13" s="3" customFormat="1" ht="12.75" hidden="1">
      <c r="A24" s="46"/>
      <c r="B24" s="6"/>
      <c r="C24" s="7"/>
      <c r="D24" s="20"/>
      <c r="E24" s="9"/>
      <c r="F24" s="244"/>
      <c r="G24" s="46"/>
      <c r="H24" s="26"/>
      <c r="I24" s="7"/>
      <c r="J24" s="8"/>
      <c r="K24" s="9"/>
      <c r="L24" s="255"/>
      <c r="M24" s="46"/>
    </row>
    <row r="25" spans="1:13" s="3" customFormat="1" ht="12.75" hidden="1">
      <c r="A25" s="46"/>
      <c r="B25" s="6"/>
      <c r="C25" s="7"/>
      <c r="D25" s="20"/>
      <c r="E25" s="9"/>
      <c r="F25" s="244"/>
      <c r="G25" s="46"/>
      <c r="H25" s="26"/>
      <c r="I25" s="7"/>
      <c r="J25" s="8"/>
      <c r="K25" s="9"/>
      <c r="L25" s="255"/>
      <c r="M25" s="46"/>
    </row>
    <row r="26" spans="1:13" s="3" customFormat="1" ht="12.75" hidden="1">
      <c r="A26" s="46"/>
      <c r="B26" s="6"/>
      <c r="C26" s="7"/>
      <c r="D26" s="20"/>
      <c r="E26" s="9"/>
      <c r="F26" s="244"/>
      <c r="G26" s="46"/>
      <c r="H26" s="26"/>
      <c r="I26" s="7"/>
      <c r="J26" s="8"/>
      <c r="K26" s="9"/>
      <c r="L26" s="255"/>
      <c r="M26" s="46"/>
    </row>
    <row r="27" spans="1:13" s="3" customFormat="1" ht="12.75" hidden="1">
      <c r="A27" s="46"/>
      <c r="B27" s="6"/>
      <c r="C27" s="7"/>
      <c r="D27" s="20"/>
      <c r="E27" s="9"/>
      <c r="F27" s="244"/>
      <c r="G27" s="46"/>
      <c r="H27" s="26"/>
      <c r="I27" s="7"/>
      <c r="J27" s="8"/>
      <c r="K27" s="9"/>
      <c r="L27" s="255"/>
      <c r="M27" s="46"/>
    </row>
    <row r="28" spans="1:13" s="3" customFormat="1" ht="12.75" hidden="1">
      <c r="A28" s="46"/>
      <c r="B28" s="6"/>
      <c r="C28" s="7"/>
      <c r="D28" s="21"/>
      <c r="E28" s="9"/>
      <c r="F28" s="244"/>
      <c r="G28" s="46"/>
      <c r="H28" s="26"/>
      <c r="I28" s="7"/>
      <c r="J28" s="7"/>
      <c r="K28" s="9"/>
      <c r="L28" s="255"/>
      <c r="M28" s="46"/>
    </row>
    <row r="29" spans="1:13" s="3" customFormat="1" ht="12.75" hidden="1">
      <c r="A29" s="46"/>
      <c r="B29" s="6"/>
      <c r="C29" s="7"/>
      <c r="D29" s="21"/>
      <c r="E29" s="9"/>
      <c r="F29" s="244"/>
      <c r="G29" s="46"/>
      <c r="H29" s="26"/>
      <c r="I29" s="7"/>
      <c r="J29" s="7"/>
      <c r="K29" s="9"/>
      <c r="L29" s="255"/>
      <c r="M29" s="46"/>
    </row>
    <row r="30" spans="1:13" s="3" customFormat="1" ht="12.75" hidden="1">
      <c r="A30" s="46"/>
      <c r="B30" s="6"/>
      <c r="C30" s="7"/>
      <c r="D30" s="21"/>
      <c r="E30" s="9"/>
      <c r="F30" s="244"/>
      <c r="G30" s="46"/>
      <c r="H30" s="26"/>
      <c r="I30" s="7"/>
      <c r="J30" s="7"/>
      <c r="K30" s="9"/>
      <c r="L30" s="255"/>
      <c r="M30" s="46"/>
    </row>
    <row r="31" spans="1:13" s="3" customFormat="1" ht="12.75" hidden="1">
      <c r="A31" s="46"/>
      <c r="B31" s="6"/>
      <c r="C31" s="7"/>
      <c r="D31" s="21"/>
      <c r="E31" s="9"/>
      <c r="F31" s="244"/>
      <c r="G31" s="46"/>
      <c r="H31" s="26"/>
      <c r="I31" s="7"/>
      <c r="J31" s="7"/>
      <c r="K31" s="9"/>
      <c r="L31" s="255"/>
      <c r="M31" s="46"/>
    </row>
    <row r="32" spans="1:13" s="3" customFormat="1" ht="12.75" hidden="1">
      <c r="A32" s="46"/>
      <c r="B32" s="6"/>
      <c r="C32" s="7"/>
      <c r="D32" s="21"/>
      <c r="E32" s="9"/>
      <c r="F32" s="244"/>
      <c r="G32" s="46"/>
      <c r="H32" s="26"/>
      <c r="I32" s="7"/>
      <c r="J32" s="7"/>
      <c r="K32" s="9"/>
      <c r="L32" s="255"/>
      <c r="M32" s="46"/>
    </row>
    <row r="33" spans="1:13" s="3" customFormat="1" ht="13.5" hidden="1" thickBot="1">
      <c r="A33" s="46"/>
      <c r="B33" s="19"/>
      <c r="C33" s="10"/>
      <c r="D33" s="22"/>
      <c r="E33" s="11"/>
      <c r="F33" s="245"/>
      <c r="G33" s="46"/>
      <c r="H33" s="26"/>
      <c r="I33" s="29"/>
      <c r="J33" s="29"/>
      <c r="K33" s="30"/>
      <c r="L33" s="256"/>
      <c r="M33" s="46"/>
    </row>
    <row r="34" spans="1:13" s="3" customFormat="1" ht="12.75" thickTop="1">
      <c r="A34" s="46"/>
      <c r="B34" s="47"/>
      <c r="C34" s="47"/>
      <c r="D34" s="47"/>
      <c r="E34" s="47"/>
      <c r="F34" s="47"/>
      <c r="G34" s="46"/>
      <c r="H34" s="48"/>
      <c r="I34" s="48"/>
      <c r="J34" s="48"/>
      <c r="K34" s="48"/>
      <c r="L34" s="48"/>
      <c r="M34" s="46"/>
    </row>
    <row r="35" spans="1:13" ht="34.5" customHeight="1" thickBot="1">
      <c r="A35" s="35"/>
      <c r="B35" s="802" t="s">
        <v>785</v>
      </c>
      <c r="C35" s="802"/>
      <c r="D35" s="209"/>
      <c r="E35" s="211" t="s">
        <v>643</v>
      </c>
      <c r="F35" s="781" t="s">
        <v>1676</v>
      </c>
      <c r="G35" s="781"/>
      <c r="H35" s="781"/>
      <c r="I35" s="781"/>
      <c r="J35" s="35"/>
      <c r="K35" s="784" t="s">
        <v>643</v>
      </c>
      <c r="L35" s="784"/>
      <c r="M35" s="35"/>
    </row>
    <row r="36" spans="1:13" ht="5.25" customHeight="1" thickTop="1" thickBot="1">
      <c r="A36" s="35"/>
      <c r="B36" s="810" t="s">
        <v>639</v>
      </c>
      <c r="C36" s="811"/>
      <c r="D36" s="43"/>
      <c r="E36" s="44"/>
      <c r="F36" s="44"/>
      <c r="G36" s="35"/>
      <c r="H36" s="814" t="s">
        <v>670</v>
      </c>
      <c r="I36" s="815"/>
      <c r="J36" s="45"/>
      <c r="K36" s="45"/>
      <c r="L36" s="45"/>
      <c r="M36" s="35"/>
    </row>
    <row r="37" spans="1:13" s="3" customFormat="1" ht="16.5" thickTop="1" thickBot="1">
      <c r="A37" s="46"/>
      <c r="B37" s="812"/>
      <c r="C37" s="813"/>
      <c r="D37" s="14"/>
      <c r="E37" s="12" t="s">
        <v>663</v>
      </c>
      <c r="F37" s="13">
        <f>COUNTA(D39:D70)</f>
        <v>8</v>
      </c>
      <c r="G37" s="46"/>
      <c r="H37" s="816"/>
      <c r="I37" s="817"/>
      <c r="J37" s="32"/>
      <c r="K37" s="33" t="s">
        <v>663</v>
      </c>
      <c r="L37" s="34">
        <f>COUNTA(J39:J70)</f>
        <v>22</v>
      </c>
      <c r="M37" s="46"/>
    </row>
    <row r="38" spans="1:13" s="3" customFormat="1">
      <c r="A38" s="46"/>
      <c r="B38" s="15" t="s">
        <v>644</v>
      </c>
      <c r="C38" s="16" t="s">
        <v>640</v>
      </c>
      <c r="D38" s="4" t="s">
        <v>641</v>
      </c>
      <c r="E38" s="4" t="s">
        <v>642</v>
      </c>
      <c r="F38" s="5" t="s">
        <v>662</v>
      </c>
      <c r="G38" s="46"/>
      <c r="H38" s="24" t="s">
        <v>644</v>
      </c>
      <c r="I38" s="23" t="s">
        <v>640</v>
      </c>
      <c r="J38" s="4" t="s">
        <v>641</v>
      </c>
      <c r="K38" s="4" t="s">
        <v>642</v>
      </c>
      <c r="L38" s="25" t="s">
        <v>662</v>
      </c>
      <c r="M38" s="46"/>
    </row>
    <row r="39" spans="1:13" s="3" customFormat="1">
      <c r="A39" s="46"/>
      <c r="B39" s="93" t="s">
        <v>648</v>
      </c>
      <c r="C39" s="94" t="s">
        <v>1707</v>
      </c>
      <c r="D39" s="95" t="s">
        <v>3091</v>
      </c>
      <c r="E39" s="96" t="s">
        <v>948</v>
      </c>
      <c r="F39" s="241">
        <v>140.6</v>
      </c>
      <c r="G39" s="46"/>
      <c r="H39" s="111" t="s">
        <v>648</v>
      </c>
      <c r="I39" s="94" t="s">
        <v>1685</v>
      </c>
      <c r="J39" s="95" t="s">
        <v>1724</v>
      </c>
      <c r="K39" s="96" t="s">
        <v>770</v>
      </c>
      <c r="L39" s="252">
        <v>120.4</v>
      </c>
      <c r="M39" s="46"/>
    </row>
    <row r="40" spans="1:13" s="3" customFormat="1">
      <c r="A40" s="46"/>
      <c r="B40" s="98" t="s">
        <v>649</v>
      </c>
      <c r="C40" s="99" t="s">
        <v>1708</v>
      </c>
      <c r="D40" s="100" t="s">
        <v>1709</v>
      </c>
      <c r="E40" s="101" t="s">
        <v>948</v>
      </c>
      <c r="F40" s="242">
        <v>141.69999999999999</v>
      </c>
      <c r="G40" s="46"/>
      <c r="H40" s="113" t="s">
        <v>649</v>
      </c>
      <c r="I40" s="99" t="s">
        <v>1725</v>
      </c>
      <c r="J40" s="100" t="s">
        <v>1726</v>
      </c>
      <c r="K40" s="101" t="s">
        <v>770</v>
      </c>
      <c r="L40" s="253">
        <v>122.3</v>
      </c>
      <c r="M40" s="46"/>
    </row>
    <row r="41" spans="1:13" s="3" customFormat="1">
      <c r="A41" s="46"/>
      <c r="B41" s="103" t="s">
        <v>650</v>
      </c>
      <c r="C41" s="104" t="s">
        <v>1710</v>
      </c>
      <c r="D41" s="105" t="s">
        <v>1711</v>
      </c>
      <c r="E41" s="106" t="s">
        <v>1704</v>
      </c>
      <c r="F41" s="243">
        <v>143.1</v>
      </c>
      <c r="G41" s="46"/>
      <c r="H41" s="115" t="s">
        <v>650</v>
      </c>
      <c r="I41" s="104" t="s">
        <v>1727</v>
      </c>
      <c r="J41" s="105" t="s">
        <v>1728</v>
      </c>
      <c r="K41" s="106" t="s">
        <v>948</v>
      </c>
      <c r="L41" s="254">
        <v>126.2</v>
      </c>
      <c r="M41" s="46"/>
    </row>
    <row r="42" spans="1:13" s="3" customFormat="1">
      <c r="A42" s="46"/>
      <c r="B42" s="6" t="s">
        <v>651</v>
      </c>
      <c r="C42" s="7" t="s">
        <v>1712</v>
      </c>
      <c r="D42" s="8" t="s">
        <v>1713</v>
      </c>
      <c r="E42" s="9" t="s">
        <v>647</v>
      </c>
      <c r="F42" s="244">
        <v>147.6</v>
      </c>
      <c r="G42" s="46"/>
      <c r="H42" s="26" t="s">
        <v>651</v>
      </c>
      <c r="I42" s="7" t="s">
        <v>1729</v>
      </c>
      <c r="J42" s="8" t="s">
        <v>1730</v>
      </c>
      <c r="K42" s="9" t="s">
        <v>695</v>
      </c>
      <c r="L42" s="255">
        <v>129.69999999999999</v>
      </c>
      <c r="M42" s="46"/>
    </row>
    <row r="43" spans="1:13" s="3" customFormat="1">
      <c r="A43" s="46"/>
      <c r="B43" s="6" t="s">
        <v>652</v>
      </c>
      <c r="C43" s="7" t="s">
        <v>1714</v>
      </c>
      <c r="D43" s="8" t="s">
        <v>1443</v>
      </c>
      <c r="E43" s="9" t="s">
        <v>647</v>
      </c>
      <c r="F43" s="244">
        <v>149.5</v>
      </c>
      <c r="G43" s="46"/>
      <c r="H43" s="26" t="s">
        <v>652</v>
      </c>
      <c r="I43" s="7" t="s">
        <v>1731</v>
      </c>
      <c r="J43" s="8" t="s">
        <v>1732</v>
      </c>
      <c r="K43" s="9" t="s">
        <v>770</v>
      </c>
      <c r="L43" s="255">
        <v>133.1</v>
      </c>
      <c r="M43" s="46"/>
    </row>
    <row r="44" spans="1:13" s="3" customFormat="1">
      <c r="A44" s="46"/>
      <c r="B44" s="6" t="s">
        <v>653</v>
      </c>
      <c r="C44" s="7" t="s">
        <v>1716</v>
      </c>
      <c r="D44" s="8" t="s">
        <v>1717</v>
      </c>
      <c r="E44" s="9" t="s">
        <v>948</v>
      </c>
      <c r="F44" s="244">
        <v>149.9</v>
      </c>
      <c r="G44" s="46"/>
      <c r="H44" s="26" t="s">
        <v>653</v>
      </c>
      <c r="I44" s="7" t="s">
        <v>1685</v>
      </c>
      <c r="J44" s="8" t="s">
        <v>1733</v>
      </c>
      <c r="K44" s="9" t="s">
        <v>770</v>
      </c>
      <c r="L44" s="255">
        <v>134.5</v>
      </c>
      <c r="M44" s="46"/>
    </row>
    <row r="45" spans="1:13" s="3" customFormat="1">
      <c r="A45" s="46"/>
      <c r="B45" s="6" t="s">
        <v>654</v>
      </c>
      <c r="C45" s="7" t="s">
        <v>1718</v>
      </c>
      <c r="D45" s="8" t="s">
        <v>1719</v>
      </c>
      <c r="E45" s="9" t="s">
        <v>1704</v>
      </c>
      <c r="F45" s="244">
        <v>150.9</v>
      </c>
      <c r="G45" s="46"/>
      <c r="H45" s="26" t="s">
        <v>654</v>
      </c>
      <c r="I45" s="7" t="s">
        <v>1725</v>
      </c>
      <c r="J45" s="8" t="s">
        <v>1922</v>
      </c>
      <c r="K45" s="9" t="s">
        <v>647</v>
      </c>
      <c r="L45" s="255">
        <v>135.5</v>
      </c>
      <c r="M45" s="46"/>
    </row>
    <row r="46" spans="1:13" s="3" customFormat="1">
      <c r="A46" s="46"/>
      <c r="B46" s="6" t="s">
        <v>655</v>
      </c>
      <c r="C46" s="7" t="s">
        <v>1720</v>
      </c>
      <c r="D46" s="8" t="s">
        <v>1721</v>
      </c>
      <c r="E46" s="9" t="s">
        <v>647</v>
      </c>
      <c r="F46" s="244">
        <v>206.6</v>
      </c>
      <c r="G46" s="46"/>
      <c r="H46" s="26" t="s">
        <v>655</v>
      </c>
      <c r="I46" s="7" t="s">
        <v>1923</v>
      </c>
      <c r="J46" s="8" t="s">
        <v>1924</v>
      </c>
      <c r="K46" s="9" t="s">
        <v>1704</v>
      </c>
      <c r="L46" s="255">
        <v>137.4</v>
      </c>
      <c r="M46" s="46"/>
    </row>
    <row r="47" spans="1:13" s="3" customFormat="1">
      <c r="A47" s="46"/>
      <c r="B47" s="6"/>
      <c r="C47" s="7"/>
      <c r="D47" s="8"/>
      <c r="E47" s="9"/>
      <c r="F47" s="244"/>
      <c r="G47" s="46"/>
      <c r="H47" s="26" t="s">
        <v>656</v>
      </c>
      <c r="I47" s="7" t="s">
        <v>1925</v>
      </c>
      <c r="J47" s="8" t="s">
        <v>1926</v>
      </c>
      <c r="K47" s="9" t="s">
        <v>948</v>
      </c>
      <c r="L47" s="255">
        <v>138</v>
      </c>
      <c r="M47" s="46"/>
    </row>
    <row r="48" spans="1:13" s="3" customFormat="1">
      <c r="A48" s="46"/>
      <c r="B48" s="6"/>
      <c r="C48" s="7"/>
      <c r="D48" s="8"/>
      <c r="E48" s="9"/>
      <c r="F48" s="244"/>
      <c r="G48" s="46"/>
      <c r="H48" s="26" t="s">
        <v>657</v>
      </c>
      <c r="I48" s="7" t="s">
        <v>1691</v>
      </c>
      <c r="J48" s="8" t="s">
        <v>1927</v>
      </c>
      <c r="K48" s="9" t="s">
        <v>1704</v>
      </c>
      <c r="L48" s="255">
        <v>142</v>
      </c>
      <c r="M48" s="46"/>
    </row>
    <row r="49" spans="1:13" s="3" customFormat="1">
      <c r="A49" s="46"/>
      <c r="B49" s="6"/>
      <c r="C49" s="7"/>
      <c r="D49" s="8"/>
      <c r="E49" s="9"/>
      <c r="F49" s="244"/>
      <c r="G49" s="46"/>
      <c r="H49" s="26" t="s">
        <v>658</v>
      </c>
      <c r="I49" s="7" t="s">
        <v>1928</v>
      </c>
      <c r="J49" s="8" t="s">
        <v>1929</v>
      </c>
      <c r="K49" s="9" t="s">
        <v>948</v>
      </c>
      <c r="L49" s="255">
        <v>142.5</v>
      </c>
      <c r="M49" s="46"/>
    </row>
    <row r="50" spans="1:13" s="3" customFormat="1">
      <c r="A50" s="46"/>
      <c r="B50" s="6"/>
      <c r="C50" s="7"/>
      <c r="D50" s="8"/>
      <c r="E50" s="9"/>
      <c r="F50" s="244"/>
      <c r="G50" s="46"/>
      <c r="H50" s="26" t="s">
        <v>659</v>
      </c>
      <c r="I50" s="7" t="s">
        <v>1930</v>
      </c>
      <c r="J50" s="8" t="s">
        <v>1931</v>
      </c>
      <c r="K50" s="9" t="s">
        <v>647</v>
      </c>
      <c r="L50" s="255">
        <v>145.5</v>
      </c>
      <c r="M50" s="46"/>
    </row>
    <row r="51" spans="1:13" s="3" customFormat="1">
      <c r="A51" s="46"/>
      <c r="B51" s="6"/>
      <c r="C51" s="7"/>
      <c r="D51" s="8"/>
      <c r="E51" s="9"/>
      <c r="F51" s="244"/>
      <c r="G51" s="46"/>
      <c r="H51" s="26" t="s">
        <v>660</v>
      </c>
      <c r="I51" s="7" t="s">
        <v>1932</v>
      </c>
      <c r="J51" s="8" t="s">
        <v>1933</v>
      </c>
      <c r="K51" s="9" t="s">
        <v>647</v>
      </c>
      <c r="L51" s="255">
        <v>147.69999999999999</v>
      </c>
      <c r="M51" s="46"/>
    </row>
    <row r="52" spans="1:13" s="3" customFormat="1">
      <c r="A52" s="46"/>
      <c r="B52" s="6"/>
      <c r="C52" s="7"/>
      <c r="D52" s="8"/>
      <c r="E52" s="9"/>
      <c r="F52" s="244"/>
      <c r="G52" s="46"/>
      <c r="H52" s="26" t="s">
        <v>661</v>
      </c>
      <c r="I52" s="7" t="s">
        <v>1934</v>
      </c>
      <c r="J52" s="8" t="s">
        <v>1935</v>
      </c>
      <c r="K52" s="9" t="s">
        <v>1704</v>
      </c>
      <c r="L52" s="255">
        <v>148.69999999999999</v>
      </c>
      <c r="M52" s="46"/>
    </row>
    <row r="53" spans="1:13" s="3" customFormat="1">
      <c r="A53" s="46"/>
      <c r="B53" s="6"/>
      <c r="C53" s="7"/>
      <c r="D53" s="8"/>
      <c r="E53" s="9"/>
      <c r="F53" s="244"/>
      <c r="G53" s="46"/>
      <c r="H53" s="26" t="s">
        <v>664</v>
      </c>
      <c r="I53" s="7" t="s">
        <v>1936</v>
      </c>
      <c r="J53" s="8" t="s">
        <v>1690</v>
      </c>
      <c r="K53" s="9" t="s">
        <v>1704</v>
      </c>
      <c r="L53" s="255">
        <v>149</v>
      </c>
      <c r="M53" s="46"/>
    </row>
    <row r="54" spans="1:13" s="3" customFormat="1" ht="409.6">
      <c r="A54" s="46"/>
      <c r="B54" s="6"/>
      <c r="C54" s="7"/>
      <c r="D54" s="8"/>
      <c r="E54" s="9"/>
      <c r="F54" s="244"/>
      <c r="G54" s="46"/>
      <c r="H54" s="26" t="s">
        <v>665</v>
      </c>
      <c r="I54" s="7" t="s">
        <v>1937</v>
      </c>
      <c r="J54" s="8" t="s">
        <v>1945</v>
      </c>
      <c r="K54" s="9" t="s">
        <v>647</v>
      </c>
      <c r="L54" s="255">
        <v>149.30000000000001</v>
      </c>
      <c r="M54" s="46"/>
    </row>
    <row r="55" spans="1:13" s="3" customFormat="1" ht="409.6">
      <c r="A55" s="46"/>
      <c r="B55" s="6"/>
      <c r="C55" s="7"/>
      <c r="D55" s="8"/>
      <c r="E55" s="9"/>
      <c r="F55" s="244"/>
      <c r="G55" s="46"/>
      <c r="H55" s="26" t="s">
        <v>666</v>
      </c>
      <c r="I55" s="7" t="s">
        <v>1938</v>
      </c>
      <c r="J55" s="8" t="s">
        <v>1939</v>
      </c>
      <c r="K55" s="9" t="s">
        <v>1704</v>
      </c>
      <c r="L55" s="255">
        <v>149.69999999999999</v>
      </c>
      <c r="M55" s="46"/>
    </row>
    <row r="56" spans="1:13" s="3" customFormat="1" ht="409.6">
      <c r="A56" s="46"/>
      <c r="B56" s="6"/>
      <c r="C56" s="7"/>
      <c r="D56" s="8"/>
      <c r="E56" s="9"/>
      <c r="F56" s="244"/>
      <c r="G56" s="46"/>
      <c r="H56" s="26" t="s">
        <v>667</v>
      </c>
      <c r="I56" s="7" t="s">
        <v>1729</v>
      </c>
      <c r="J56" s="8" t="s">
        <v>1940</v>
      </c>
      <c r="K56" s="9" t="s">
        <v>647</v>
      </c>
      <c r="L56" s="255">
        <v>152.9</v>
      </c>
      <c r="M56" s="46"/>
    </row>
    <row r="57" spans="1:13" s="3" customFormat="1" ht="409.6">
      <c r="A57" s="46"/>
      <c r="B57" s="6"/>
      <c r="C57" s="7"/>
      <c r="D57" s="8"/>
      <c r="E57" s="9"/>
      <c r="F57" s="244"/>
      <c r="G57" s="46"/>
      <c r="H57" s="26" t="s">
        <v>668</v>
      </c>
      <c r="I57" s="7" t="s">
        <v>1685</v>
      </c>
      <c r="J57" s="8" t="s">
        <v>1941</v>
      </c>
      <c r="K57" s="9" t="s">
        <v>647</v>
      </c>
      <c r="L57" s="255">
        <v>153.69999999999999</v>
      </c>
      <c r="M57" s="46"/>
    </row>
    <row r="58" spans="1:13" s="3" customFormat="1">
      <c r="A58" s="46"/>
      <c r="B58" s="6"/>
      <c r="C58" s="7"/>
      <c r="D58" s="8"/>
      <c r="E58" s="9"/>
      <c r="F58" s="244"/>
      <c r="G58" s="46"/>
      <c r="H58" s="26" t="s">
        <v>669</v>
      </c>
      <c r="I58" s="7" t="s">
        <v>1930</v>
      </c>
      <c r="J58" s="8" t="s">
        <v>1942</v>
      </c>
      <c r="K58" s="9" t="s">
        <v>647</v>
      </c>
      <c r="L58" s="255">
        <v>155.1</v>
      </c>
      <c r="M58" s="46"/>
    </row>
    <row r="59" spans="1:13" s="3" customFormat="1">
      <c r="A59" s="46"/>
      <c r="B59" s="6"/>
      <c r="C59" s="7"/>
      <c r="D59" s="8"/>
      <c r="E59" s="9"/>
      <c r="F59" s="244"/>
      <c r="G59" s="46"/>
      <c r="H59" s="26" t="s">
        <v>918</v>
      </c>
      <c r="I59" s="7" t="s">
        <v>1943</v>
      </c>
      <c r="J59" s="8" t="s">
        <v>1688</v>
      </c>
      <c r="K59" s="9" t="s">
        <v>647</v>
      </c>
      <c r="L59" s="255">
        <v>209.1</v>
      </c>
      <c r="M59" s="46"/>
    </row>
    <row r="60" spans="1:13" s="3" customFormat="1" ht="12.75" thickBot="1">
      <c r="A60" s="46"/>
      <c r="B60" s="6"/>
      <c r="C60" s="7"/>
      <c r="D60" s="8"/>
      <c r="E60" s="9"/>
      <c r="F60" s="244"/>
      <c r="G60" s="46"/>
      <c r="H60" s="26" t="s">
        <v>919</v>
      </c>
      <c r="I60" s="7" t="s">
        <v>1685</v>
      </c>
      <c r="J60" s="8" t="s">
        <v>1944</v>
      </c>
      <c r="K60" s="9" t="s">
        <v>647</v>
      </c>
      <c r="L60" s="255">
        <v>216.4</v>
      </c>
      <c r="M60" s="46"/>
    </row>
    <row r="61" spans="1:13" s="3" customFormat="1" hidden="1">
      <c r="A61" s="46"/>
      <c r="B61" s="6"/>
      <c r="C61" s="7"/>
      <c r="D61" s="8"/>
      <c r="E61" s="9"/>
      <c r="F61" s="244"/>
      <c r="G61" s="46"/>
      <c r="H61" s="26"/>
      <c r="I61" s="7"/>
      <c r="J61" s="8"/>
      <c r="K61" s="9"/>
      <c r="L61" s="255"/>
      <c r="M61" s="46"/>
    </row>
    <row r="62" spans="1:13" s="3" customFormat="1" hidden="1">
      <c r="A62" s="46"/>
      <c r="B62" s="6"/>
      <c r="C62" s="7"/>
      <c r="D62" s="8"/>
      <c r="E62" s="9"/>
      <c r="F62" s="244"/>
      <c r="G62" s="46"/>
      <c r="H62" s="26"/>
      <c r="I62" s="7"/>
      <c r="J62" s="8"/>
      <c r="K62" s="9"/>
      <c r="L62" s="255"/>
      <c r="M62" s="46"/>
    </row>
    <row r="63" spans="1:13" s="3" customFormat="1" hidden="1">
      <c r="A63" s="46"/>
      <c r="B63" s="6"/>
      <c r="C63" s="7"/>
      <c r="D63" s="8"/>
      <c r="E63" s="9"/>
      <c r="F63" s="244"/>
      <c r="G63" s="46"/>
      <c r="H63" s="26"/>
      <c r="I63" s="7"/>
      <c r="J63" s="8"/>
      <c r="K63" s="9"/>
      <c r="L63" s="255"/>
      <c r="M63" s="46"/>
    </row>
    <row r="64" spans="1:13" s="3" customFormat="1" hidden="1">
      <c r="A64" s="46"/>
      <c r="B64" s="6"/>
      <c r="C64" s="7"/>
      <c r="D64" s="8"/>
      <c r="E64" s="9"/>
      <c r="F64" s="244"/>
      <c r="G64" s="46"/>
      <c r="H64" s="26"/>
      <c r="I64" s="7"/>
      <c r="J64" s="8"/>
      <c r="K64" s="9"/>
      <c r="L64" s="255"/>
      <c r="M64" s="46"/>
    </row>
    <row r="65" spans="1:13" s="3" customFormat="1" hidden="1">
      <c r="A65" s="46"/>
      <c r="B65" s="6"/>
      <c r="C65" s="7"/>
      <c r="D65" s="8"/>
      <c r="E65" s="9"/>
      <c r="F65" s="244"/>
      <c r="G65" s="46"/>
      <c r="H65" s="26"/>
      <c r="I65" s="7"/>
      <c r="J65" s="8"/>
      <c r="K65" s="9"/>
      <c r="L65" s="255"/>
      <c r="M65" s="46"/>
    </row>
    <row r="66" spans="1:13" s="3" customFormat="1" hidden="1">
      <c r="A66" s="46"/>
      <c r="B66" s="6"/>
      <c r="C66" s="7"/>
      <c r="D66" s="8"/>
      <c r="E66" s="9"/>
      <c r="F66" s="244"/>
      <c r="G66" s="46"/>
      <c r="H66" s="26"/>
      <c r="I66" s="7"/>
      <c r="J66" s="8"/>
      <c r="K66" s="9"/>
      <c r="L66" s="255"/>
      <c r="M66" s="46"/>
    </row>
    <row r="67" spans="1:13" s="3" customFormat="1" hidden="1">
      <c r="A67" s="46"/>
      <c r="B67" s="6"/>
      <c r="C67" s="7"/>
      <c r="D67" s="8"/>
      <c r="E67" s="9"/>
      <c r="F67" s="244"/>
      <c r="G67" s="46"/>
      <c r="H67" s="26"/>
      <c r="I67" s="7"/>
      <c r="J67" s="8"/>
      <c r="K67" s="9"/>
      <c r="L67" s="255"/>
      <c r="M67" s="46"/>
    </row>
    <row r="68" spans="1:13" s="3" customFormat="1" hidden="1">
      <c r="A68" s="46"/>
      <c r="B68" s="6"/>
      <c r="C68" s="7"/>
      <c r="D68" s="8"/>
      <c r="E68" s="9"/>
      <c r="F68" s="244"/>
      <c r="G68" s="46"/>
      <c r="H68" s="26"/>
      <c r="I68" s="7"/>
      <c r="J68" s="7"/>
      <c r="K68" s="9"/>
      <c r="L68" s="255"/>
      <c r="M68" s="46"/>
    </row>
    <row r="69" spans="1:13" s="3" customFormat="1" hidden="1">
      <c r="A69" s="46"/>
      <c r="B69" s="6"/>
      <c r="C69" s="7"/>
      <c r="D69" s="8"/>
      <c r="E69" s="9"/>
      <c r="F69" s="244"/>
      <c r="G69" s="46"/>
      <c r="H69" s="26"/>
      <c r="I69" s="7"/>
      <c r="J69" s="7"/>
      <c r="K69" s="9"/>
      <c r="L69" s="255"/>
      <c r="M69" s="46"/>
    </row>
    <row r="70" spans="1:13" s="3" customFormat="1" ht="12.75" hidden="1" thickBot="1">
      <c r="A70" s="46"/>
      <c r="B70" s="19"/>
      <c r="C70" s="10"/>
      <c r="D70" s="207"/>
      <c r="E70" s="11"/>
      <c r="F70" s="245"/>
      <c r="G70" s="46"/>
      <c r="H70" s="258"/>
      <c r="I70" s="58"/>
      <c r="J70" s="58"/>
      <c r="K70" s="60"/>
      <c r="L70" s="257"/>
      <c r="M70" s="46"/>
    </row>
    <row r="71" spans="1:13" s="3" customFormat="1" ht="12.75" thickTop="1">
      <c r="A71" s="233"/>
      <c r="B71" s="47"/>
      <c r="C71" s="47"/>
      <c r="D71" s="47"/>
      <c r="E71" s="47"/>
      <c r="F71" s="47"/>
      <c r="G71" s="233"/>
      <c r="H71" s="48"/>
      <c r="I71" s="48"/>
      <c r="J71" s="48"/>
      <c r="K71" s="48"/>
      <c r="L71" s="48"/>
      <c r="M71" s="233"/>
    </row>
    <row r="72" spans="1:13" ht="34.5" customHeight="1" thickBot="1">
      <c r="A72" s="35"/>
      <c r="B72" s="784" t="s">
        <v>786</v>
      </c>
      <c r="C72" s="784"/>
      <c r="D72" s="35"/>
      <c r="E72" s="211" t="s">
        <v>643</v>
      </c>
      <c r="F72" s="781" t="s">
        <v>1677</v>
      </c>
      <c r="G72" s="781"/>
      <c r="H72" s="781"/>
      <c r="I72" s="781"/>
      <c r="J72" s="35"/>
      <c r="K72" s="784" t="s">
        <v>730</v>
      </c>
      <c r="L72" s="784"/>
      <c r="M72" s="35"/>
    </row>
    <row r="73" spans="1:13" ht="5.25" customHeight="1" thickTop="1" thickBot="1">
      <c r="A73" s="35"/>
      <c r="B73" s="790" t="s">
        <v>639</v>
      </c>
      <c r="C73" s="791"/>
      <c r="D73" s="43"/>
      <c r="E73" s="44"/>
      <c r="F73" s="44"/>
      <c r="G73" s="35"/>
      <c r="H73" s="785" t="s">
        <v>670</v>
      </c>
      <c r="I73" s="786"/>
      <c r="J73" s="45"/>
      <c r="K73" s="45"/>
      <c r="L73" s="45"/>
      <c r="M73" s="35"/>
    </row>
    <row r="74" spans="1:13" s="3" customFormat="1" ht="16.5" thickTop="1" thickBot="1">
      <c r="A74" s="46"/>
      <c r="B74" s="792"/>
      <c r="C74" s="793"/>
      <c r="D74" s="14"/>
      <c r="E74" s="12" t="s">
        <v>663</v>
      </c>
      <c r="F74" s="13">
        <f>COUNTA(D76:D115)</f>
        <v>21</v>
      </c>
      <c r="G74" s="46"/>
      <c r="H74" s="787"/>
      <c r="I74" s="788"/>
      <c r="J74" s="32"/>
      <c r="K74" s="33" t="s">
        <v>663</v>
      </c>
      <c r="L74" s="34">
        <f>COUNTA(J76:J115)</f>
        <v>33</v>
      </c>
      <c r="M74" s="46"/>
    </row>
    <row r="75" spans="1:13" s="3" customFormat="1">
      <c r="A75" s="46"/>
      <c r="B75" s="15" t="s">
        <v>644</v>
      </c>
      <c r="C75" s="16" t="s">
        <v>640</v>
      </c>
      <c r="D75" s="4" t="s">
        <v>641</v>
      </c>
      <c r="E75" s="4" t="s">
        <v>642</v>
      </c>
      <c r="F75" s="5" t="s">
        <v>662</v>
      </c>
      <c r="G75" s="46"/>
      <c r="H75" s="24" t="s">
        <v>644</v>
      </c>
      <c r="I75" s="23" t="s">
        <v>640</v>
      </c>
      <c r="J75" s="4" t="s">
        <v>641</v>
      </c>
      <c r="K75" s="4" t="s">
        <v>642</v>
      </c>
      <c r="L75" s="25" t="s">
        <v>662</v>
      </c>
      <c r="M75" s="46"/>
    </row>
    <row r="76" spans="1:13" s="3" customFormat="1">
      <c r="A76" s="46"/>
      <c r="B76" s="93" t="s">
        <v>648</v>
      </c>
      <c r="C76" s="94" t="s">
        <v>1946</v>
      </c>
      <c r="D76" s="95" t="s">
        <v>1972</v>
      </c>
      <c r="E76" s="96" t="s">
        <v>770</v>
      </c>
      <c r="F76" s="241">
        <v>117.6</v>
      </c>
      <c r="G76" s="46"/>
      <c r="H76" s="111" t="s">
        <v>648</v>
      </c>
      <c r="I76" s="94" t="s">
        <v>1729</v>
      </c>
      <c r="J76" s="95" t="s">
        <v>1976</v>
      </c>
      <c r="K76" s="96" t="s">
        <v>770</v>
      </c>
      <c r="L76" s="252">
        <v>224</v>
      </c>
      <c r="M76" s="46"/>
    </row>
    <row r="77" spans="1:13" s="3" customFormat="1">
      <c r="A77" s="46"/>
      <c r="B77" s="98" t="s">
        <v>649</v>
      </c>
      <c r="C77" s="99" t="s">
        <v>1947</v>
      </c>
      <c r="D77" s="100" t="s">
        <v>1948</v>
      </c>
      <c r="E77" s="101" t="s">
        <v>679</v>
      </c>
      <c r="F77" s="242">
        <v>118.9</v>
      </c>
      <c r="G77" s="46"/>
      <c r="H77" s="113" t="s">
        <v>649</v>
      </c>
      <c r="I77" s="99" t="s">
        <v>1977</v>
      </c>
      <c r="J77" s="100" t="s">
        <v>1978</v>
      </c>
      <c r="K77" s="101" t="s">
        <v>770</v>
      </c>
      <c r="L77" s="253">
        <v>228</v>
      </c>
      <c r="M77" s="46"/>
    </row>
    <row r="78" spans="1:13" s="3" customFormat="1">
      <c r="A78" s="46"/>
      <c r="B78" s="103" t="s">
        <v>650</v>
      </c>
      <c r="C78" s="104" t="s">
        <v>1949</v>
      </c>
      <c r="D78" s="105" t="s">
        <v>1950</v>
      </c>
      <c r="E78" s="106" t="s">
        <v>647</v>
      </c>
      <c r="F78" s="243">
        <v>122.6</v>
      </c>
      <c r="G78" s="46"/>
      <c r="H78" s="115" t="s">
        <v>650</v>
      </c>
      <c r="I78" s="104" t="s">
        <v>1691</v>
      </c>
      <c r="J78" s="105" t="s">
        <v>1726</v>
      </c>
      <c r="K78" s="106" t="s">
        <v>770</v>
      </c>
      <c r="L78" s="254">
        <v>231.4</v>
      </c>
      <c r="M78" s="46"/>
    </row>
    <row r="79" spans="1:13" s="3" customFormat="1">
      <c r="A79" s="46"/>
      <c r="B79" s="6" t="s">
        <v>651</v>
      </c>
      <c r="C79" s="7" t="s">
        <v>1714</v>
      </c>
      <c r="D79" s="8" t="s">
        <v>1951</v>
      </c>
      <c r="E79" s="9" t="s">
        <v>695</v>
      </c>
      <c r="F79" s="244">
        <v>125.5</v>
      </c>
      <c r="G79" s="46"/>
      <c r="H79" s="26" t="s">
        <v>651</v>
      </c>
      <c r="I79" s="7" t="s">
        <v>1725</v>
      </c>
      <c r="J79" s="8" t="s">
        <v>1733</v>
      </c>
      <c r="K79" s="9" t="s">
        <v>770</v>
      </c>
      <c r="L79" s="255">
        <v>231.9</v>
      </c>
      <c r="M79" s="46"/>
    </row>
    <row r="80" spans="1:13" s="3" customFormat="1">
      <c r="A80" s="46"/>
      <c r="B80" s="6" t="s">
        <v>652</v>
      </c>
      <c r="C80" s="7" t="s">
        <v>1952</v>
      </c>
      <c r="D80" s="8" t="s">
        <v>2256</v>
      </c>
      <c r="E80" s="9" t="s">
        <v>675</v>
      </c>
      <c r="F80" s="244">
        <v>126.9</v>
      </c>
      <c r="G80" s="46"/>
      <c r="H80" s="26" t="s">
        <v>652</v>
      </c>
      <c r="I80" s="7" t="s">
        <v>1687</v>
      </c>
      <c r="J80" s="8" t="s">
        <v>1979</v>
      </c>
      <c r="K80" s="9" t="s">
        <v>948</v>
      </c>
      <c r="L80" s="255">
        <v>238.5</v>
      </c>
      <c r="M80" s="46"/>
    </row>
    <row r="81" spans="1:13" s="3" customFormat="1">
      <c r="A81" s="46"/>
      <c r="B81" s="6" t="s">
        <v>653</v>
      </c>
      <c r="C81" s="7" t="s">
        <v>1953</v>
      </c>
      <c r="D81" s="8" t="s">
        <v>1954</v>
      </c>
      <c r="E81" s="9" t="s">
        <v>770</v>
      </c>
      <c r="F81" s="244">
        <v>127.2</v>
      </c>
      <c r="G81" s="46"/>
      <c r="H81" s="26" t="s">
        <v>653</v>
      </c>
      <c r="I81" s="7" t="s">
        <v>1980</v>
      </c>
      <c r="J81" s="8" t="s">
        <v>1922</v>
      </c>
      <c r="K81" s="9" t="s">
        <v>647</v>
      </c>
      <c r="L81" s="255">
        <v>240.3</v>
      </c>
      <c r="M81" s="46"/>
    </row>
    <row r="82" spans="1:13" s="3" customFormat="1">
      <c r="A82" s="46"/>
      <c r="B82" s="6" t="s">
        <v>654</v>
      </c>
      <c r="C82" s="7" t="s">
        <v>1955</v>
      </c>
      <c r="D82" s="8" t="s">
        <v>2257</v>
      </c>
      <c r="E82" s="9" t="s">
        <v>949</v>
      </c>
      <c r="F82" s="244">
        <v>128.4</v>
      </c>
      <c r="G82" s="46"/>
      <c r="H82" s="26" t="s">
        <v>654</v>
      </c>
      <c r="I82" s="7" t="s">
        <v>1685</v>
      </c>
      <c r="J82" s="8" t="s">
        <v>1981</v>
      </c>
      <c r="K82" s="9" t="s">
        <v>675</v>
      </c>
      <c r="L82" s="255">
        <v>240.7</v>
      </c>
      <c r="M82" s="46"/>
    </row>
    <row r="83" spans="1:13" s="3" customFormat="1">
      <c r="A83" s="46"/>
      <c r="B83" s="6" t="s">
        <v>655</v>
      </c>
      <c r="C83" s="7" t="s">
        <v>1957</v>
      </c>
      <c r="D83" s="8" t="s">
        <v>2258</v>
      </c>
      <c r="E83" s="9" t="s">
        <v>948</v>
      </c>
      <c r="F83" s="244">
        <v>129.6</v>
      </c>
      <c r="G83" s="46"/>
      <c r="H83" s="26" t="s">
        <v>655</v>
      </c>
      <c r="I83" s="7" t="s">
        <v>1982</v>
      </c>
      <c r="J83" s="8" t="s">
        <v>1926</v>
      </c>
      <c r="K83" s="9" t="s">
        <v>949</v>
      </c>
      <c r="L83" s="255">
        <v>241.6</v>
      </c>
      <c r="M83" s="46"/>
    </row>
    <row r="84" spans="1:13" s="3" customFormat="1">
      <c r="A84" s="46"/>
      <c r="B84" s="6" t="s">
        <v>656</v>
      </c>
      <c r="C84" s="7" t="s">
        <v>1958</v>
      </c>
      <c r="D84" s="8" t="s">
        <v>1959</v>
      </c>
      <c r="E84" s="9" t="s">
        <v>770</v>
      </c>
      <c r="F84" s="244">
        <v>131.30000000000001</v>
      </c>
      <c r="G84" s="46"/>
      <c r="H84" s="26" t="s">
        <v>656</v>
      </c>
      <c r="I84" s="7" t="s">
        <v>1691</v>
      </c>
      <c r="J84" s="8" t="s">
        <v>2009</v>
      </c>
      <c r="K84" s="9" t="s">
        <v>1704</v>
      </c>
      <c r="L84" s="255">
        <v>243.1</v>
      </c>
      <c r="M84" s="46"/>
    </row>
    <row r="85" spans="1:13" s="3" customFormat="1">
      <c r="A85" s="46"/>
      <c r="B85" s="6" t="s">
        <v>657</v>
      </c>
      <c r="C85" s="7" t="s">
        <v>1960</v>
      </c>
      <c r="D85" s="8" t="s">
        <v>1961</v>
      </c>
      <c r="E85" s="9" t="s">
        <v>675</v>
      </c>
      <c r="F85" s="244">
        <v>134.1</v>
      </c>
      <c r="G85" s="46"/>
      <c r="H85" s="26" t="s">
        <v>657</v>
      </c>
      <c r="I85" s="7" t="s">
        <v>1943</v>
      </c>
      <c r="J85" s="8" t="s">
        <v>1983</v>
      </c>
      <c r="K85" s="9" t="s">
        <v>948</v>
      </c>
      <c r="L85" s="255">
        <v>244.9</v>
      </c>
      <c r="M85" s="46"/>
    </row>
    <row r="86" spans="1:13" s="3" customFormat="1">
      <c r="A86" s="46"/>
      <c r="B86" s="6" t="s">
        <v>658</v>
      </c>
      <c r="C86" s="7" t="s">
        <v>1974</v>
      </c>
      <c r="D86" s="8" t="s">
        <v>1975</v>
      </c>
      <c r="E86" s="9" t="s">
        <v>770</v>
      </c>
      <c r="F86" s="244">
        <v>135.4</v>
      </c>
      <c r="G86" s="46"/>
      <c r="H86" s="26" t="s">
        <v>658</v>
      </c>
      <c r="I86" s="7" t="s">
        <v>2015</v>
      </c>
      <c r="J86" s="8" t="s">
        <v>1709</v>
      </c>
      <c r="K86" s="9" t="s">
        <v>695</v>
      </c>
      <c r="L86" s="255">
        <v>246.1</v>
      </c>
      <c r="M86" s="46"/>
    </row>
    <row r="87" spans="1:13" s="3" customFormat="1">
      <c r="A87" s="46"/>
      <c r="B87" s="6" t="s">
        <v>659</v>
      </c>
      <c r="C87" s="7" t="s">
        <v>1962</v>
      </c>
      <c r="D87" s="8" t="s">
        <v>1963</v>
      </c>
      <c r="E87" s="9" t="s">
        <v>687</v>
      </c>
      <c r="F87" s="244">
        <v>138</v>
      </c>
      <c r="G87" s="46"/>
      <c r="H87" s="26" t="s">
        <v>659</v>
      </c>
      <c r="I87" s="7" t="s">
        <v>1985</v>
      </c>
      <c r="J87" s="8" t="s">
        <v>1941</v>
      </c>
      <c r="K87" s="9" t="s">
        <v>695</v>
      </c>
      <c r="L87" s="255">
        <v>247.2</v>
      </c>
      <c r="M87" s="46"/>
    </row>
    <row r="88" spans="1:13" s="3" customFormat="1">
      <c r="A88" s="46"/>
      <c r="B88" s="6" t="s">
        <v>660</v>
      </c>
      <c r="C88" s="7" t="s">
        <v>1964</v>
      </c>
      <c r="D88" s="8" t="s">
        <v>1965</v>
      </c>
      <c r="E88" s="9" t="s">
        <v>647</v>
      </c>
      <c r="F88" s="244">
        <v>141.19999999999999</v>
      </c>
      <c r="G88" s="46"/>
      <c r="H88" s="26" t="s">
        <v>660</v>
      </c>
      <c r="I88" s="7" t="s">
        <v>1986</v>
      </c>
      <c r="J88" s="8" t="s">
        <v>1987</v>
      </c>
      <c r="K88" s="9" t="s">
        <v>770</v>
      </c>
      <c r="L88" s="255">
        <v>249.5</v>
      </c>
      <c r="M88" s="46"/>
    </row>
    <row r="89" spans="1:13" s="3" customFormat="1">
      <c r="A89" s="46"/>
      <c r="B89" s="6" t="s">
        <v>661</v>
      </c>
      <c r="C89" s="7" t="s">
        <v>1694</v>
      </c>
      <c r="D89" s="8" t="s">
        <v>1711</v>
      </c>
      <c r="E89" s="9" t="s">
        <v>1704</v>
      </c>
      <c r="F89" s="244">
        <v>142.5</v>
      </c>
      <c r="G89" s="46"/>
      <c r="H89" s="26" t="s">
        <v>661</v>
      </c>
      <c r="I89" s="7" t="s">
        <v>1988</v>
      </c>
      <c r="J89" s="8" t="s">
        <v>1989</v>
      </c>
      <c r="K89" s="9" t="s">
        <v>948</v>
      </c>
      <c r="L89" s="255">
        <v>249.7</v>
      </c>
      <c r="M89" s="46"/>
    </row>
    <row r="90" spans="1:13" s="3" customFormat="1">
      <c r="A90" s="46"/>
      <c r="B90" s="6" t="s">
        <v>664</v>
      </c>
      <c r="C90" s="7" t="s">
        <v>1966</v>
      </c>
      <c r="D90" s="8" t="s">
        <v>2254</v>
      </c>
      <c r="E90" s="9" t="s">
        <v>675</v>
      </c>
      <c r="F90" s="244">
        <v>143</v>
      </c>
      <c r="G90" s="46"/>
      <c r="H90" s="26" t="s">
        <v>664</v>
      </c>
      <c r="I90" s="7" t="s">
        <v>1691</v>
      </c>
      <c r="J90" s="8" t="s">
        <v>1990</v>
      </c>
      <c r="K90" s="9" t="s">
        <v>679</v>
      </c>
      <c r="L90" s="255">
        <v>250</v>
      </c>
      <c r="M90" s="46"/>
    </row>
    <row r="91" spans="1:13" s="3" customFormat="1">
      <c r="A91" s="46"/>
      <c r="B91" s="6" t="s">
        <v>665</v>
      </c>
      <c r="C91" s="7" t="s">
        <v>1967</v>
      </c>
      <c r="D91" s="8" t="s">
        <v>1968</v>
      </c>
      <c r="E91" s="9" t="s">
        <v>647</v>
      </c>
      <c r="F91" s="244">
        <v>143.6</v>
      </c>
      <c r="G91" s="46"/>
      <c r="H91" s="26" t="s">
        <v>665</v>
      </c>
      <c r="I91" s="7" t="s">
        <v>1991</v>
      </c>
      <c r="J91" s="8" t="s">
        <v>1992</v>
      </c>
      <c r="K91" s="9" t="s">
        <v>770</v>
      </c>
      <c r="L91" s="255">
        <v>250.9</v>
      </c>
      <c r="M91" s="46"/>
    </row>
    <row r="92" spans="1:13" s="3" customFormat="1">
      <c r="A92" s="46"/>
      <c r="B92" s="6" t="s">
        <v>666</v>
      </c>
      <c r="C92" s="7" t="s">
        <v>1969</v>
      </c>
      <c r="D92" s="8" t="s">
        <v>2255</v>
      </c>
      <c r="E92" s="9" t="s">
        <v>948</v>
      </c>
      <c r="F92" s="244">
        <v>144.9</v>
      </c>
      <c r="G92" s="46"/>
      <c r="H92" s="26" t="s">
        <v>666</v>
      </c>
      <c r="I92" s="7" t="s">
        <v>1938</v>
      </c>
      <c r="J92" s="8" t="s">
        <v>1993</v>
      </c>
      <c r="K92" s="9" t="s">
        <v>770</v>
      </c>
      <c r="L92" s="255">
        <v>251.2</v>
      </c>
      <c r="M92" s="46"/>
    </row>
    <row r="93" spans="1:13" s="3" customFormat="1">
      <c r="A93" s="46"/>
      <c r="B93" s="6" t="s">
        <v>667</v>
      </c>
      <c r="C93" s="7" t="s">
        <v>1970</v>
      </c>
      <c r="D93" s="8" t="s">
        <v>2259</v>
      </c>
      <c r="E93" s="9" t="s">
        <v>948</v>
      </c>
      <c r="F93" s="244">
        <v>147.19999999999999</v>
      </c>
      <c r="G93" s="46"/>
      <c r="H93" s="26" t="s">
        <v>667</v>
      </c>
      <c r="I93" s="7" t="s">
        <v>1994</v>
      </c>
      <c r="J93" s="8" t="s">
        <v>1715</v>
      </c>
      <c r="K93" s="9" t="s">
        <v>647</v>
      </c>
      <c r="L93" s="255">
        <v>251.6</v>
      </c>
      <c r="M93" s="46"/>
    </row>
    <row r="94" spans="1:13" s="3" customFormat="1">
      <c r="A94" s="46"/>
      <c r="B94" s="6" t="s">
        <v>668</v>
      </c>
      <c r="C94" s="7" t="s">
        <v>1946</v>
      </c>
      <c r="D94" s="8" t="s">
        <v>1721</v>
      </c>
      <c r="E94" s="9" t="s">
        <v>647</v>
      </c>
      <c r="F94" s="244">
        <v>147.6</v>
      </c>
      <c r="G94" s="46"/>
      <c r="H94" s="26" t="s">
        <v>668</v>
      </c>
      <c r="I94" s="7" t="s">
        <v>1691</v>
      </c>
      <c r="J94" s="8" t="s">
        <v>1995</v>
      </c>
      <c r="K94" s="9" t="s">
        <v>647</v>
      </c>
      <c r="L94" s="255">
        <v>253.8</v>
      </c>
      <c r="M94" s="46"/>
    </row>
    <row r="95" spans="1:13" s="3" customFormat="1">
      <c r="A95" s="46"/>
      <c r="B95" s="6" t="s">
        <v>669</v>
      </c>
      <c r="C95" s="7" t="s">
        <v>1723</v>
      </c>
      <c r="D95" s="8" t="s">
        <v>1971</v>
      </c>
      <c r="E95" s="9" t="s">
        <v>1704</v>
      </c>
      <c r="F95" s="244">
        <v>147.9</v>
      </c>
      <c r="G95" s="46"/>
      <c r="H95" s="26" t="s">
        <v>669</v>
      </c>
      <c r="I95" s="7" t="s">
        <v>1923</v>
      </c>
      <c r="J95" s="8" t="s">
        <v>1996</v>
      </c>
      <c r="K95" s="9" t="s">
        <v>1704</v>
      </c>
      <c r="L95" s="255">
        <v>257.3</v>
      </c>
      <c r="M95" s="46"/>
    </row>
    <row r="96" spans="1:13" s="3" customFormat="1">
      <c r="A96" s="46"/>
      <c r="B96" s="6" t="s">
        <v>918</v>
      </c>
      <c r="C96" s="7" t="s">
        <v>1958</v>
      </c>
      <c r="D96" s="8" t="s">
        <v>1973</v>
      </c>
      <c r="E96" s="9" t="s">
        <v>1704</v>
      </c>
      <c r="F96" s="244">
        <v>153.5</v>
      </c>
      <c r="G96" s="46"/>
      <c r="H96" s="26" t="s">
        <v>918</v>
      </c>
      <c r="I96" s="7" t="s">
        <v>1928</v>
      </c>
      <c r="J96" s="8" t="s">
        <v>1997</v>
      </c>
      <c r="K96" s="9" t="s">
        <v>948</v>
      </c>
      <c r="L96" s="255">
        <v>257.60000000000002</v>
      </c>
      <c r="M96" s="46"/>
    </row>
    <row r="97" spans="1:13" s="3" customFormat="1">
      <c r="A97" s="46"/>
      <c r="B97" s="6"/>
      <c r="C97" s="7"/>
      <c r="D97" s="8"/>
      <c r="E97" s="9"/>
      <c r="F97" s="244"/>
      <c r="G97" s="46"/>
      <c r="H97" s="26" t="s">
        <v>919</v>
      </c>
      <c r="I97" s="7" t="s">
        <v>1986</v>
      </c>
      <c r="J97" s="8" t="s">
        <v>1998</v>
      </c>
      <c r="K97" s="9" t="s">
        <v>647</v>
      </c>
      <c r="L97" s="255">
        <v>302.89999999999998</v>
      </c>
      <c r="M97" s="46"/>
    </row>
    <row r="98" spans="1:13" s="3" customFormat="1">
      <c r="A98" s="46"/>
      <c r="B98" s="6"/>
      <c r="C98" s="7"/>
      <c r="D98" s="8"/>
      <c r="E98" s="9"/>
      <c r="F98" s="244"/>
      <c r="G98" s="46"/>
      <c r="H98" s="26" t="s">
        <v>920</v>
      </c>
      <c r="I98" s="7" t="s">
        <v>1999</v>
      </c>
      <c r="J98" s="8" t="s">
        <v>2000</v>
      </c>
      <c r="K98" s="9" t="s">
        <v>948</v>
      </c>
      <c r="L98" s="255">
        <v>303.2</v>
      </c>
      <c r="M98" s="46"/>
    </row>
    <row r="99" spans="1:13" s="3" customFormat="1">
      <c r="A99" s="46"/>
      <c r="B99" s="6"/>
      <c r="C99" s="7"/>
      <c r="D99" s="8"/>
      <c r="E99" s="9"/>
      <c r="F99" s="244"/>
      <c r="G99" s="46"/>
      <c r="H99" s="26" t="s">
        <v>921</v>
      </c>
      <c r="I99" s="7" t="s">
        <v>1986</v>
      </c>
      <c r="J99" s="8" t="s">
        <v>2001</v>
      </c>
      <c r="K99" s="9" t="s">
        <v>770</v>
      </c>
      <c r="L99" s="255">
        <v>303.7</v>
      </c>
      <c r="M99" s="46"/>
    </row>
    <row r="100" spans="1:13" s="3" customFormat="1">
      <c r="A100" s="46"/>
      <c r="B100" s="6"/>
      <c r="C100" s="7"/>
      <c r="D100" s="8"/>
      <c r="E100" s="9"/>
      <c r="F100" s="244"/>
      <c r="G100" s="46"/>
      <c r="H100" s="26" t="s">
        <v>922</v>
      </c>
      <c r="I100" s="7" t="s">
        <v>1994</v>
      </c>
      <c r="J100" s="8" t="s">
        <v>2010</v>
      </c>
      <c r="K100" s="9" t="s">
        <v>770</v>
      </c>
      <c r="L100" s="255">
        <v>304.3</v>
      </c>
      <c r="M100" s="46"/>
    </row>
    <row r="101" spans="1:13" s="3" customFormat="1">
      <c r="A101" s="46"/>
      <c r="B101" s="6"/>
      <c r="C101" s="7"/>
      <c r="D101" s="8"/>
      <c r="E101" s="9"/>
      <c r="F101" s="244"/>
      <c r="G101" s="46"/>
      <c r="H101" s="26" t="s">
        <v>1153</v>
      </c>
      <c r="I101" s="7" t="s">
        <v>2002</v>
      </c>
      <c r="J101" s="8" t="s">
        <v>2011</v>
      </c>
      <c r="K101" s="9" t="s">
        <v>770</v>
      </c>
      <c r="L101" s="255">
        <v>305.10000000000002</v>
      </c>
      <c r="M101" s="46"/>
    </row>
    <row r="102" spans="1:13" s="3" customFormat="1">
      <c r="A102" s="46"/>
      <c r="B102" s="6"/>
      <c r="C102" s="7"/>
      <c r="D102" s="8"/>
      <c r="E102" s="9"/>
      <c r="F102" s="244"/>
      <c r="G102" s="46"/>
      <c r="H102" s="26" t="s">
        <v>1154</v>
      </c>
      <c r="I102" s="7" t="s">
        <v>1687</v>
      </c>
      <c r="J102" s="8" t="s">
        <v>2003</v>
      </c>
      <c r="K102" s="9" t="s">
        <v>950</v>
      </c>
      <c r="L102" s="255">
        <v>306.60000000000002</v>
      </c>
      <c r="M102" s="46"/>
    </row>
    <row r="103" spans="1:13" s="3" customFormat="1">
      <c r="A103" s="46"/>
      <c r="B103" s="6"/>
      <c r="C103" s="7"/>
      <c r="D103" s="8"/>
      <c r="E103" s="9"/>
      <c r="F103" s="244"/>
      <c r="G103" s="46"/>
      <c r="H103" s="26" t="s">
        <v>1155</v>
      </c>
      <c r="I103" s="7" t="s">
        <v>1683</v>
      </c>
      <c r="J103" s="8" t="s">
        <v>1941</v>
      </c>
      <c r="K103" s="9" t="s">
        <v>647</v>
      </c>
      <c r="L103" s="255">
        <v>307.8</v>
      </c>
      <c r="M103" s="46"/>
    </row>
    <row r="104" spans="1:13" s="3" customFormat="1">
      <c r="A104" s="46"/>
      <c r="B104" s="6"/>
      <c r="C104" s="7"/>
      <c r="D104" s="8"/>
      <c r="E104" s="9"/>
      <c r="F104" s="244"/>
      <c r="G104" s="46"/>
      <c r="H104" s="26" t="s">
        <v>1156</v>
      </c>
      <c r="I104" s="7" t="s">
        <v>2004</v>
      </c>
      <c r="J104" s="8" t="s">
        <v>2012</v>
      </c>
      <c r="K104" s="9" t="s">
        <v>647</v>
      </c>
      <c r="L104" s="255">
        <v>312.60000000000002</v>
      </c>
      <c r="M104" s="46"/>
    </row>
    <row r="105" spans="1:13" s="3" customFormat="1">
      <c r="A105" s="46"/>
      <c r="B105" s="6"/>
      <c r="C105" s="7"/>
      <c r="D105" s="8"/>
      <c r="E105" s="9"/>
      <c r="F105" s="244"/>
      <c r="G105" s="46"/>
      <c r="H105" s="26" t="s">
        <v>1157</v>
      </c>
      <c r="I105" s="7" t="s">
        <v>2005</v>
      </c>
      <c r="J105" s="8" t="s">
        <v>2013</v>
      </c>
      <c r="K105" s="9" t="s">
        <v>950</v>
      </c>
      <c r="L105" s="255">
        <v>313</v>
      </c>
      <c r="M105" s="46"/>
    </row>
    <row r="106" spans="1:13" s="3" customFormat="1">
      <c r="A106" s="46"/>
      <c r="B106" s="6"/>
      <c r="C106" s="7"/>
      <c r="D106" s="8"/>
      <c r="E106" s="9"/>
      <c r="F106" s="244"/>
      <c r="G106" s="46"/>
      <c r="H106" s="26" t="s">
        <v>1158</v>
      </c>
      <c r="I106" s="7" t="s">
        <v>2006</v>
      </c>
      <c r="J106" s="8" t="s">
        <v>1979</v>
      </c>
      <c r="K106" s="9" t="s">
        <v>948</v>
      </c>
      <c r="L106" s="255">
        <v>313.60000000000002</v>
      </c>
      <c r="M106" s="46"/>
    </row>
    <row r="107" spans="1:13" s="3" customFormat="1">
      <c r="A107" s="46"/>
      <c r="B107" s="6"/>
      <c r="C107" s="7"/>
      <c r="D107" s="8"/>
      <c r="E107" s="9"/>
      <c r="F107" s="244"/>
      <c r="G107" s="46"/>
      <c r="H107" s="26" t="s">
        <v>1159</v>
      </c>
      <c r="I107" s="7" t="s">
        <v>2007</v>
      </c>
      <c r="J107" s="8" t="s">
        <v>2008</v>
      </c>
      <c r="K107" s="9" t="s">
        <v>948</v>
      </c>
      <c r="L107" s="255">
        <v>317.8</v>
      </c>
      <c r="M107" s="46"/>
    </row>
    <row r="108" spans="1:13" s="3" customFormat="1" ht="12.75" thickBot="1">
      <c r="A108" s="46"/>
      <c r="B108" s="6"/>
      <c r="C108" s="7"/>
      <c r="D108" s="8"/>
      <c r="E108" s="9"/>
      <c r="F108" s="244"/>
      <c r="G108" s="46"/>
      <c r="H108" s="26" t="s">
        <v>1160</v>
      </c>
      <c r="I108" s="7" t="s">
        <v>1689</v>
      </c>
      <c r="J108" s="8" t="s">
        <v>1942</v>
      </c>
      <c r="K108" s="9" t="s">
        <v>647</v>
      </c>
      <c r="L108" s="255">
        <v>429.6</v>
      </c>
      <c r="M108" s="46"/>
    </row>
    <row r="109" spans="1:13" s="3" customFormat="1" ht="12.75" hidden="1" thickBot="1">
      <c r="A109" s="46"/>
      <c r="B109" s="6"/>
      <c r="C109" s="7"/>
      <c r="D109" s="8"/>
      <c r="E109" s="9"/>
      <c r="F109" s="244"/>
      <c r="G109" s="46"/>
      <c r="H109" s="26" t="s">
        <v>1161</v>
      </c>
      <c r="I109" s="7"/>
      <c r="J109" s="8"/>
      <c r="K109" s="9"/>
      <c r="L109" s="255"/>
      <c r="M109" s="46"/>
    </row>
    <row r="110" spans="1:13" s="3" customFormat="1" ht="12.75" hidden="1" thickBot="1">
      <c r="A110" s="46"/>
      <c r="B110" s="6"/>
      <c r="C110" s="7"/>
      <c r="D110" s="8"/>
      <c r="E110" s="9"/>
      <c r="F110" s="244"/>
      <c r="G110" s="46"/>
      <c r="H110" s="26" t="s">
        <v>1162</v>
      </c>
      <c r="I110" s="7"/>
      <c r="J110" s="7"/>
      <c r="K110" s="9"/>
      <c r="L110" s="255"/>
      <c r="M110" s="46"/>
    </row>
    <row r="111" spans="1:13" s="3" customFormat="1" ht="12.75" hidden="1" thickBot="1">
      <c r="A111" s="46"/>
      <c r="B111" s="6"/>
      <c r="C111" s="7"/>
      <c r="D111" s="8"/>
      <c r="E111" s="9"/>
      <c r="F111" s="244"/>
      <c r="G111" s="46"/>
      <c r="H111" s="26" t="s">
        <v>1163</v>
      </c>
      <c r="I111" s="7"/>
      <c r="J111" s="7"/>
      <c r="K111" s="9"/>
      <c r="L111" s="255"/>
      <c r="M111" s="46"/>
    </row>
    <row r="112" spans="1:13" s="3" customFormat="1" ht="12.75" hidden="1" thickBot="1">
      <c r="A112" s="46"/>
      <c r="B112" s="6"/>
      <c r="C112" s="7"/>
      <c r="D112" s="8"/>
      <c r="E112" s="9"/>
      <c r="F112" s="244"/>
      <c r="G112" s="46"/>
      <c r="H112" s="26" t="s">
        <v>1579</v>
      </c>
      <c r="I112" s="7"/>
      <c r="J112" s="7"/>
      <c r="K112" s="9"/>
      <c r="L112" s="255"/>
      <c r="M112" s="46"/>
    </row>
    <row r="113" spans="1:13" s="3" customFormat="1" ht="12.75" hidden="1" thickBot="1">
      <c r="A113" s="46"/>
      <c r="B113" s="6"/>
      <c r="C113" s="7"/>
      <c r="D113" s="8"/>
      <c r="E113" s="9"/>
      <c r="F113" s="244"/>
      <c r="G113" s="46"/>
      <c r="H113" s="26" t="s">
        <v>1580</v>
      </c>
      <c r="I113" s="7"/>
      <c r="J113" s="7"/>
      <c r="K113" s="9"/>
      <c r="L113" s="255"/>
      <c r="M113" s="46"/>
    </row>
    <row r="114" spans="1:13" s="3" customFormat="1" ht="12.75" hidden="1" thickBot="1">
      <c r="A114" s="46"/>
      <c r="B114" s="6"/>
      <c r="C114" s="7"/>
      <c r="D114" s="8"/>
      <c r="E114" s="9"/>
      <c r="F114" s="244"/>
      <c r="G114" s="46"/>
      <c r="H114" s="26" t="s">
        <v>1581</v>
      </c>
      <c r="I114" s="7"/>
      <c r="J114" s="7"/>
      <c r="K114" s="9"/>
      <c r="L114" s="255"/>
      <c r="M114" s="46"/>
    </row>
    <row r="115" spans="1:13" s="3" customFormat="1" ht="13.5" hidden="1" thickBot="1">
      <c r="A115" s="46"/>
      <c r="B115" s="19"/>
      <c r="C115" s="10"/>
      <c r="D115" s="22"/>
      <c r="E115" s="11"/>
      <c r="F115" s="245"/>
      <c r="G115" s="46"/>
      <c r="H115" s="26" t="s">
        <v>2014</v>
      </c>
      <c r="I115" s="29"/>
      <c r="J115" s="29"/>
      <c r="K115" s="30"/>
      <c r="L115" s="256"/>
      <c r="M115" s="46"/>
    </row>
    <row r="116" spans="1:13" s="3" customFormat="1" ht="12.75" thickTop="1">
      <c r="A116" s="46"/>
      <c r="B116" s="47"/>
      <c r="C116" s="47"/>
      <c r="D116" s="47"/>
      <c r="E116" s="47"/>
      <c r="F116" s="47"/>
      <c r="G116" s="46"/>
      <c r="H116" s="48"/>
      <c r="I116" s="48"/>
      <c r="J116" s="48"/>
      <c r="K116" s="48"/>
      <c r="L116" s="48"/>
      <c r="M116" s="46"/>
    </row>
    <row r="117" spans="1:13" ht="34.5" customHeight="1" thickBot="1">
      <c r="A117" s="35"/>
      <c r="B117" s="784" t="s">
        <v>787</v>
      </c>
      <c r="C117" s="784"/>
      <c r="D117" s="35"/>
      <c r="E117" s="211" t="s">
        <v>730</v>
      </c>
      <c r="F117" s="781" t="s">
        <v>1678</v>
      </c>
      <c r="G117" s="781"/>
      <c r="H117" s="781"/>
      <c r="I117" s="781"/>
      <c r="J117" s="35"/>
      <c r="K117" s="784" t="s">
        <v>732</v>
      </c>
      <c r="L117" s="784"/>
      <c r="M117" s="35"/>
    </row>
    <row r="118" spans="1:13" ht="5.25" customHeight="1" thickTop="1" thickBot="1">
      <c r="A118" s="35"/>
      <c r="B118" s="790" t="s">
        <v>639</v>
      </c>
      <c r="C118" s="791"/>
      <c r="D118" s="43"/>
      <c r="E118" s="44"/>
      <c r="F118" s="44"/>
      <c r="G118" s="35"/>
      <c r="H118" s="785" t="s">
        <v>670</v>
      </c>
      <c r="I118" s="786"/>
      <c r="J118" s="45"/>
      <c r="K118" s="45"/>
      <c r="L118" s="45"/>
      <c r="M118" s="35"/>
    </row>
    <row r="119" spans="1:13" s="3" customFormat="1" ht="16.5" thickTop="1" thickBot="1">
      <c r="A119" s="46"/>
      <c r="B119" s="792"/>
      <c r="C119" s="793"/>
      <c r="D119" s="14"/>
      <c r="E119" s="12" t="s">
        <v>663</v>
      </c>
      <c r="F119" s="13">
        <f>COUNTA(D121:D157)</f>
        <v>19</v>
      </c>
      <c r="G119" s="46"/>
      <c r="H119" s="787"/>
      <c r="I119" s="788"/>
      <c r="J119" s="32"/>
      <c r="K119" s="33" t="s">
        <v>663</v>
      </c>
      <c r="L119" s="34">
        <f>COUNTA(J121:J157)</f>
        <v>37</v>
      </c>
      <c r="M119" s="46"/>
    </row>
    <row r="120" spans="1:13" s="3" customFormat="1">
      <c r="A120" s="46"/>
      <c r="B120" s="15" t="s">
        <v>644</v>
      </c>
      <c r="C120" s="16" t="s">
        <v>640</v>
      </c>
      <c r="D120" s="4" t="s">
        <v>641</v>
      </c>
      <c r="E120" s="4" t="s">
        <v>642</v>
      </c>
      <c r="F120" s="5" t="s">
        <v>662</v>
      </c>
      <c r="G120" s="46"/>
      <c r="H120" s="24" t="s">
        <v>644</v>
      </c>
      <c r="I120" s="23" t="s">
        <v>640</v>
      </c>
      <c r="J120" s="4" t="s">
        <v>641</v>
      </c>
      <c r="K120" s="4" t="s">
        <v>642</v>
      </c>
      <c r="L120" s="25" t="s">
        <v>662</v>
      </c>
      <c r="M120" s="46"/>
    </row>
    <row r="121" spans="1:13" s="3" customFormat="1">
      <c r="A121" s="46"/>
      <c r="B121" s="93" t="s">
        <v>648</v>
      </c>
      <c r="C121" s="94" t="s">
        <v>2016</v>
      </c>
      <c r="D121" s="95" t="s">
        <v>943</v>
      </c>
      <c r="E121" s="96" t="s">
        <v>679</v>
      </c>
      <c r="F121" s="241">
        <v>220.8</v>
      </c>
      <c r="G121" s="46"/>
      <c r="H121" s="111" t="s">
        <v>648</v>
      </c>
      <c r="I121" s="94" t="s">
        <v>1683</v>
      </c>
      <c r="J121" s="95" t="s">
        <v>2036</v>
      </c>
      <c r="K121" s="96" t="s">
        <v>687</v>
      </c>
      <c r="L121" s="252">
        <v>249.2</v>
      </c>
      <c r="M121" s="46"/>
    </row>
    <row r="122" spans="1:13" s="3" customFormat="1">
      <c r="A122" s="46"/>
      <c r="B122" s="98" t="s">
        <v>649</v>
      </c>
      <c r="C122" s="99" t="s">
        <v>2018</v>
      </c>
      <c r="D122" s="100" t="s">
        <v>332</v>
      </c>
      <c r="E122" s="101" t="s">
        <v>948</v>
      </c>
      <c r="F122" s="242">
        <v>223.1</v>
      </c>
      <c r="G122" s="46"/>
      <c r="H122" s="113" t="s">
        <v>649</v>
      </c>
      <c r="I122" s="99" t="s">
        <v>2037</v>
      </c>
      <c r="J122" s="100" t="s">
        <v>1940</v>
      </c>
      <c r="K122" s="101" t="s">
        <v>948</v>
      </c>
      <c r="L122" s="253">
        <v>250.8</v>
      </c>
      <c r="M122" s="46"/>
    </row>
    <row r="123" spans="1:13" s="3" customFormat="1">
      <c r="A123" s="46"/>
      <c r="B123" s="103" t="s">
        <v>650</v>
      </c>
      <c r="C123" s="104" t="s">
        <v>2020</v>
      </c>
      <c r="D123" s="105" t="s">
        <v>2548</v>
      </c>
      <c r="E123" s="106" t="s">
        <v>770</v>
      </c>
      <c r="F123" s="243">
        <v>223.7</v>
      </c>
      <c r="G123" s="46"/>
      <c r="H123" s="115" t="s">
        <v>650</v>
      </c>
      <c r="I123" s="104" t="s">
        <v>2038</v>
      </c>
      <c r="J123" s="105" t="s">
        <v>1940</v>
      </c>
      <c r="K123" s="106" t="s">
        <v>949</v>
      </c>
      <c r="L123" s="254">
        <v>251.5</v>
      </c>
      <c r="M123" s="46"/>
    </row>
    <row r="124" spans="1:13" s="3" customFormat="1">
      <c r="A124" s="46"/>
      <c r="B124" s="6" t="s">
        <v>651</v>
      </c>
      <c r="C124" s="7" t="s">
        <v>2021</v>
      </c>
      <c r="D124" s="8" t="s">
        <v>2031</v>
      </c>
      <c r="E124" s="9" t="s">
        <v>770</v>
      </c>
      <c r="F124" s="244">
        <v>224.1</v>
      </c>
      <c r="G124" s="46"/>
      <c r="H124" s="26" t="s">
        <v>651</v>
      </c>
      <c r="I124" s="7" t="s">
        <v>1693</v>
      </c>
      <c r="J124" s="8" t="s">
        <v>1728</v>
      </c>
      <c r="K124" s="9" t="s">
        <v>948</v>
      </c>
      <c r="L124" s="255">
        <v>254.3</v>
      </c>
      <c r="M124" s="46"/>
    </row>
    <row r="125" spans="1:13" s="3" customFormat="1">
      <c r="A125" s="46"/>
      <c r="B125" s="6" t="s">
        <v>652</v>
      </c>
      <c r="C125" s="7" t="s">
        <v>2022</v>
      </c>
      <c r="D125" s="8" t="s">
        <v>2241</v>
      </c>
      <c r="E125" s="9" t="s">
        <v>675</v>
      </c>
      <c r="F125" s="244">
        <v>224.6</v>
      </c>
      <c r="G125" s="46"/>
      <c r="H125" s="26" t="s">
        <v>652</v>
      </c>
      <c r="I125" s="7" t="s">
        <v>2071</v>
      </c>
      <c r="J125" s="8" t="s">
        <v>2039</v>
      </c>
      <c r="K125" s="9" t="s">
        <v>675</v>
      </c>
      <c r="L125" s="255">
        <v>258.60000000000002</v>
      </c>
      <c r="M125" s="46"/>
    </row>
    <row r="126" spans="1:13" s="3" customFormat="1">
      <c r="A126" s="46"/>
      <c r="B126" s="6" t="s">
        <v>653</v>
      </c>
      <c r="C126" s="7" t="s">
        <v>1969</v>
      </c>
      <c r="D126" s="8" t="s">
        <v>2242</v>
      </c>
      <c r="E126" s="9" t="s">
        <v>948</v>
      </c>
      <c r="F126" s="244">
        <v>226.3</v>
      </c>
      <c r="G126" s="46"/>
      <c r="H126" s="26" t="s">
        <v>653</v>
      </c>
      <c r="I126" s="7" t="s">
        <v>1938</v>
      </c>
      <c r="J126" s="8" t="s">
        <v>1927</v>
      </c>
      <c r="K126" s="9" t="s">
        <v>1704</v>
      </c>
      <c r="L126" s="255">
        <v>259.7</v>
      </c>
      <c r="M126" s="46"/>
    </row>
    <row r="127" spans="1:13" s="3" customFormat="1">
      <c r="A127" s="46"/>
      <c r="B127" s="6" t="s">
        <v>654</v>
      </c>
      <c r="C127" s="7" t="s">
        <v>1714</v>
      </c>
      <c r="D127" s="8" t="s">
        <v>2243</v>
      </c>
      <c r="E127" s="9" t="s">
        <v>948</v>
      </c>
      <c r="F127" s="244">
        <v>229.8</v>
      </c>
      <c r="G127" s="46"/>
      <c r="H127" s="26" t="s">
        <v>654</v>
      </c>
      <c r="I127" s="7" t="s">
        <v>1938</v>
      </c>
      <c r="J127" s="8" t="s">
        <v>2040</v>
      </c>
      <c r="K127" s="9" t="s">
        <v>681</v>
      </c>
      <c r="L127" s="255">
        <v>300.10000000000002</v>
      </c>
      <c r="M127" s="46"/>
    </row>
    <row r="128" spans="1:13" s="3" customFormat="1">
      <c r="A128" s="46"/>
      <c r="B128" s="6" t="s">
        <v>655</v>
      </c>
      <c r="C128" s="7" t="s">
        <v>2023</v>
      </c>
      <c r="D128" s="8" t="s">
        <v>2024</v>
      </c>
      <c r="E128" s="9" t="s">
        <v>770</v>
      </c>
      <c r="F128" s="244">
        <v>232.5</v>
      </c>
      <c r="G128" s="46"/>
      <c r="H128" s="26" t="s">
        <v>655</v>
      </c>
      <c r="I128" s="7" t="s">
        <v>1691</v>
      </c>
      <c r="J128" s="8" t="s">
        <v>1941</v>
      </c>
      <c r="K128" s="9" t="s">
        <v>695</v>
      </c>
      <c r="L128" s="255">
        <v>300.60000000000002</v>
      </c>
      <c r="M128" s="46"/>
    </row>
    <row r="129" spans="1:13" s="3" customFormat="1">
      <c r="A129" s="46"/>
      <c r="B129" s="6" t="s">
        <v>656</v>
      </c>
      <c r="C129" s="7" t="s">
        <v>1694</v>
      </c>
      <c r="D129" s="8" t="s">
        <v>1951</v>
      </c>
      <c r="E129" s="9" t="s">
        <v>695</v>
      </c>
      <c r="F129" s="244">
        <v>234.1</v>
      </c>
      <c r="G129" s="46"/>
      <c r="H129" s="26" t="s">
        <v>656</v>
      </c>
      <c r="I129" s="7" t="s">
        <v>2041</v>
      </c>
      <c r="J129" s="8" t="s">
        <v>2042</v>
      </c>
      <c r="K129" s="9" t="s">
        <v>948</v>
      </c>
      <c r="L129" s="255">
        <v>304.60000000000002</v>
      </c>
      <c r="M129" s="46"/>
    </row>
    <row r="130" spans="1:13" s="3" customFormat="1">
      <c r="A130" s="46"/>
      <c r="B130" s="6" t="s">
        <v>657</v>
      </c>
      <c r="C130" s="7" t="s">
        <v>2025</v>
      </c>
      <c r="D130" s="8" t="s">
        <v>2244</v>
      </c>
      <c r="E130" s="9" t="s">
        <v>948</v>
      </c>
      <c r="F130" s="244">
        <v>240.6</v>
      </c>
      <c r="G130" s="46"/>
      <c r="H130" s="26" t="s">
        <v>657</v>
      </c>
      <c r="I130" s="7" t="s">
        <v>1991</v>
      </c>
      <c r="J130" s="8" t="s">
        <v>2043</v>
      </c>
      <c r="K130" s="9" t="s">
        <v>770</v>
      </c>
      <c r="L130" s="255">
        <v>305.60000000000002</v>
      </c>
      <c r="M130" s="46"/>
    </row>
    <row r="131" spans="1:13" s="3" customFormat="1">
      <c r="A131" s="46"/>
      <c r="B131" s="6" t="s">
        <v>658</v>
      </c>
      <c r="C131" s="7" t="s">
        <v>2026</v>
      </c>
      <c r="D131" s="8" t="s">
        <v>2245</v>
      </c>
      <c r="E131" s="9" t="s">
        <v>948</v>
      </c>
      <c r="F131" s="244">
        <v>243.4</v>
      </c>
      <c r="G131" s="46"/>
      <c r="H131" s="26" t="s">
        <v>658</v>
      </c>
      <c r="I131" s="7" t="s">
        <v>1687</v>
      </c>
      <c r="J131" s="8" t="s">
        <v>2044</v>
      </c>
      <c r="K131" s="9" t="s">
        <v>948</v>
      </c>
      <c r="L131" s="255">
        <v>308.2</v>
      </c>
      <c r="M131" s="46"/>
    </row>
    <row r="132" spans="1:13" s="3" customFormat="1">
      <c r="A132" s="46"/>
      <c r="B132" s="6" t="s">
        <v>659</v>
      </c>
      <c r="C132" s="7" t="s">
        <v>2027</v>
      </c>
      <c r="D132" s="8" t="s">
        <v>2246</v>
      </c>
      <c r="E132" s="9" t="s">
        <v>948</v>
      </c>
      <c r="F132" s="244">
        <v>243.9</v>
      </c>
      <c r="G132" s="46"/>
      <c r="H132" s="26" t="s">
        <v>659</v>
      </c>
      <c r="I132" s="7" t="s">
        <v>2045</v>
      </c>
      <c r="J132" s="8" t="s">
        <v>2046</v>
      </c>
      <c r="K132" s="9" t="s">
        <v>679</v>
      </c>
      <c r="L132" s="255">
        <v>308.89999999999998</v>
      </c>
      <c r="M132" s="46"/>
    </row>
    <row r="133" spans="1:13" s="3" customFormat="1">
      <c r="A133" s="46"/>
      <c r="B133" s="6" t="s">
        <v>660</v>
      </c>
      <c r="C133" s="7" t="s">
        <v>1694</v>
      </c>
      <c r="D133" s="8" t="s">
        <v>2032</v>
      </c>
      <c r="E133" s="9" t="s">
        <v>1704</v>
      </c>
      <c r="F133" s="244">
        <v>245</v>
      </c>
      <c r="G133" s="46"/>
      <c r="H133" s="26" t="s">
        <v>660</v>
      </c>
      <c r="I133" s="7" t="s">
        <v>1943</v>
      </c>
      <c r="J133" s="8" t="s">
        <v>2044</v>
      </c>
      <c r="K133" s="9" t="s">
        <v>948</v>
      </c>
      <c r="L133" s="255">
        <v>309.60000000000002</v>
      </c>
      <c r="M133" s="46"/>
    </row>
    <row r="134" spans="1:13" s="3" customFormat="1">
      <c r="A134" s="46"/>
      <c r="B134" s="6" t="s">
        <v>661</v>
      </c>
      <c r="C134" s="7" t="s">
        <v>2016</v>
      </c>
      <c r="D134" s="8" t="s">
        <v>2017</v>
      </c>
      <c r="E134" s="9" t="s">
        <v>675</v>
      </c>
      <c r="F134" s="244">
        <v>249.9</v>
      </c>
      <c r="G134" s="46"/>
      <c r="H134" s="26" t="s">
        <v>661</v>
      </c>
      <c r="I134" s="7" t="s">
        <v>2074</v>
      </c>
      <c r="J134" s="8" t="s">
        <v>2044</v>
      </c>
      <c r="K134" s="9" t="s">
        <v>949</v>
      </c>
      <c r="L134" s="255">
        <v>312.3</v>
      </c>
      <c r="M134" s="46"/>
    </row>
    <row r="135" spans="1:13" s="3" customFormat="1">
      <c r="A135" s="46"/>
      <c r="B135" s="6" t="s">
        <v>664</v>
      </c>
      <c r="C135" s="7" t="s">
        <v>2028</v>
      </c>
      <c r="D135" s="8" t="s">
        <v>2252</v>
      </c>
      <c r="E135" s="9" t="s">
        <v>675</v>
      </c>
      <c r="F135" s="244">
        <v>255.1</v>
      </c>
      <c r="G135" s="46"/>
      <c r="H135" s="26" t="s">
        <v>664</v>
      </c>
      <c r="I135" s="7" t="s">
        <v>1691</v>
      </c>
      <c r="J135" s="8" t="s">
        <v>2019</v>
      </c>
      <c r="K135" s="9" t="s">
        <v>948</v>
      </c>
      <c r="L135" s="255">
        <v>312.7</v>
      </c>
      <c r="M135" s="46"/>
    </row>
    <row r="136" spans="1:13" s="3" customFormat="1">
      <c r="A136" s="46"/>
      <c r="B136" s="6" t="s">
        <v>665</v>
      </c>
      <c r="C136" s="7" t="s">
        <v>1955</v>
      </c>
      <c r="D136" s="8" t="s">
        <v>2033</v>
      </c>
      <c r="E136" s="9" t="s">
        <v>948</v>
      </c>
      <c r="F136" s="244">
        <v>256.2</v>
      </c>
      <c r="G136" s="46"/>
      <c r="H136" s="26" t="s">
        <v>665</v>
      </c>
      <c r="I136" s="7" t="s">
        <v>2048</v>
      </c>
      <c r="J136" s="8" t="s">
        <v>2073</v>
      </c>
      <c r="K136" s="9" t="s">
        <v>949</v>
      </c>
      <c r="L136" s="255">
        <v>313.2</v>
      </c>
      <c r="M136" s="46"/>
    </row>
    <row r="137" spans="1:13" s="3" customFormat="1">
      <c r="A137" s="46"/>
      <c r="B137" s="6" t="s">
        <v>666</v>
      </c>
      <c r="C137" s="7" t="s">
        <v>2022</v>
      </c>
      <c r="D137" s="8" t="s">
        <v>2034</v>
      </c>
      <c r="E137" s="9" t="s">
        <v>1704</v>
      </c>
      <c r="F137" s="244">
        <v>257.2</v>
      </c>
      <c r="G137" s="46"/>
      <c r="H137" s="26" t="s">
        <v>666</v>
      </c>
      <c r="I137" s="7" t="s">
        <v>2049</v>
      </c>
      <c r="J137" s="8" t="s">
        <v>2050</v>
      </c>
      <c r="K137" s="9" t="s">
        <v>675</v>
      </c>
      <c r="L137" s="255">
        <v>317</v>
      </c>
      <c r="M137" s="46"/>
    </row>
    <row r="138" spans="1:13" s="3" customFormat="1">
      <c r="A138" s="46"/>
      <c r="B138" s="6" t="s">
        <v>667</v>
      </c>
      <c r="C138" s="7" t="s">
        <v>2029</v>
      </c>
      <c r="D138" s="8" t="s">
        <v>2253</v>
      </c>
      <c r="E138" s="9" t="s">
        <v>948</v>
      </c>
      <c r="F138" s="244">
        <v>314.89999999999998</v>
      </c>
      <c r="G138" s="46"/>
      <c r="H138" s="26" t="s">
        <v>667</v>
      </c>
      <c r="I138" s="7" t="s">
        <v>2051</v>
      </c>
      <c r="J138" s="8" t="s">
        <v>2072</v>
      </c>
      <c r="K138" s="9" t="s">
        <v>949</v>
      </c>
      <c r="L138" s="255">
        <v>317.39999999999998</v>
      </c>
      <c r="M138" s="46"/>
    </row>
    <row r="139" spans="1:13" s="3" customFormat="1">
      <c r="A139" s="46"/>
      <c r="B139" s="6" t="s">
        <v>668</v>
      </c>
      <c r="C139" s="7" t="s">
        <v>1953</v>
      </c>
      <c r="D139" s="8" t="s">
        <v>2035</v>
      </c>
      <c r="E139" s="9" t="s">
        <v>647</v>
      </c>
      <c r="F139" s="244">
        <v>318.8</v>
      </c>
      <c r="G139" s="46"/>
      <c r="H139" s="26" t="s">
        <v>668</v>
      </c>
      <c r="I139" s="7" t="s">
        <v>2052</v>
      </c>
      <c r="J139" s="8" t="s">
        <v>2053</v>
      </c>
      <c r="K139" s="9" t="s">
        <v>948</v>
      </c>
      <c r="L139" s="255">
        <v>318.5</v>
      </c>
      <c r="M139" s="46"/>
    </row>
    <row r="140" spans="1:13" s="3" customFormat="1" ht="12.75">
      <c r="A140" s="46"/>
      <c r="B140" s="6"/>
      <c r="C140" s="58"/>
      <c r="D140" s="259"/>
      <c r="E140" s="60"/>
      <c r="F140" s="246"/>
      <c r="G140" s="46"/>
      <c r="H140" s="26" t="s">
        <v>669</v>
      </c>
      <c r="I140" s="58" t="s">
        <v>1689</v>
      </c>
      <c r="J140" s="62" t="s">
        <v>2054</v>
      </c>
      <c r="K140" s="60" t="s">
        <v>770</v>
      </c>
      <c r="L140" s="255">
        <v>319</v>
      </c>
      <c r="M140" s="46"/>
    </row>
    <row r="141" spans="1:13" s="3" customFormat="1" ht="12.75">
      <c r="A141" s="46"/>
      <c r="B141" s="6"/>
      <c r="C141" s="58"/>
      <c r="D141" s="259"/>
      <c r="E141" s="60"/>
      <c r="F141" s="246"/>
      <c r="G141" s="46"/>
      <c r="H141" s="26" t="s">
        <v>918</v>
      </c>
      <c r="I141" s="58" t="s">
        <v>1938</v>
      </c>
      <c r="J141" s="62" t="s">
        <v>1956</v>
      </c>
      <c r="K141" s="60" t="s">
        <v>949</v>
      </c>
      <c r="L141" s="257">
        <v>319.39999999999998</v>
      </c>
      <c r="M141" s="46"/>
    </row>
    <row r="142" spans="1:13" s="3" customFormat="1" ht="12.75">
      <c r="A142" s="46"/>
      <c r="B142" s="6"/>
      <c r="C142" s="58"/>
      <c r="D142" s="259"/>
      <c r="E142" s="60"/>
      <c r="F142" s="246"/>
      <c r="G142" s="46"/>
      <c r="H142" s="26" t="s">
        <v>919</v>
      </c>
      <c r="I142" s="58" t="s">
        <v>2055</v>
      </c>
      <c r="J142" s="62" t="s">
        <v>2056</v>
      </c>
      <c r="K142" s="60" t="s">
        <v>949</v>
      </c>
      <c r="L142" s="257">
        <v>320</v>
      </c>
      <c r="M142" s="46"/>
    </row>
    <row r="143" spans="1:13" s="3" customFormat="1" ht="12.75">
      <c r="A143" s="46"/>
      <c r="B143" s="6"/>
      <c r="C143" s="58"/>
      <c r="D143" s="259"/>
      <c r="E143" s="60"/>
      <c r="F143" s="246"/>
      <c r="G143" s="46"/>
      <c r="H143" s="26" t="s">
        <v>920</v>
      </c>
      <c r="I143" s="58" t="s">
        <v>1938</v>
      </c>
      <c r="J143" s="62" t="s">
        <v>2057</v>
      </c>
      <c r="K143" s="60" t="s">
        <v>770</v>
      </c>
      <c r="L143" s="257">
        <v>323</v>
      </c>
      <c r="M143" s="46"/>
    </row>
    <row r="144" spans="1:13" s="3" customFormat="1" ht="12.75">
      <c r="A144" s="46"/>
      <c r="B144" s="6"/>
      <c r="C144" s="58"/>
      <c r="D144" s="259"/>
      <c r="E144" s="60"/>
      <c r="F144" s="246"/>
      <c r="G144" s="46"/>
      <c r="H144" s="26" t="s">
        <v>921</v>
      </c>
      <c r="I144" s="58" t="s">
        <v>2058</v>
      </c>
      <c r="J144" s="62" t="s">
        <v>2059</v>
      </c>
      <c r="K144" s="60" t="s">
        <v>948</v>
      </c>
      <c r="L144" s="257">
        <v>323.8</v>
      </c>
      <c r="M144" s="46"/>
    </row>
    <row r="145" spans="1:13" s="3" customFormat="1" ht="12.75">
      <c r="A145" s="46"/>
      <c r="B145" s="6"/>
      <c r="C145" s="58"/>
      <c r="D145" s="259"/>
      <c r="E145" s="60"/>
      <c r="F145" s="246"/>
      <c r="G145" s="46"/>
      <c r="H145" s="26" t="s">
        <v>922</v>
      </c>
      <c r="I145" s="58" t="s">
        <v>1687</v>
      </c>
      <c r="J145" s="62" t="s">
        <v>2060</v>
      </c>
      <c r="K145" s="60" t="s">
        <v>819</v>
      </c>
      <c r="L145" s="257">
        <v>325.39999999999998</v>
      </c>
      <c r="M145" s="46"/>
    </row>
    <row r="146" spans="1:13" s="3" customFormat="1" ht="12.75">
      <c r="A146" s="46"/>
      <c r="B146" s="6"/>
      <c r="C146" s="58"/>
      <c r="D146" s="259"/>
      <c r="E146" s="60"/>
      <c r="F146" s="246"/>
      <c r="G146" s="46"/>
      <c r="H146" s="26" t="s">
        <v>1153</v>
      </c>
      <c r="I146" s="58" t="s">
        <v>2061</v>
      </c>
      <c r="J146" s="62" t="s">
        <v>1979</v>
      </c>
      <c r="K146" s="60" t="s">
        <v>949</v>
      </c>
      <c r="L146" s="257">
        <v>326.39999999999998</v>
      </c>
      <c r="M146" s="46"/>
    </row>
    <row r="147" spans="1:13" s="3" customFormat="1" ht="12.75">
      <c r="A147" s="46"/>
      <c r="B147" s="6"/>
      <c r="C147" s="58"/>
      <c r="D147" s="259"/>
      <c r="E147" s="60"/>
      <c r="F147" s="246"/>
      <c r="G147" s="46"/>
      <c r="H147" s="26" t="s">
        <v>1154</v>
      </c>
      <c r="I147" s="58" t="s">
        <v>2062</v>
      </c>
      <c r="J147" s="62" t="s">
        <v>2063</v>
      </c>
      <c r="K147" s="60" t="s">
        <v>1630</v>
      </c>
      <c r="L147" s="257">
        <v>327</v>
      </c>
      <c r="M147" s="46"/>
    </row>
    <row r="148" spans="1:13" s="3" customFormat="1" ht="12.75">
      <c r="A148" s="46"/>
      <c r="B148" s="6"/>
      <c r="C148" s="58"/>
      <c r="D148" s="259"/>
      <c r="E148" s="60"/>
      <c r="F148" s="246"/>
      <c r="G148" s="46"/>
      <c r="H148" s="26" t="s">
        <v>1155</v>
      </c>
      <c r="I148" s="58" t="s">
        <v>1943</v>
      </c>
      <c r="J148" s="62" t="s">
        <v>2077</v>
      </c>
      <c r="K148" s="60" t="s">
        <v>948</v>
      </c>
      <c r="L148" s="257">
        <v>327.8</v>
      </c>
      <c r="M148" s="46"/>
    </row>
    <row r="149" spans="1:13" s="3" customFormat="1" ht="12.75">
      <c r="A149" s="46"/>
      <c r="B149" s="6"/>
      <c r="C149" s="58"/>
      <c r="D149" s="259"/>
      <c r="E149" s="60"/>
      <c r="F149" s="246"/>
      <c r="G149" s="46"/>
      <c r="H149" s="26" t="s">
        <v>1156</v>
      </c>
      <c r="I149" s="58" t="s">
        <v>2064</v>
      </c>
      <c r="J149" s="62" t="s">
        <v>2065</v>
      </c>
      <c r="K149" s="60" t="s">
        <v>948</v>
      </c>
      <c r="L149" s="257">
        <v>330.9</v>
      </c>
      <c r="M149" s="46"/>
    </row>
    <row r="150" spans="1:13" s="3" customFormat="1" ht="12.75">
      <c r="A150" s="46"/>
      <c r="B150" s="6"/>
      <c r="C150" s="58"/>
      <c r="D150" s="259"/>
      <c r="E150" s="60"/>
      <c r="F150" s="246"/>
      <c r="G150" s="46"/>
      <c r="H150" s="26" t="s">
        <v>1157</v>
      </c>
      <c r="I150" s="58" t="s">
        <v>2066</v>
      </c>
      <c r="J150" s="62" t="s">
        <v>1989</v>
      </c>
      <c r="K150" s="60" t="s">
        <v>948</v>
      </c>
      <c r="L150" s="257">
        <v>332.9</v>
      </c>
      <c r="M150" s="46"/>
    </row>
    <row r="151" spans="1:13" s="3" customFormat="1" ht="12.75">
      <c r="A151" s="46"/>
      <c r="B151" s="6"/>
      <c r="C151" s="58"/>
      <c r="D151" s="259"/>
      <c r="E151" s="60"/>
      <c r="F151" s="246"/>
      <c r="G151" s="46"/>
      <c r="H151" s="26" t="s">
        <v>1158</v>
      </c>
      <c r="I151" s="58" t="s">
        <v>2067</v>
      </c>
      <c r="J151" s="62" t="s">
        <v>1940</v>
      </c>
      <c r="K151" s="60" t="s">
        <v>948</v>
      </c>
      <c r="L151" s="257">
        <v>335.8</v>
      </c>
      <c r="M151" s="46"/>
    </row>
    <row r="152" spans="1:13" s="3" customFormat="1" ht="12.75">
      <c r="A152" s="46"/>
      <c r="B152" s="6"/>
      <c r="C152" s="58"/>
      <c r="D152" s="259"/>
      <c r="E152" s="60"/>
      <c r="F152" s="246"/>
      <c r="G152" s="46"/>
      <c r="H152" s="26" t="s">
        <v>1159</v>
      </c>
      <c r="I152" s="58" t="s">
        <v>2075</v>
      </c>
      <c r="J152" s="62" t="s">
        <v>2076</v>
      </c>
      <c r="K152" s="60" t="s">
        <v>948</v>
      </c>
      <c r="L152" s="257">
        <v>336.6</v>
      </c>
      <c r="M152" s="46"/>
    </row>
    <row r="153" spans="1:13" s="3" customFormat="1" ht="12.75">
      <c r="A153" s="46"/>
      <c r="B153" s="6"/>
      <c r="C153" s="58"/>
      <c r="D153" s="259"/>
      <c r="E153" s="60"/>
      <c r="F153" s="246"/>
      <c r="G153" s="46"/>
      <c r="H153" s="26" t="s">
        <v>1160</v>
      </c>
      <c r="I153" s="58" t="s">
        <v>1985</v>
      </c>
      <c r="J153" s="62" t="s">
        <v>2068</v>
      </c>
      <c r="K153" s="60" t="s">
        <v>948</v>
      </c>
      <c r="L153" s="257">
        <v>338</v>
      </c>
      <c r="M153" s="46"/>
    </row>
    <row r="154" spans="1:13" s="3" customFormat="1" ht="12.75">
      <c r="A154" s="46"/>
      <c r="B154" s="6"/>
      <c r="C154" s="58"/>
      <c r="D154" s="259"/>
      <c r="E154" s="60"/>
      <c r="F154" s="246"/>
      <c r="G154" s="46"/>
      <c r="H154" s="26" t="s">
        <v>1161</v>
      </c>
      <c r="I154" s="58" t="s">
        <v>2047</v>
      </c>
      <c r="J154" s="62" t="s">
        <v>1998</v>
      </c>
      <c r="K154" s="60" t="s">
        <v>949</v>
      </c>
      <c r="L154" s="257">
        <v>342.8</v>
      </c>
      <c r="M154" s="46"/>
    </row>
    <row r="155" spans="1:13" s="3" customFormat="1" ht="12.75">
      <c r="A155" s="46"/>
      <c r="B155" s="6"/>
      <c r="C155" s="58"/>
      <c r="D155" s="259"/>
      <c r="E155" s="60"/>
      <c r="F155" s="246"/>
      <c r="G155" s="46"/>
      <c r="H155" s="26" t="s">
        <v>1162</v>
      </c>
      <c r="I155" s="58" t="s">
        <v>2069</v>
      </c>
      <c r="J155" s="62" t="s">
        <v>1998</v>
      </c>
      <c r="K155" s="60" t="s">
        <v>949</v>
      </c>
      <c r="L155" s="257">
        <v>343.1</v>
      </c>
      <c r="M155" s="46"/>
    </row>
    <row r="156" spans="1:13" s="3" customFormat="1" ht="12.75">
      <c r="A156" s="46"/>
      <c r="B156" s="6"/>
      <c r="C156" s="58"/>
      <c r="D156" s="259"/>
      <c r="E156" s="60"/>
      <c r="F156" s="246"/>
      <c r="G156" s="46"/>
      <c r="H156" s="26" t="s">
        <v>1163</v>
      </c>
      <c r="I156" s="58" t="s">
        <v>2005</v>
      </c>
      <c r="J156" s="62" t="s">
        <v>2019</v>
      </c>
      <c r="K156" s="60" t="s">
        <v>948</v>
      </c>
      <c r="L156" s="257">
        <v>405.4</v>
      </c>
      <c r="M156" s="46"/>
    </row>
    <row r="157" spans="1:13" s="3" customFormat="1" ht="13.5" thickBot="1">
      <c r="A157" s="46"/>
      <c r="B157" s="6"/>
      <c r="C157" s="58"/>
      <c r="D157" s="259"/>
      <c r="E157" s="60"/>
      <c r="F157" s="246"/>
      <c r="G157" s="46"/>
      <c r="H157" s="26" t="s">
        <v>1579</v>
      </c>
      <c r="I157" s="58" t="s">
        <v>1938</v>
      </c>
      <c r="J157" s="62" t="s">
        <v>2070</v>
      </c>
      <c r="K157" s="60" t="s">
        <v>948</v>
      </c>
      <c r="L157" s="257">
        <v>433.4</v>
      </c>
      <c r="M157" s="46"/>
    </row>
    <row r="158" spans="1:13" s="3" customFormat="1" ht="12.75" thickTop="1">
      <c r="A158" s="46"/>
      <c r="B158" s="47"/>
      <c r="C158" s="47"/>
      <c r="D158" s="47"/>
      <c r="E158" s="47"/>
      <c r="F158" s="47"/>
      <c r="G158" s="46"/>
      <c r="H158" s="48"/>
      <c r="I158" s="48"/>
      <c r="J158" s="48"/>
      <c r="K158" s="48"/>
      <c r="L158" s="48"/>
      <c r="M158" s="46"/>
    </row>
    <row r="159" spans="1:13" ht="34.5" customHeight="1" thickBot="1">
      <c r="A159" s="35"/>
      <c r="B159" s="784" t="s">
        <v>788</v>
      </c>
      <c r="C159" s="784"/>
      <c r="D159" s="35"/>
      <c r="E159" s="211" t="s">
        <v>732</v>
      </c>
      <c r="F159" s="781" t="s">
        <v>1679</v>
      </c>
      <c r="G159" s="781"/>
      <c r="H159" s="781"/>
      <c r="I159" s="781"/>
      <c r="J159" s="35"/>
      <c r="K159" s="784" t="s">
        <v>917</v>
      </c>
      <c r="L159" s="784"/>
      <c r="M159" s="35"/>
    </row>
    <row r="160" spans="1:13" ht="5.25" customHeight="1" thickTop="1" thickBot="1">
      <c r="A160" s="35"/>
      <c r="B160" s="790" t="s">
        <v>639</v>
      </c>
      <c r="C160" s="791"/>
      <c r="D160" s="43"/>
      <c r="E160" s="44"/>
      <c r="F160" s="44"/>
      <c r="G160" s="35"/>
      <c r="H160" s="785" t="s">
        <v>670</v>
      </c>
      <c r="I160" s="786"/>
      <c r="J160" s="45"/>
      <c r="K160" s="45"/>
      <c r="L160" s="45"/>
      <c r="M160" s="35"/>
    </row>
    <row r="161" spans="1:13" s="3" customFormat="1" ht="16.5" thickTop="1" thickBot="1">
      <c r="A161" s="46"/>
      <c r="B161" s="792"/>
      <c r="C161" s="793"/>
      <c r="D161" s="14"/>
      <c r="E161" s="12" t="s">
        <v>663</v>
      </c>
      <c r="F161" s="13">
        <f>COUNTA(D163:D184)</f>
        <v>13</v>
      </c>
      <c r="G161" s="46"/>
      <c r="H161" s="787"/>
      <c r="I161" s="788"/>
      <c r="J161" s="32"/>
      <c r="K161" s="33" t="s">
        <v>663</v>
      </c>
      <c r="L161" s="34">
        <f>COUNTA(J163:J184)</f>
        <v>15</v>
      </c>
      <c r="M161" s="46"/>
    </row>
    <row r="162" spans="1:13" s="3" customFormat="1">
      <c r="A162" s="46"/>
      <c r="B162" s="15" t="s">
        <v>644</v>
      </c>
      <c r="C162" s="16" t="s">
        <v>640</v>
      </c>
      <c r="D162" s="4" t="s">
        <v>641</v>
      </c>
      <c r="E162" s="4" t="s">
        <v>642</v>
      </c>
      <c r="F162" s="5" t="s">
        <v>662</v>
      </c>
      <c r="G162" s="46"/>
      <c r="H162" s="24" t="s">
        <v>644</v>
      </c>
      <c r="I162" s="23" t="s">
        <v>640</v>
      </c>
      <c r="J162" s="4" t="s">
        <v>641</v>
      </c>
      <c r="K162" s="4" t="s">
        <v>642</v>
      </c>
      <c r="L162" s="25" t="s">
        <v>662</v>
      </c>
      <c r="M162" s="46"/>
    </row>
    <row r="163" spans="1:13" s="3" customFormat="1">
      <c r="A163" s="46"/>
      <c r="B163" s="93" t="s">
        <v>648</v>
      </c>
      <c r="C163" s="94" t="s">
        <v>2078</v>
      </c>
      <c r="D163" s="95" t="s">
        <v>2261</v>
      </c>
      <c r="E163" s="96" t="s">
        <v>900</v>
      </c>
      <c r="F163" s="241">
        <v>251.7</v>
      </c>
      <c r="G163" s="46"/>
      <c r="H163" s="111" t="s">
        <v>648</v>
      </c>
      <c r="I163" s="94" t="s">
        <v>2280</v>
      </c>
      <c r="J163" s="95" t="s">
        <v>2281</v>
      </c>
      <c r="K163" s="96" t="s">
        <v>770</v>
      </c>
      <c r="L163" s="252">
        <v>435.7</v>
      </c>
      <c r="M163" s="46"/>
    </row>
    <row r="164" spans="1:13" s="3" customFormat="1">
      <c r="A164" s="46"/>
      <c r="B164" s="98" t="s">
        <v>649</v>
      </c>
      <c r="C164" s="99" t="s">
        <v>2262</v>
      </c>
      <c r="D164" s="100" t="s">
        <v>2263</v>
      </c>
      <c r="E164" s="101" t="s">
        <v>770</v>
      </c>
      <c r="F164" s="242">
        <v>300.7</v>
      </c>
      <c r="G164" s="46"/>
      <c r="H164" s="113" t="s">
        <v>649</v>
      </c>
      <c r="I164" s="99" t="s">
        <v>1938</v>
      </c>
      <c r="J164" s="100" t="s">
        <v>2282</v>
      </c>
      <c r="K164" s="101" t="s">
        <v>770</v>
      </c>
      <c r="L164" s="253">
        <v>437.6</v>
      </c>
      <c r="M164" s="46"/>
    </row>
    <row r="165" spans="1:13" s="3" customFormat="1">
      <c r="A165" s="46"/>
      <c r="B165" s="103" t="s">
        <v>650</v>
      </c>
      <c r="C165" s="104" t="s">
        <v>2264</v>
      </c>
      <c r="D165" s="105" t="s">
        <v>2270</v>
      </c>
      <c r="E165" s="106" t="s">
        <v>770</v>
      </c>
      <c r="F165" s="243">
        <v>303.39999999999998</v>
      </c>
      <c r="G165" s="46"/>
      <c r="H165" s="115" t="s">
        <v>650</v>
      </c>
      <c r="I165" s="104" t="s">
        <v>2280</v>
      </c>
      <c r="J165" s="105" t="s">
        <v>2293</v>
      </c>
      <c r="K165" s="106" t="s">
        <v>770</v>
      </c>
      <c r="L165" s="254">
        <v>453.6</v>
      </c>
      <c r="M165" s="46"/>
    </row>
    <row r="166" spans="1:13" s="3" customFormat="1">
      <c r="A166" s="46"/>
      <c r="B166" s="6" t="s">
        <v>651</v>
      </c>
      <c r="C166" s="7" t="s">
        <v>2030</v>
      </c>
      <c r="D166" s="8" t="s">
        <v>2271</v>
      </c>
      <c r="E166" s="9" t="s">
        <v>770</v>
      </c>
      <c r="F166" s="244">
        <v>303.7</v>
      </c>
      <c r="G166" s="46"/>
      <c r="H166" s="26" t="s">
        <v>651</v>
      </c>
      <c r="I166" s="7" t="s">
        <v>2283</v>
      </c>
      <c r="J166" s="8" t="s">
        <v>2284</v>
      </c>
      <c r="K166" s="9" t="s">
        <v>695</v>
      </c>
      <c r="L166" s="255">
        <v>457.6</v>
      </c>
      <c r="M166" s="46"/>
    </row>
    <row r="167" spans="1:13" s="3" customFormat="1">
      <c r="A167" s="46"/>
      <c r="B167" s="6" t="s">
        <v>652</v>
      </c>
      <c r="C167" s="7" t="s">
        <v>2265</v>
      </c>
      <c r="D167" s="8" t="s">
        <v>2272</v>
      </c>
      <c r="E167" s="9" t="s">
        <v>900</v>
      </c>
      <c r="F167" s="244">
        <v>303.89999999999998</v>
      </c>
      <c r="G167" s="46"/>
      <c r="H167" s="26" t="s">
        <v>652</v>
      </c>
      <c r="I167" s="7" t="s">
        <v>1691</v>
      </c>
      <c r="J167" s="8" t="s">
        <v>2285</v>
      </c>
      <c r="K167" s="9" t="s">
        <v>770</v>
      </c>
      <c r="L167" s="255">
        <v>502.6</v>
      </c>
      <c r="M167" s="46"/>
    </row>
    <row r="168" spans="1:13" s="3" customFormat="1">
      <c r="A168" s="46"/>
      <c r="B168" s="6" t="s">
        <v>653</v>
      </c>
      <c r="C168" s="7" t="s">
        <v>1967</v>
      </c>
      <c r="D168" s="8" t="s">
        <v>2273</v>
      </c>
      <c r="E168" s="9" t="s">
        <v>647</v>
      </c>
      <c r="F168" s="244">
        <v>307</v>
      </c>
      <c r="G168" s="46"/>
      <c r="H168" s="26" t="s">
        <v>653</v>
      </c>
      <c r="I168" s="7" t="s">
        <v>1993</v>
      </c>
      <c r="J168" s="8" t="s">
        <v>2054</v>
      </c>
      <c r="K168" s="9" t="s">
        <v>770</v>
      </c>
      <c r="L168" s="255">
        <v>511</v>
      </c>
      <c r="M168" s="46"/>
    </row>
    <row r="169" spans="1:13" s="3" customFormat="1">
      <c r="A169" s="46"/>
      <c r="B169" s="6" t="s">
        <v>654</v>
      </c>
      <c r="C169" s="7" t="s">
        <v>2266</v>
      </c>
      <c r="D169" s="8" t="s">
        <v>2274</v>
      </c>
      <c r="E169" s="9" t="s">
        <v>687</v>
      </c>
      <c r="F169" s="244">
        <v>320.2</v>
      </c>
      <c r="G169" s="46"/>
      <c r="H169" s="26" t="s">
        <v>654</v>
      </c>
      <c r="I169" s="7" t="s">
        <v>1689</v>
      </c>
      <c r="J169" s="8" t="s">
        <v>2000</v>
      </c>
      <c r="K169" s="9" t="s">
        <v>770</v>
      </c>
      <c r="L169" s="255">
        <v>515.79999999999995</v>
      </c>
      <c r="M169" s="46"/>
    </row>
    <row r="170" spans="1:13" s="3" customFormat="1">
      <c r="A170" s="46"/>
      <c r="B170" s="6" t="s">
        <v>655</v>
      </c>
      <c r="C170" s="7" t="s">
        <v>2016</v>
      </c>
      <c r="D170" s="8" t="s">
        <v>2275</v>
      </c>
      <c r="E170" s="9" t="s">
        <v>647</v>
      </c>
      <c r="F170" s="244">
        <v>321.10000000000002</v>
      </c>
      <c r="G170" s="46"/>
      <c r="H170" s="26" t="s">
        <v>655</v>
      </c>
      <c r="I170" s="7" t="s">
        <v>1984</v>
      </c>
      <c r="J170" s="8" t="s">
        <v>1979</v>
      </c>
      <c r="K170" s="9" t="s">
        <v>950</v>
      </c>
      <c r="L170" s="255">
        <v>516.1</v>
      </c>
      <c r="M170" s="46"/>
    </row>
    <row r="171" spans="1:13" s="3" customFormat="1">
      <c r="A171" s="46"/>
      <c r="B171" s="6" t="s">
        <v>656</v>
      </c>
      <c r="C171" s="7" t="s">
        <v>1953</v>
      </c>
      <c r="D171" s="8" t="s">
        <v>2276</v>
      </c>
      <c r="E171" s="9" t="s">
        <v>647</v>
      </c>
      <c r="F171" s="244">
        <v>322.2</v>
      </c>
      <c r="G171" s="46"/>
      <c r="H171" s="26" t="s">
        <v>656</v>
      </c>
      <c r="I171" s="7" t="s">
        <v>2286</v>
      </c>
      <c r="J171" s="8" t="s">
        <v>2287</v>
      </c>
      <c r="K171" s="9" t="s">
        <v>950</v>
      </c>
      <c r="L171" s="255">
        <v>519.5</v>
      </c>
      <c r="M171" s="46"/>
    </row>
    <row r="172" spans="1:13" s="3" customFormat="1">
      <c r="A172" s="46"/>
      <c r="B172" s="6" t="s">
        <v>657</v>
      </c>
      <c r="C172" s="7" t="s">
        <v>2267</v>
      </c>
      <c r="D172" s="8" t="s">
        <v>2277</v>
      </c>
      <c r="E172" s="9" t="s">
        <v>948</v>
      </c>
      <c r="F172" s="244">
        <v>322.8</v>
      </c>
      <c r="G172" s="46"/>
      <c r="H172" s="26" t="s">
        <v>657</v>
      </c>
      <c r="I172" s="7" t="s">
        <v>1943</v>
      </c>
      <c r="J172" s="8" t="s">
        <v>2291</v>
      </c>
      <c r="K172" s="9" t="s">
        <v>950</v>
      </c>
      <c r="L172" s="255">
        <v>532.79999999999995</v>
      </c>
      <c r="M172" s="46"/>
    </row>
    <row r="173" spans="1:13" s="3" customFormat="1">
      <c r="A173" s="46"/>
      <c r="B173" s="6" t="s">
        <v>658</v>
      </c>
      <c r="C173" s="7" t="s">
        <v>1716</v>
      </c>
      <c r="D173" s="8" t="s">
        <v>2277</v>
      </c>
      <c r="E173" s="9" t="s">
        <v>948</v>
      </c>
      <c r="F173" s="244">
        <v>323.2</v>
      </c>
      <c r="G173" s="46"/>
      <c r="H173" s="26" t="s">
        <v>658</v>
      </c>
      <c r="I173" s="7" t="s">
        <v>2288</v>
      </c>
      <c r="J173" s="8" t="s">
        <v>1979</v>
      </c>
      <c r="K173" s="9" t="s">
        <v>950</v>
      </c>
      <c r="L173" s="255">
        <v>549.79999999999995</v>
      </c>
      <c r="M173" s="46"/>
    </row>
    <row r="174" spans="1:13" s="3" customFormat="1" ht="12" customHeight="1">
      <c r="A174" s="46"/>
      <c r="B174" s="6" t="s">
        <v>659</v>
      </c>
      <c r="C174" s="7" t="s">
        <v>2268</v>
      </c>
      <c r="D174" s="8" t="s">
        <v>2278</v>
      </c>
      <c r="E174" s="9" t="s">
        <v>770</v>
      </c>
      <c r="F174" s="244">
        <v>330.5</v>
      </c>
      <c r="G174" s="46"/>
      <c r="H174" s="26" t="s">
        <v>659</v>
      </c>
      <c r="I174" s="7" t="s">
        <v>2289</v>
      </c>
      <c r="J174" s="8" t="s">
        <v>2044</v>
      </c>
      <c r="K174" s="9" t="s">
        <v>948</v>
      </c>
      <c r="L174" s="255">
        <v>551.29999999999995</v>
      </c>
      <c r="M174" s="46"/>
    </row>
    <row r="175" spans="1:13" s="3" customFormat="1">
      <c r="A175" s="46"/>
      <c r="B175" s="6" t="s">
        <v>660</v>
      </c>
      <c r="C175" s="7" t="s">
        <v>2269</v>
      </c>
      <c r="D175" s="8" t="s">
        <v>2279</v>
      </c>
      <c r="E175" s="9" t="s">
        <v>770</v>
      </c>
      <c r="F175" s="244">
        <v>331.2</v>
      </c>
      <c r="G175" s="46"/>
      <c r="H175" s="26" t="s">
        <v>660</v>
      </c>
      <c r="I175" s="7" t="s">
        <v>2051</v>
      </c>
      <c r="J175" s="8" t="s">
        <v>2292</v>
      </c>
      <c r="K175" s="9" t="s">
        <v>950</v>
      </c>
      <c r="L175" s="255">
        <v>553</v>
      </c>
      <c r="M175" s="46"/>
    </row>
    <row r="176" spans="1:13" s="3" customFormat="1" ht="12.75">
      <c r="A176" s="46"/>
      <c r="B176" s="6"/>
      <c r="C176" s="7"/>
      <c r="D176" s="20"/>
      <c r="E176" s="9"/>
      <c r="F176" s="244"/>
      <c r="G176" s="46"/>
      <c r="H176" s="26" t="s">
        <v>661</v>
      </c>
      <c r="I176" s="7" t="s">
        <v>2280</v>
      </c>
      <c r="J176" s="8" t="s">
        <v>2290</v>
      </c>
      <c r="K176" s="9" t="s">
        <v>1630</v>
      </c>
      <c r="L176" s="255">
        <v>617.79999999999995</v>
      </c>
      <c r="M176" s="46"/>
    </row>
    <row r="177" spans="1:13" s="3" customFormat="1" ht="13.5" thickBot="1">
      <c r="A177" s="46"/>
      <c r="B177" s="6"/>
      <c r="C177" s="7"/>
      <c r="D177" s="21"/>
      <c r="E177" s="9"/>
      <c r="F177" s="244"/>
      <c r="G177" s="46"/>
      <c r="H177" s="26" t="s">
        <v>664</v>
      </c>
      <c r="I177" s="7" t="s">
        <v>1691</v>
      </c>
      <c r="J177" s="8" t="s">
        <v>2068</v>
      </c>
      <c r="K177" s="9" t="s">
        <v>950</v>
      </c>
      <c r="L177" s="255">
        <v>631.1</v>
      </c>
      <c r="M177" s="46"/>
    </row>
    <row r="178" spans="1:13" s="3" customFormat="1" ht="12.75" hidden="1">
      <c r="A178" s="46"/>
      <c r="B178" s="6"/>
      <c r="C178" s="7"/>
      <c r="D178" s="21"/>
      <c r="E178" s="9"/>
      <c r="F178" s="244"/>
      <c r="G178" s="46"/>
      <c r="H178" s="26"/>
      <c r="I178" s="7"/>
      <c r="J178" s="8"/>
      <c r="K178" s="9"/>
      <c r="L178" s="255"/>
      <c r="M178" s="46"/>
    </row>
    <row r="179" spans="1:13" s="3" customFormat="1" ht="12.75" hidden="1">
      <c r="A179" s="46"/>
      <c r="B179" s="6"/>
      <c r="C179" s="7"/>
      <c r="D179" s="21"/>
      <c r="E179" s="9"/>
      <c r="F179" s="244"/>
      <c r="G179" s="46"/>
      <c r="H179" s="26"/>
      <c r="I179" s="7"/>
      <c r="J179" s="8"/>
      <c r="K179" s="9"/>
      <c r="L179" s="255"/>
      <c r="M179" s="46"/>
    </row>
    <row r="180" spans="1:13" s="3" customFormat="1" ht="12.75" hidden="1">
      <c r="A180" s="46"/>
      <c r="B180" s="6"/>
      <c r="C180" s="7"/>
      <c r="D180" s="21"/>
      <c r="E180" s="9"/>
      <c r="F180" s="244"/>
      <c r="G180" s="46"/>
      <c r="H180" s="26"/>
      <c r="I180" s="7"/>
      <c r="J180" s="7"/>
      <c r="K180" s="9"/>
      <c r="L180" s="255"/>
      <c r="M180" s="46"/>
    </row>
    <row r="181" spans="1:13" s="3" customFormat="1" ht="12.75" hidden="1">
      <c r="A181" s="46"/>
      <c r="B181" s="6"/>
      <c r="C181" s="7"/>
      <c r="D181" s="21"/>
      <c r="E181" s="9"/>
      <c r="F181" s="244"/>
      <c r="G181" s="46"/>
      <c r="H181" s="26"/>
      <c r="I181" s="7"/>
      <c r="J181" s="7"/>
      <c r="K181" s="9"/>
      <c r="L181" s="255"/>
      <c r="M181" s="46"/>
    </row>
    <row r="182" spans="1:13" s="3" customFormat="1" ht="12.75" hidden="1">
      <c r="A182" s="46"/>
      <c r="B182" s="6"/>
      <c r="C182" s="7"/>
      <c r="D182" s="21"/>
      <c r="E182" s="9"/>
      <c r="F182" s="244"/>
      <c r="G182" s="46"/>
      <c r="H182" s="26"/>
      <c r="I182" s="7"/>
      <c r="J182" s="7"/>
      <c r="K182" s="9"/>
      <c r="L182" s="255"/>
      <c r="M182" s="46"/>
    </row>
    <row r="183" spans="1:13" s="3" customFormat="1" ht="12.75" hidden="1">
      <c r="A183" s="46"/>
      <c r="B183" s="6"/>
      <c r="C183" s="7"/>
      <c r="D183" s="21"/>
      <c r="E183" s="9"/>
      <c r="F183" s="244"/>
      <c r="G183" s="46"/>
      <c r="H183" s="26"/>
      <c r="I183" s="7"/>
      <c r="J183" s="7"/>
      <c r="K183" s="9"/>
      <c r="L183" s="255"/>
      <c r="M183" s="46"/>
    </row>
    <row r="184" spans="1:13" s="3" customFormat="1" ht="13.5" hidden="1" thickBot="1">
      <c r="A184" s="46"/>
      <c r="B184" s="19"/>
      <c r="C184" s="10"/>
      <c r="D184" s="22"/>
      <c r="E184" s="11"/>
      <c r="F184" s="245"/>
      <c r="G184" s="46"/>
      <c r="H184" s="28"/>
      <c r="I184" s="29"/>
      <c r="J184" s="29"/>
      <c r="K184" s="30"/>
      <c r="L184" s="256"/>
      <c r="M184" s="46"/>
    </row>
    <row r="185" spans="1:13" s="3" customFormat="1" ht="12.75" thickTop="1">
      <c r="A185" s="46"/>
      <c r="B185" s="47"/>
      <c r="C185" s="47"/>
      <c r="D185" s="47"/>
      <c r="E185" s="47"/>
      <c r="F185" s="47"/>
      <c r="G185" s="46"/>
      <c r="H185" s="48"/>
      <c r="I185" s="48"/>
      <c r="J185" s="48"/>
      <c r="K185" s="48"/>
      <c r="L185" s="48"/>
      <c r="M185" s="46"/>
    </row>
    <row r="186" spans="1:13" ht="34.5" customHeight="1" thickBot="1">
      <c r="B186" s="784" t="s">
        <v>789</v>
      </c>
      <c r="C186" s="784"/>
      <c r="D186" s="35"/>
      <c r="E186" s="211" t="s">
        <v>917</v>
      </c>
      <c r="F186" s="781" t="s">
        <v>734</v>
      </c>
      <c r="G186" s="781"/>
      <c r="H186" s="781"/>
      <c r="I186" s="781"/>
      <c r="J186" s="35"/>
      <c r="K186" s="784" t="s">
        <v>744</v>
      </c>
      <c r="L186" s="784"/>
      <c r="M186" s="35"/>
    </row>
    <row r="187" spans="1:13" ht="5.25" customHeight="1" thickTop="1" thickBot="1">
      <c r="B187" s="790" t="s">
        <v>1653</v>
      </c>
      <c r="C187" s="791"/>
      <c r="D187" s="43"/>
      <c r="E187" s="44"/>
      <c r="F187" s="44"/>
      <c r="G187" s="35"/>
      <c r="H187" s="785" t="s">
        <v>1654</v>
      </c>
      <c r="I187" s="786"/>
      <c r="J187" s="45"/>
      <c r="K187" s="45"/>
      <c r="L187" s="45"/>
      <c r="M187" s="35"/>
    </row>
    <row r="188" spans="1:13" ht="16.5" thickTop="1" thickBot="1">
      <c r="B188" s="792"/>
      <c r="C188" s="793"/>
      <c r="D188" s="14"/>
      <c r="E188" s="12" t="s">
        <v>663</v>
      </c>
      <c r="F188" s="13">
        <f>COUNTA(D190:D209)</f>
        <v>4</v>
      </c>
      <c r="G188" s="46"/>
      <c r="H188" s="787"/>
      <c r="I188" s="788"/>
      <c r="J188" s="32"/>
      <c r="K188" s="33" t="s">
        <v>663</v>
      </c>
      <c r="L188" s="34">
        <f>COUNTA(J190:J209)</f>
        <v>4</v>
      </c>
      <c r="M188" s="35"/>
    </row>
    <row r="189" spans="1:13">
      <c r="B189" s="15" t="s">
        <v>644</v>
      </c>
      <c r="C189" s="16" t="s">
        <v>640</v>
      </c>
      <c r="D189" s="4" t="s">
        <v>641</v>
      </c>
      <c r="E189" s="4" t="s">
        <v>642</v>
      </c>
      <c r="F189" s="5" t="s">
        <v>662</v>
      </c>
      <c r="G189" s="46"/>
      <c r="H189" s="24" t="s">
        <v>644</v>
      </c>
      <c r="I189" s="23" t="s">
        <v>640</v>
      </c>
      <c r="J189" s="4" t="s">
        <v>641</v>
      </c>
      <c r="K189" s="4" t="s">
        <v>642</v>
      </c>
      <c r="L189" s="25" t="s">
        <v>662</v>
      </c>
      <c r="M189" s="35"/>
    </row>
    <row r="190" spans="1:13">
      <c r="B190" s="93" t="s">
        <v>648</v>
      </c>
      <c r="C190" s="94" t="s">
        <v>1946</v>
      </c>
      <c r="D190" s="95" t="s">
        <v>2294</v>
      </c>
      <c r="E190" s="96" t="s">
        <v>770</v>
      </c>
      <c r="F190" s="241">
        <v>519.9</v>
      </c>
      <c r="G190" s="46"/>
      <c r="H190" s="111" t="s">
        <v>648</v>
      </c>
      <c r="I190" s="94" t="s">
        <v>1923</v>
      </c>
      <c r="J190" s="95" t="s">
        <v>2298</v>
      </c>
      <c r="K190" s="96" t="s">
        <v>770</v>
      </c>
      <c r="L190" s="252">
        <v>1230.4000000000001</v>
      </c>
      <c r="M190" s="35"/>
    </row>
    <row r="191" spans="1:13">
      <c r="B191" s="98" t="s">
        <v>649</v>
      </c>
      <c r="C191" s="99" t="s">
        <v>2295</v>
      </c>
      <c r="D191" s="100" t="s">
        <v>2296</v>
      </c>
      <c r="E191" s="101" t="s">
        <v>679</v>
      </c>
      <c r="F191" s="242">
        <v>533.5</v>
      </c>
      <c r="G191" s="46"/>
      <c r="H191" s="113" t="s">
        <v>649</v>
      </c>
      <c r="I191" s="99" t="s">
        <v>1986</v>
      </c>
      <c r="J191" s="100" t="s">
        <v>2301</v>
      </c>
      <c r="K191" s="101" t="s">
        <v>687</v>
      </c>
      <c r="L191" s="253">
        <v>1346.3</v>
      </c>
      <c r="M191" s="35"/>
    </row>
    <row r="192" spans="1:13">
      <c r="B192" s="103" t="s">
        <v>650</v>
      </c>
      <c r="C192" s="104" t="s">
        <v>2030</v>
      </c>
      <c r="D192" s="105" t="s">
        <v>2297</v>
      </c>
      <c r="E192" s="106" t="s">
        <v>770</v>
      </c>
      <c r="F192" s="243">
        <v>558.6</v>
      </c>
      <c r="G192" s="46"/>
      <c r="H192" s="115" t="s">
        <v>650</v>
      </c>
      <c r="I192" s="104" t="s">
        <v>1993</v>
      </c>
      <c r="J192" s="105" t="s">
        <v>2299</v>
      </c>
      <c r="K192" s="106" t="s">
        <v>1630</v>
      </c>
      <c r="L192" s="254">
        <v>1641.7</v>
      </c>
      <c r="M192" s="35"/>
    </row>
    <row r="193" spans="2:13" ht="12.75" thickBot="1">
      <c r="B193" s="6" t="s">
        <v>651</v>
      </c>
      <c r="C193" s="7" t="s">
        <v>1710</v>
      </c>
      <c r="D193" s="8" t="s">
        <v>2296</v>
      </c>
      <c r="E193" s="9" t="s">
        <v>679</v>
      </c>
      <c r="F193" s="244">
        <v>605.6</v>
      </c>
      <c r="G193" s="46"/>
      <c r="H193" s="26">
        <v>4</v>
      </c>
      <c r="I193" s="7" t="s">
        <v>1729</v>
      </c>
      <c r="J193" s="8" t="s">
        <v>2300</v>
      </c>
      <c r="K193" s="9" t="s">
        <v>1630</v>
      </c>
      <c r="L193" s="255">
        <v>1804.4</v>
      </c>
      <c r="M193" s="35"/>
    </row>
    <row r="194" spans="2:13" ht="12.75" hidden="1">
      <c r="B194" s="6"/>
      <c r="C194" s="7"/>
      <c r="D194" s="20"/>
      <c r="E194" s="9"/>
      <c r="F194" s="244"/>
      <c r="G194" s="46"/>
      <c r="H194" s="26"/>
      <c r="I194" s="7"/>
      <c r="J194" s="8"/>
      <c r="K194" s="9"/>
      <c r="L194" s="255"/>
      <c r="M194" s="35"/>
    </row>
    <row r="195" spans="2:13" ht="12.75" hidden="1">
      <c r="B195" s="6"/>
      <c r="C195" s="7"/>
      <c r="D195" s="20"/>
      <c r="E195" s="9"/>
      <c r="F195" s="244"/>
      <c r="G195" s="46"/>
      <c r="H195" s="26"/>
      <c r="I195" s="7"/>
      <c r="J195" s="8"/>
      <c r="K195" s="9"/>
      <c r="L195" s="255"/>
      <c r="M195" s="35"/>
    </row>
    <row r="196" spans="2:13" ht="12.75" hidden="1">
      <c r="B196" s="6"/>
      <c r="C196" s="7"/>
      <c r="D196" s="20"/>
      <c r="E196" s="9"/>
      <c r="F196" s="244"/>
      <c r="G196" s="46"/>
      <c r="H196" s="26"/>
      <c r="I196" s="7"/>
      <c r="J196" s="8"/>
      <c r="K196" s="9"/>
      <c r="L196" s="255"/>
      <c r="M196" s="35"/>
    </row>
    <row r="197" spans="2:13" ht="12.75" hidden="1">
      <c r="B197" s="6"/>
      <c r="C197" s="7"/>
      <c r="D197" s="20"/>
      <c r="E197" s="9"/>
      <c r="F197" s="244"/>
      <c r="G197" s="46"/>
      <c r="H197" s="26"/>
      <c r="I197" s="7"/>
      <c r="J197" s="8"/>
      <c r="K197" s="9"/>
      <c r="L197" s="255"/>
      <c r="M197" s="35"/>
    </row>
    <row r="198" spans="2:13" ht="12.75" hidden="1">
      <c r="B198" s="6"/>
      <c r="C198" s="7"/>
      <c r="D198" s="20"/>
      <c r="E198" s="9"/>
      <c r="F198" s="244"/>
      <c r="G198" s="46"/>
      <c r="H198" s="26"/>
      <c r="I198" s="7"/>
      <c r="J198" s="8"/>
      <c r="K198" s="9"/>
      <c r="L198" s="255"/>
      <c r="M198" s="35"/>
    </row>
    <row r="199" spans="2:13" ht="12.75" hidden="1">
      <c r="B199" s="6"/>
      <c r="C199" s="7"/>
      <c r="D199" s="20"/>
      <c r="E199" s="9"/>
      <c r="F199" s="244"/>
      <c r="G199" s="46"/>
      <c r="H199" s="26"/>
      <c r="I199" s="7"/>
      <c r="J199" s="8"/>
      <c r="K199" s="9"/>
      <c r="L199" s="255"/>
      <c r="M199" s="35"/>
    </row>
    <row r="200" spans="2:13" ht="12.75" hidden="1">
      <c r="B200" s="6"/>
      <c r="C200" s="7"/>
      <c r="D200" s="20"/>
      <c r="E200" s="9"/>
      <c r="F200" s="244"/>
      <c r="G200" s="46"/>
      <c r="H200" s="26"/>
      <c r="I200" s="7"/>
      <c r="J200" s="8"/>
      <c r="K200" s="9"/>
      <c r="L200" s="255"/>
      <c r="M200" s="35"/>
    </row>
    <row r="201" spans="2:13" ht="12.75" hidden="1">
      <c r="B201" s="6"/>
      <c r="C201" s="7"/>
      <c r="D201" s="20"/>
      <c r="E201" s="9"/>
      <c r="F201" s="244"/>
      <c r="G201" s="46"/>
      <c r="H201" s="26"/>
      <c r="I201" s="7"/>
      <c r="J201" s="8"/>
      <c r="K201" s="9"/>
      <c r="L201" s="255"/>
      <c r="M201" s="35"/>
    </row>
    <row r="202" spans="2:13" ht="12.75" hidden="1">
      <c r="B202" s="6"/>
      <c r="C202" s="7"/>
      <c r="D202" s="20"/>
      <c r="E202" s="9"/>
      <c r="F202" s="244"/>
      <c r="G202" s="46"/>
      <c r="H202" s="26"/>
      <c r="I202" s="7"/>
      <c r="J202" s="8"/>
      <c r="K202" s="9"/>
      <c r="L202" s="255"/>
      <c r="M202" s="35"/>
    </row>
    <row r="203" spans="2:13" ht="12.75" hidden="1">
      <c r="B203" s="6"/>
      <c r="C203" s="7"/>
      <c r="D203" s="20"/>
      <c r="E203" s="9"/>
      <c r="F203" s="244"/>
      <c r="G203" s="46"/>
      <c r="H203" s="26"/>
      <c r="I203" s="7"/>
      <c r="J203" s="8"/>
      <c r="K203" s="9"/>
      <c r="L203" s="255"/>
      <c r="M203" s="35"/>
    </row>
    <row r="204" spans="2:13" ht="12.75" hidden="1">
      <c r="B204" s="6"/>
      <c r="C204" s="7"/>
      <c r="D204" s="21"/>
      <c r="E204" s="9"/>
      <c r="F204" s="244"/>
      <c r="G204" s="46"/>
      <c r="H204" s="26"/>
      <c r="I204" s="7"/>
      <c r="J204" s="7"/>
      <c r="K204" s="9"/>
      <c r="L204" s="255"/>
      <c r="M204" s="35"/>
    </row>
    <row r="205" spans="2:13" ht="12.75" hidden="1">
      <c r="B205" s="6"/>
      <c r="C205" s="7"/>
      <c r="D205" s="21"/>
      <c r="E205" s="9"/>
      <c r="F205" s="244"/>
      <c r="G205" s="46"/>
      <c r="H205" s="26"/>
      <c r="I205" s="7"/>
      <c r="J205" s="7"/>
      <c r="K205" s="9"/>
      <c r="L205" s="255"/>
      <c r="M205" s="35"/>
    </row>
    <row r="206" spans="2:13" ht="12.75" hidden="1">
      <c r="B206" s="6"/>
      <c r="C206" s="7"/>
      <c r="D206" s="21"/>
      <c r="E206" s="9"/>
      <c r="F206" s="244"/>
      <c r="G206" s="46"/>
      <c r="H206" s="26"/>
      <c r="I206" s="7"/>
      <c r="J206" s="7"/>
      <c r="K206" s="9"/>
      <c r="L206" s="255"/>
      <c r="M206" s="35"/>
    </row>
    <row r="207" spans="2:13" ht="12.75" hidden="1">
      <c r="B207" s="6"/>
      <c r="C207" s="7"/>
      <c r="D207" s="21"/>
      <c r="E207" s="9"/>
      <c r="F207" s="244"/>
      <c r="G207" s="46"/>
      <c r="H207" s="26"/>
      <c r="I207" s="7"/>
      <c r="J207" s="7"/>
      <c r="K207" s="9"/>
      <c r="L207" s="255"/>
      <c r="M207" s="35"/>
    </row>
    <row r="208" spans="2:13" ht="12.75" hidden="1">
      <c r="B208" s="6"/>
      <c r="C208" s="7"/>
      <c r="D208" s="21"/>
      <c r="E208" s="9"/>
      <c r="F208" s="244"/>
      <c r="G208" s="46"/>
      <c r="H208" s="26"/>
      <c r="I208" s="7"/>
      <c r="J208" s="7"/>
      <c r="K208" s="9"/>
      <c r="L208" s="255"/>
      <c r="M208" s="35"/>
    </row>
    <row r="209" spans="1:13" ht="13.5" hidden="1" thickBot="1">
      <c r="B209" s="19"/>
      <c r="C209" s="10"/>
      <c r="D209" s="22"/>
      <c r="E209" s="11"/>
      <c r="F209" s="245"/>
      <c r="G209" s="46"/>
      <c r="H209" s="28"/>
      <c r="I209" s="29"/>
      <c r="J209" s="29"/>
      <c r="K209" s="30"/>
      <c r="L209" s="256"/>
      <c r="M209" s="35"/>
    </row>
    <row r="210" spans="1:13" ht="12.75" thickTop="1">
      <c r="B210" s="47"/>
      <c r="C210" s="47"/>
      <c r="D210" s="47"/>
      <c r="E210" s="47"/>
      <c r="F210" s="47"/>
      <c r="G210" s="46"/>
      <c r="H210" s="48"/>
      <c r="I210" s="48"/>
      <c r="J210" s="48"/>
      <c r="K210" s="48"/>
      <c r="L210" s="48"/>
      <c r="M210" s="35"/>
    </row>
    <row r="211" spans="1:13" s="3" customFormat="1" ht="34.5" customHeight="1" thickBot="1">
      <c r="A211" s="35"/>
      <c r="B211" s="784" t="s">
        <v>789</v>
      </c>
      <c r="C211" s="784"/>
      <c r="D211" s="35"/>
      <c r="E211" s="211" t="s">
        <v>744</v>
      </c>
      <c r="F211" s="781" t="s">
        <v>1680</v>
      </c>
      <c r="G211" s="781"/>
      <c r="H211" s="781"/>
      <c r="I211" s="781"/>
      <c r="J211" s="35"/>
      <c r="K211" s="784" t="s">
        <v>744</v>
      </c>
      <c r="L211" s="784"/>
      <c r="M211" s="46"/>
    </row>
    <row r="212" spans="1:13" s="3" customFormat="1" ht="5.25" customHeight="1" thickTop="1" thickBot="1">
      <c r="A212" s="35"/>
      <c r="B212" s="790" t="s">
        <v>735</v>
      </c>
      <c r="C212" s="791"/>
      <c r="D212" s="43"/>
      <c r="E212" s="44"/>
      <c r="F212" s="44"/>
      <c r="G212" s="35"/>
      <c r="H212" s="785" t="s">
        <v>736</v>
      </c>
      <c r="I212" s="786"/>
      <c r="J212" s="45"/>
      <c r="K212" s="45"/>
      <c r="L212" s="45"/>
      <c r="M212" s="46"/>
    </row>
    <row r="213" spans="1:13" s="3" customFormat="1" ht="16.5" thickTop="1" thickBot="1">
      <c r="A213" s="46"/>
      <c r="B213" s="792"/>
      <c r="C213" s="793"/>
      <c r="D213" s="14"/>
      <c r="E213" s="12" t="s">
        <v>663</v>
      </c>
      <c r="F213" s="13">
        <f>COUNTA(D215:D234)</f>
        <v>2</v>
      </c>
      <c r="G213" s="46"/>
      <c r="H213" s="787"/>
      <c r="I213" s="788"/>
      <c r="J213" s="32"/>
      <c r="K213" s="33" t="s">
        <v>663</v>
      </c>
      <c r="L213" s="34">
        <f>COUNTA(J215:J234)</f>
        <v>2</v>
      </c>
      <c r="M213" s="46"/>
    </row>
    <row r="214" spans="1:13" s="3" customFormat="1">
      <c r="A214" s="46"/>
      <c r="B214" s="15" t="s">
        <v>644</v>
      </c>
      <c r="C214" s="16" t="s">
        <v>640</v>
      </c>
      <c r="D214" s="4" t="s">
        <v>641</v>
      </c>
      <c r="E214" s="4" t="s">
        <v>642</v>
      </c>
      <c r="F214" s="5" t="s">
        <v>662</v>
      </c>
      <c r="G214" s="46"/>
      <c r="H214" s="24" t="s">
        <v>644</v>
      </c>
      <c r="I214" s="23" t="s">
        <v>640</v>
      </c>
      <c r="J214" s="4" t="s">
        <v>641</v>
      </c>
      <c r="K214" s="4" t="s">
        <v>642</v>
      </c>
      <c r="L214" s="25" t="s">
        <v>662</v>
      </c>
      <c r="M214" s="46"/>
    </row>
    <row r="215" spans="1:13" s="3" customFormat="1">
      <c r="A215" s="46"/>
      <c r="B215" s="93" t="s">
        <v>648</v>
      </c>
      <c r="C215" s="94" t="s">
        <v>1694</v>
      </c>
      <c r="D215" s="95" t="s">
        <v>2302</v>
      </c>
      <c r="E215" s="96" t="s">
        <v>770</v>
      </c>
      <c r="F215" s="241">
        <v>1500.6</v>
      </c>
      <c r="G215" s="46"/>
      <c r="H215" s="111" t="s">
        <v>648</v>
      </c>
      <c r="I215" s="94" t="s">
        <v>1993</v>
      </c>
      <c r="J215" s="95" t="s">
        <v>2305</v>
      </c>
      <c r="K215" s="96" t="s">
        <v>770</v>
      </c>
      <c r="L215" s="252">
        <v>1122.4000000000001</v>
      </c>
      <c r="M215" s="46"/>
    </row>
    <row r="216" spans="1:13" s="3" customFormat="1">
      <c r="A216" s="46"/>
      <c r="B216" s="98" t="s">
        <v>649</v>
      </c>
      <c r="C216" s="99" t="s">
        <v>2303</v>
      </c>
      <c r="D216" s="100" t="s">
        <v>2304</v>
      </c>
      <c r="E216" s="101" t="s">
        <v>770</v>
      </c>
      <c r="F216" s="242">
        <v>1625</v>
      </c>
      <c r="G216" s="46"/>
      <c r="H216" s="113" t="s">
        <v>649</v>
      </c>
      <c r="I216" s="99" t="s">
        <v>1729</v>
      </c>
      <c r="J216" s="100" t="s">
        <v>2306</v>
      </c>
      <c r="K216" s="101" t="s">
        <v>647</v>
      </c>
      <c r="L216" s="253">
        <v>1309.7</v>
      </c>
      <c r="M216" s="46"/>
    </row>
    <row r="217" spans="1:13" s="3" customFormat="1">
      <c r="A217" s="46"/>
      <c r="B217" s="103"/>
      <c r="C217" s="104"/>
      <c r="D217" s="105"/>
      <c r="E217" s="106"/>
      <c r="F217" s="243"/>
      <c r="G217" s="46"/>
      <c r="H217" s="115"/>
      <c r="I217" s="104"/>
      <c r="J217" s="105"/>
      <c r="K217" s="106"/>
      <c r="L217" s="254"/>
      <c r="M217" s="46"/>
    </row>
    <row r="218" spans="1:13" s="3" customFormat="1" ht="12.75" hidden="1">
      <c r="A218" s="46"/>
      <c r="B218" s="6"/>
      <c r="C218" s="7"/>
      <c r="D218" s="20"/>
      <c r="E218" s="9"/>
      <c r="F218" s="244"/>
      <c r="G218" s="46"/>
      <c r="H218" s="26"/>
      <c r="I218" s="7"/>
      <c r="J218" s="8"/>
      <c r="K218" s="9"/>
      <c r="L218" s="255"/>
      <c r="M218" s="46"/>
    </row>
    <row r="219" spans="1:13" s="3" customFormat="1" ht="12.75" hidden="1">
      <c r="A219" s="46"/>
      <c r="B219" s="6"/>
      <c r="C219" s="7"/>
      <c r="D219" s="20"/>
      <c r="E219" s="9"/>
      <c r="F219" s="244"/>
      <c r="G219" s="46"/>
      <c r="H219" s="26"/>
      <c r="I219" s="7"/>
      <c r="J219" s="8"/>
      <c r="K219" s="9"/>
      <c r="L219" s="255"/>
      <c r="M219" s="46"/>
    </row>
    <row r="220" spans="1:13" s="3" customFormat="1" ht="12.75" hidden="1">
      <c r="A220" s="46"/>
      <c r="B220" s="6"/>
      <c r="C220" s="7"/>
      <c r="D220" s="20"/>
      <c r="E220" s="9"/>
      <c r="F220" s="244"/>
      <c r="G220" s="46"/>
      <c r="H220" s="26"/>
      <c r="I220" s="7"/>
      <c r="J220" s="8"/>
      <c r="K220" s="9"/>
      <c r="L220" s="255"/>
      <c r="M220" s="46"/>
    </row>
    <row r="221" spans="1:13" s="3" customFormat="1" ht="12.75" hidden="1">
      <c r="A221" s="46"/>
      <c r="B221" s="6"/>
      <c r="C221" s="7"/>
      <c r="D221" s="20"/>
      <c r="E221" s="9"/>
      <c r="F221" s="244"/>
      <c r="G221" s="46"/>
      <c r="H221" s="26"/>
      <c r="I221" s="7"/>
      <c r="J221" s="8"/>
      <c r="K221" s="9"/>
      <c r="L221" s="255"/>
      <c r="M221" s="46"/>
    </row>
    <row r="222" spans="1:13" s="3" customFormat="1" ht="12.75" hidden="1">
      <c r="A222" s="46"/>
      <c r="B222" s="6"/>
      <c r="C222" s="7"/>
      <c r="D222" s="20"/>
      <c r="E222" s="9"/>
      <c r="F222" s="244"/>
      <c r="G222" s="46"/>
      <c r="H222" s="26"/>
      <c r="I222" s="7"/>
      <c r="J222" s="8"/>
      <c r="K222" s="9"/>
      <c r="L222" s="255"/>
      <c r="M222" s="46"/>
    </row>
    <row r="223" spans="1:13" s="3" customFormat="1" ht="12.75" hidden="1">
      <c r="A223" s="46"/>
      <c r="B223" s="6"/>
      <c r="C223" s="7"/>
      <c r="D223" s="20"/>
      <c r="E223" s="9"/>
      <c r="F223" s="244"/>
      <c r="G223" s="46"/>
      <c r="H223" s="26"/>
      <c r="I223" s="7"/>
      <c r="J223" s="8"/>
      <c r="K223" s="9"/>
      <c r="L223" s="255"/>
      <c r="M223" s="46"/>
    </row>
    <row r="224" spans="1:13" s="3" customFormat="1" ht="12.75" hidden="1">
      <c r="A224" s="46"/>
      <c r="B224" s="6"/>
      <c r="C224" s="7"/>
      <c r="D224" s="20"/>
      <c r="E224" s="9"/>
      <c r="F224" s="244"/>
      <c r="G224" s="46"/>
      <c r="H224" s="26"/>
      <c r="I224" s="7"/>
      <c r="J224" s="8"/>
      <c r="K224" s="9"/>
      <c r="L224" s="255"/>
      <c r="M224" s="46"/>
    </row>
    <row r="225" spans="1:13" s="3" customFormat="1" ht="13.5" hidden="1" customHeight="1">
      <c r="A225" s="46"/>
      <c r="B225" s="6"/>
      <c r="C225" s="7"/>
      <c r="D225" s="20"/>
      <c r="E225" s="9"/>
      <c r="F225" s="244"/>
      <c r="G225" s="46"/>
      <c r="H225" s="26"/>
      <c r="I225" s="7"/>
      <c r="J225" s="8"/>
      <c r="K225" s="9"/>
      <c r="L225" s="255"/>
      <c r="M225" s="46"/>
    </row>
    <row r="226" spans="1:13" s="3" customFormat="1" ht="13.5" hidden="1" customHeight="1">
      <c r="A226" s="46"/>
      <c r="B226" s="6"/>
      <c r="C226" s="7"/>
      <c r="D226" s="20"/>
      <c r="E226" s="9"/>
      <c r="F226" s="244"/>
      <c r="G226" s="46"/>
      <c r="H226" s="26"/>
      <c r="I226" s="7"/>
      <c r="J226" s="8"/>
      <c r="K226" s="9"/>
      <c r="L226" s="255"/>
      <c r="M226" s="46"/>
    </row>
    <row r="227" spans="1:13" s="3" customFormat="1" ht="13.5" hidden="1" customHeight="1">
      <c r="A227" s="46"/>
      <c r="B227" s="6"/>
      <c r="C227" s="7"/>
      <c r="D227" s="20"/>
      <c r="E227" s="9"/>
      <c r="F227" s="244"/>
      <c r="G227" s="46"/>
      <c r="H227" s="26"/>
      <c r="I227" s="7"/>
      <c r="J227" s="8"/>
      <c r="K227" s="9"/>
      <c r="L227" s="255"/>
      <c r="M227" s="46"/>
    </row>
    <row r="228" spans="1:13" s="3" customFormat="1" ht="13.5" hidden="1" customHeight="1">
      <c r="A228" s="46"/>
      <c r="B228" s="6"/>
      <c r="C228" s="7"/>
      <c r="D228" s="20"/>
      <c r="E228" s="9"/>
      <c r="F228" s="244"/>
      <c r="G228" s="46"/>
      <c r="H228" s="26"/>
      <c r="I228" s="7"/>
      <c r="J228" s="8"/>
      <c r="K228" s="9"/>
      <c r="L228" s="255"/>
      <c r="M228" s="46"/>
    </row>
    <row r="229" spans="1:13" s="3" customFormat="1" ht="13.5" hidden="1" customHeight="1">
      <c r="A229" s="46"/>
      <c r="B229" s="6"/>
      <c r="C229" s="7"/>
      <c r="D229" s="21"/>
      <c r="E229" s="9"/>
      <c r="F229" s="244"/>
      <c r="G229" s="46"/>
      <c r="H229" s="26"/>
      <c r="I229" s="7"/>
      <c r="J229" s="7"/>
      <c r="K229" s="9"/>
      <c r="L229" s="255"/>
      <c r="M229" s="46"/>
    </row>
    <row r="230" spans="1:13" s="3" customFormat="1" ht="13.5" hidden="1" customHeight="1">
      <c r="A230" s="46"/>
      <c r="B230" s="6"/>
      <c r="C230" s="7"/>
      <c r="D230" s="21"/>
      <c r="E230" s="9"/>
      <c r="F230" s="244"/>
      <c r="G230" s="46"/>
      <c r="H230" s="26"/>
      <c r="I230" s="7"/>
      <c r="J230" s="7"/>
      <c r="K230" s="9"/>
      <c r="L230" s="255"/>
      <c r="M230" s="46"/>
    </row>
    <row r="231" spans="1:13" s="3" customFormat="1" ht="13.5" hidden="1" customHeight="1">
      <c r="A231" s="46"/>
      <c r="B231" s="6"/>
      <c r="C231" s="7"/>
      <c r="D231" s="21"/>
      <c r="E231" s="9"/>
      <c r="F231" s="244"/>
      <c r="G231" s="46"/>
      <c r="H231" s="26"/>
      <c r="I231" s="7"/>
      <c r="J231" s="7"/>
      <c r="K231" s="9"/>
      <c r="L231" s="255"/>
      <c r="M231" s="46"/>
    </row>
    <row r="232" spans="1:13" s="3" customFormat="1" ht="13.5" hidden="1" customHeight="1">
      <c r="A232" s="46"/>
      <c r="B232" s="6"/>
      <c r="C232" s="7"/>
      <c r="D232" s="21"/>
      <c r="E232" s="9"/>
      <c r="F232" s="244"/>
      <c r="G232" s="46"/>
      <c r="H232" s="26"/>
      <c r="I232" s="7"/>
      <c r="J232" s="7"/>
      <c r="K232" s="9"/>
      <c r="L232" s="255"/>
      <c r="M232" s="46"/>
    </row>
    <row r="233" spans="1:13" s="3" customFormat="1" ht="13.5" hidden="1" customHeight="1">
      <c r="A233" s="46"/>
      <c r="B233" s="6"/>
      <c r="C233" s="7"/>
      <c r="D233" s="21"/>
      <c r="E233" s="9"/>
      <c r="F233" s="244"/>
      <c r="G233" s="46"/>
      <c r="H233" s="26"/>
      <c r="I233" s="7"/>
      <c r="J233" s="7"/>
      <c r="K233" s="9"/>
      <c r="L233" s="255"/>
      <c r="M233" s="46"/>
    </row>
    <row r="234" spans="1:13" s="3" customFormat="1" ht="13.5" thickBot="1">
      <c r="A234" s="46"/>
      <c r="B234" s="19"/>
      <c r="C234" s="10"/>
      <c r="D234" s="22"/>
      <c r="E234" s="11"/>
      <c r="F234" s="245"/>
      <c r="G234" s="46"/>
      <c r="H234" s="28"/>
      <c r="I234" s="29"/>
      <c r="J234" s="29"/>
      <c r="K234" s="30"/>
      <c r="L234" s="256"/>
      <c r="M234" s="46"/>
    </row>
    <row r="235" spans="1:13" s="3" customFormat="1" ht="9.75" customHeight="1" thickTop="1">
      <c r="A235" s="46"/>
      <c r="B235" s="47"/>
      <c r="C235" s="47"/>
      <c r="D235" s="47"/>
      <c r="E235" s="47"/>
      <c r="F235" s="47"/>
      <c r="G235" s="46"/>
      <c r="H235" s="48"/>
      <c r="I235" s="48"/>
      <c r="J235" s="48"/>
      <c r="K235" s="48"/>
      <c r="L235" s="48"/>
      <c r="M235" s="46"/>
    </row>
    <row r="236" spans="1:13" s="3" customFormat="1" ht="34.5" customHeight="1" thickBot="1">
      <c r="A236" s="35"/>
      <c r="B236" s="213" t="s">
        <v>790</v>
      </c>
      <c r="C236" s="211"/>
      <c r="D236" s="35"/>
      <c r="E236" s="211" t="s">
        <v>743</v>
      </c>
      <c r="F236" s="781" t="s">
        <v>1681</v>
      </c>
      <c r="G236" s="781"/>
      <c r="H236" s="781"/>
      <c r="I236" s="781"/>
      <c r="J236" s="35"/>
      <c r="K236" s="211" t="s">
        <v>741</v>
      </c>
      <c r="L236" s="211"/>
      <c r="M236" s="46"/>
    </row>
    <row r="237" spans="1:13" s="3" customFormat="1" ht="5.25" customHeight="1" thickTop="1" thickBot="1">
      <c r="A237" s="35"/>
      <c r="B237" s="810" t="s">
        <v>737</v>
      </c>
      <c r="C237" s="811"/>
      <c r="D237" s="43"/>
      <c r="E237" s="44"/>
      <c r="F237" s="44"/>
      <c r="G237" s="35"/>
      <c r="H237" s="814" t="s">
        <v>738</v>
      </c>
      <c r="I237" s="815"/>
      <c r="J237" s="45"/>
      <c r="K237" s="45"/>
      <c r="L237" s="45"/>
      <c r="M237" s="46"/>
    </row>
    <row r="238" spans="1:13" s="3" customFormat="1" ht="16.5" thickTop="1" thickBot="1">
      <c r="A238" s="46"/>
      <c r="B238" s="812"/>
      <c r="C238" s="813"/>
      <c r="D238" s="14"/>
      <c r="E238" s="12" t="s">
        <v>663</v>
      </c>
      <c r="F238" s="13">
        <f>COUNTA(D240:D259)</f>
        <v>5</v>
      </c>
      <c r="G238" s="46"/>
      <c r="H238" s="816"/>
      <c r="I238" s="817"/>
      <c r="J238" s="32"/>
      <c r="K238" s="33" t="s">
        <v>663</v>
      </c>
      <c r="L238" s="34">
        <f>COUNTA(J240:J259)</f>
        <v>11</v>
      </c>
      <c r="M238" s="46"/>
    </row>
    <row r="239" spans="1:13" s="3" customFormat="1">
      <c r="A239" s="46"/>
      <c r="B239" s="15" t="s">
        <v>644</v>
      </c>
      <c r="C239" s="16" t="s">
        <v>640</v>
      </c>
      <c r="D239" s="4" t="s">
        <v>641</v>
      </c>
      <c r="E239" s="4" t="s">
        <v>1617</v>
      </c>
      <c r="F239" s="5" t="s">
        <v>662</v>
      </c>
      <c r="G239" s="46"/>
      <c r="H239" s="24" t="s">
        <v>644</v>
      </c>
      <c r="I239" s="23" t="s">
        <v>640</v>
      </c>
      <c r="J239" s="4" t="s">
        <v>641</v>
      </c>
      <c r="K239" s="4" t="s">
        <v>1617</v>
      </c>
      <c r="L239" s="25" t="s">
        <v>662</v>
      </c>
      <c r="M239" s="46"/>
    </row>
    <row r="240" spans="1:13" s="3" customFormat="1">
      <c r="A240" s="46"/>
      <c r="B240" s="93" t="s">
        <v>648</v>
      </c>
      <c r="C240" s="94" t="s">
        <v>1718</v>
      </c>
      <c r="D240" s="95" t="s">
        <v>2328</v>
      </c>
      <c r="E240" s="96" t="s">
        <v>647</v>
      </c>
      <c r="F240" s="241">
        <v>1334</v>
      </c>
      <c r="G240" s="46"/>
      <c r="H240" s="111" t="s">
        <v>648</v>
      </c>
      <c r="I240" s="94" t="s">
        <v>2307</v>
      </c>
      <c r="J240" s="95" t="s">
        <v>2308</v>
      </c>
      <c r="K240" s="96" t="s">
        <v>965</v>
      </c>
      <c r="L240" s="252">
        <v>2707.1</v>
      </c>
      <c r="M240" s="46"/>
    </row>
    <row r="241" spans="1:13" s="3" customFormat="1">
      <c r="A241" s="46"/>
      <c r="B241" s="98" t="s">
        <v>649</v>
      </c>
      <c r="C241" s="99" t="s">
        <v>1714</v>
      </c>
      <c r="D241" s="100" t="s">
        <v>2325</v>
      </c>
      <c r="E241" s="101" t="s">
        <v>900</v>
      </c>
      <c r="F241" s="242">
        <v>1354.9</v>
      </c>
      <c r="G241" s="46"/>
      <c r="H241" s="113" t="s">
        <v>649</v>
      </c>
      <c r="I241" s="99" t="s">
        <v>2309</v>
      </c>
      <c r="J241" s="100" t="s">
        <v>2310</v>
      </c>
      <c r="K241" s="101" t="s">
        <v>747</v>
      </c>
      <c r="L241" s="253">
        <v>2709.2</v>
      </c>
      <c r="M241" s="46"/>
    </row>
    <row r="242" spans="1:13" s="3" customFormat="1">
      <c r="A242" s="46"/>
      <c r="B242" s="103" t="s">
        <v>650</v>
      </c>
      <c r="C242" s="104" t="s">
        <v>1946</v>
      </c>
      <c r="D242" s="105" t="s">
        <v>2326</v>
      </c>
      <c r="E242" s="106" t="s">
        <v>959</v>
      </c>
      <c r="F242" s="243">
        <v>1408.2</v>
      </c>
      <c r="G242" s="46"/>
      <c r="H242" s="115" t="s">
        <v>650</v>
      </c>
      <c r="I242" s="104" t="s">
        <v>2322</v>
      </c>
      <c r="J242" s="105" t="s">
        <v>2311</v>
      </c>
      <c r="K242" s="106" t="s">
        <v>1628</v>
      </c>
      <c r="L242" s="254">
        <v>2735.3</v>
      </c>
      <c r="M242" s="46"/>
    </row>
    <row r="243" spans="1:13" s="3" customFormat="1">
      <c r="A243" s="46"/>
      <c r="B243" s="6" t="s">
        <v>651</v>
      </c>
      <c r="C243" s="7" t="s">
        <v>2327</v>
      </c>
      <c r="D243" s="8" t="s">
        <v>2329</v>
      </c>
      <c r="E243" s="9" t="s">
        <v>2323</v>
      </c>
      <c r="F243" s="244">
        <v>1626.1</v>
      </c>
      <c r="G243" s="46"/>
      <c r="H243" s="26" t="s">
        <v>651</v>
      </c>
      <c r="I243" s="7" t="s">
        <v>2331</v>
      </c>
      <c r="J243" s="8" t="s">
        <v>2312</v>
      </c>
      <c r="K243" s="9" t="s">
        <v>2323</v>
      </c>
      <c r="L243" s="255">
        <v>2751.3</v>
      </c>
      <c r="M243" s="46"/>
    </row>
    <row r="244" spans="1:13" s="3" customFormat="1">
      <c r="A244" s="46"/>
      <c r="B244" s="6" t="s">
        <v>652</v>
      </c>
      <c r="C244" s="7" t="s">
        <v>1722</v>
      </c>
      <c r="D244" s="8" t="s">
        <v>2330</v>
      </c>
      <c r="E244" s="9" t="s">
        <v>770</v>
      </c>
      <c r="F244" s="244">
        <v>1809.9</v>
      </c>
      <c r="G244" s="46"/>
      <c r="H244" s="26" t="s">
        <v>652</v>
      </c>
      <c r="I244" s="7" t="s">
        <v>1991</v>
      </c>
      <c r="J244" s="8" t="s">
        <v>2313</v>
      </c>
      <c r="K244" s="9" t="s">
        <v>900</v>
      </c>
      <c r="L244" s="255">
        <v>2757.8</v>
      </c>
      <c r="M244" s="46"/>
    </row>
    <row r="245" spans="1:13" s="3" customFormat="1" ht="12.75">
      <c r="A245" s="46"/>
      <c r="B245" s="6"/>
      <c r="C245" s="7"/>
      <c r="D245" s="20"/>
      <c r="E245" s="9"/>
      <c r="F245" s="244"/>
      <c r="G245" s="46"/>
      <c r="H245" s="26" t="s">
        <v>653</v>
      </c>
      <c r="I245" s="7" t="s">
        <v>2314</v>
      </c>
      <c r="J245" s="8" t="s">
        <v>2315</v>
      </c>
      <c r="K245" s="9" t="s">
        <v>2324</v>
      </c>
      <c r="L245" s="255">
        <v>2904.4</v>
      </c>
      <c r="M245" s="46"/>
    </row>
    <row r="246" spans="1:13" s="3" customFormat="1" ht="12.75">
      <c r="A246" s="46"/>
      <c r="B246" s="6"/>
      <c r="C246" s="7"/>
      <c r="D246" s="20"/>
      <c r="E246" s="9"/>
      <c r="F246" s="244"/>
      <c r="G246" s="46"/>
      <c r="H246" s="26" t="s">
        <v>654</v>
      </c>
      <c r="I246" s="7" t="s">
        <v>2316</v>
      </c>
      <c r="J246" s="8" t="s">
        <v>2317</v>
      </c>
      <c r="K246" s="9" t="s">
        <v>747</v>
      </c>
      <c r="L246" s="255">
        <v>2905.5</v>
      </c>
      <c r="M246" s="46"/>
    </row>
    <row r="247" spans="1:13" s="3" customFormat="1" ht="12.75">
      <c r="A247" s="46"/>
      <c r="B247" s="6"/>
      <c r="C247" s="7"/>
      <c r="D247" s="20"/>
      <c r="E247" s="9"/>
      <c r="F247" s="244"/>
      <c r="G247" s="46"/>
      <c r="H247" s="26" t="s">
        <v>655</v>
      </c>
      <c r="I247" s="7" t="s">
        <v>2318</v>
      </c>
      <c r="J247" s="8" t="s">
        <v>2319</v>
      </c>
      <c r="K247" s="9" t="s">
        <v>770</v>
      </c>
      <c r="L247" s="255">
        <v>2927.8</v>
      </c>
      <c r="M247" s="46"/>
    </row>
    <row r="248" spans="1:13" s="3" customFormat="1" ht="12.75">
      <c r="A248" s="46"/>
      <c r="B248" s="6"/>
      <c r="C248" s="7"/>
      <c r="D248" s="20"/>
      <c r="E248" s="9"/>
      <c r="F248" s="244"/>
      <c r="G248" s="46"/>
      <c r="H248" s="26" t="s">
        <v>656</v>
      </c>
      <c r="I248" s="7" t="s">
        <v>1729</v>
      </c>
      <c r="J248" s="8" t="s">
        <v>2315</v>
      </c>
      <c r="K248" s="9" t="s">
        <v>2324</v>
      </c>
      <c r="L248" s="255">
        <v>3022.4</v>
      </c>
      <c r="M248" s="46"/>
    </row>
    <row r="249" spans="1:13" s="3" customFormat="1" ht="12.75">
      <c r="A249" s="46"/>
      <c r="B249" s="6"/>
      <c r="C249" s="7"/>
      <c r="D249" s="20"/>
      <c r="E249" s="9"/>
      <c r="F249" s="244"/>
      <c r="G249" s="46"/>
      <c r="H249" s="26" t="s">
        <v>657</v>
      </c>
      <c r="I249" s="7" t="s">
        <v>1993</v>
      </c>
      <c r="J249" s="8" t="s">
        <v>2298</v>
      </c>
      <c r="K249" s="9" t="s">
        <v>770</v>
      </c>
      <c r="L249" s="255">
        <v>3105.3</v>
      </c>
      <c r="M249" s="46"/>
    </row>
    <row r="250" spans="1:13" s="3" customFormat="1" ht="13.5" thickBot="1">
      <c r="A250" s="46"/>
      <c r="B250" s="6"/>
      <c r="C250" s="7"/>
      <c r="D250" s="20"/>
      <c r="E250" s="9"/>
      <c r="F250" s="244"/>
      <c r="G250" s="46"/>
      <c r="H250" s="26" t="s">
        <v>658</v>
      </c>
      <c r="I250" s="7" t="s">
        <v>2320</v>
      </c>
      <c r="J250" s="8" t="s">
        <v>2321</v>
      </c>
      <c r="K250" s="9" t="s">
        <v>900</v>
      </c>
      <c r="L250" s="255">
        <v>3442</v>
      </c>
      <c r="M250" s="46"/>
    </row>
    <row r="251" spans="1:13" s="3" customFormat="1" ht="12.75" hidden="1">
      <c r="A251" s="46"/>
      <c r="B251" s="6"/>
      <c r="C251" s="7"/>
      <c r="D251" s="20"/>
      <c r="E251" s="9"/>
      <c r="F251" s="244"/>
      <c r="G251" s="46"/>
      <c r="H251" s="26"/>
      <c r="I251" s="7"/>
      <c r="J251" s="8"/>
      <c r="K251" s="9"/>
      <c r="L251" s="255"/>
      <c r="M251" s="46"/>
    </row>
    <row r="252" spans="1:13" s="3" customFormat="1" ht="12.75" hidden="1">
      <c r="A252" s="46"/>
      <c r="B252" s="6"/>
      <c r="C252" s="7"/>
      <c r="D252" s="20"/>
      <c r="E252" s="9"/>
      <c r="F252" s="244"/>
      <c r="G252" s="46"/>
      <c r="H252" s="26"/>
      <c r="I252" s="7"/>
      <c r="J252" s="8"/>
      <c r="K252" s="9"/>
      <c r="L252" s="255"/>
      <c r="M252" s="46"/>
    </row>
    <row r="253" spans="1:13" s="3" customFormat="1" ht="12.75" hidden="1">
      <c r="A253" s="46"/>
      <c r="B253" s="6"/>
      <c r="C253" s="7"/>
      <c r="D253" s="20"/>
      <c r="E253" s="9"/>
      <c r="F253" s="244"/>
      <c r="G253" s="46"/>
      <c r="H253" s="26"/>
      <c r="I253" s="7"/>
      <c r="J253" s="8"/>
      <c r="K253" s="9"/>
      <c r="L253" s="255"/>
      <c r="M253" s="46"/>
    </row>
    <row r="254" spans="1:13" s="3" customFormat="1" ht="12.75" hidden="1">
      <c r="A254" s="46"/>
      <c r="B254" s="6"/>
      <c r="C254" s="7"/>
      <c r="D254" s="21"/>
      <c r="E254" s="9"/>
      <c r="F254" s="244"/>
      <c r="G254" s="46"/>
      <c r="H254" s="26"/>
      <c r="I254" s="7"/>
      <c r="J254" s="8"/>
      <c r="K254" s="9"/>
      <c r="L254" s="255"/>
      <c r="M254" s="46"/>
    </row>
    <row r="255" spans="1:13" s="3" customFormat="1" ht="12.75" hidden="1">
      <c r="A255" s="46"/>
      <c r="B255" s="6"/>
      <c r="C255" s="7"/>
      <c r="D255" s="21"/>
      <c r="E255" s="9"/>
      <c r="F255" s="244"/>
      <c r="G255" s="46"/>
      <c r="H255" s="26"/>
      <c r="I255" s="7"/>
      <c r="J255" s="7"/>
      <c r="K255" s="9"/>
      <c r="L255" s="255"/>
      <c r="M255" s="46"/>
    </row>
    <row r="256" spans="1:13" s="3" customFormat="1" ht="12.75" hidden="1">
      <c r="A256" s="46"/>
      <c r="B256" s="6"/>
      <c r="C256" s="7"/>
      <c r="D256" s="21"/>
      <c r="E256" s="9"/>
      <c r="F256" s="244"/>
      <c r="G256" s="46"/>
      <c r="H256" s="26"/>
      <c r="I256" s="7"/>
      <c r="J256" s="7"/>
      <c r="K256" s="9"/>
      <c r="L256" s="255"/>
      <c r="M256" s="46"/>
    </row>
    <row r="257" spans="1:13" s="3" customFormat="1" ht="12.75" hidden="1">
      <c r="A257" s="46"/>
      <c r="B257" s="6"/>
      <c r="C257" s="7"/>
      <c r="D257" s="21"/>
      <c r="E257" s="9"/>
      <c r="F257" s="244"/>
      <c r="G257" s="46"/>
      <c r="H257" s="26"/>
      <c r="I257" s="7"/>
      <c r="J257" s="7"/>
      <c r="K257" s="9"/>
      <c r="L257" s="255"/>
      <c r="M257" s="46"/>
    </row>
    <row r="258" spans="1:13" s="3" customFormat="1" ht="12.75" hidden="1">
      <c r="A258" s="46"/>
      <c r="B258" s="6"/>
      <c r="C258" s="7"/>
      <c r="D258" s="21"/>
      <c r="E258" s="9"/>
      <c r="F258" s="244"/>
      <c r="G258" s="46"/>
      <c r="H258" s="26"/>
      <c r="I258" s="7"/>
      <c r="J258" s="7"/>
      <c r="K258" s="9"/>
      <c r="L258" s="255"/>
      <c r="M258" s="46"/>
    </row>
    <row r="259" spans="1:13" s="3" customFormat="1" ht="13.5" hidden="1" thickBot="1">
      <c r="A259" s="46"/>
      <c r="B259" s="19"/>
      <c r="C259" s="10"/>
      <c r="D259" s="22"/>
      <c r="E259" s="11"/>
      <c r="F259" s="245"/>
      <c r="G259" s="46"/>
      <c r="H259" s="28"/>
      <c r="I259" s="29"/>
      <c r="J259" s="29"/>
      <c r="K259" s="30"/>
      <c r="L259" s="256"/>
      <c r="M259" s="46"/>
    </row>
    <row r="260" spans="1:13" s="3" customFormat="1" ht="9" customHeight="1" thickTop="1">
      <c r="A260" s="46"/>
      <c r="B260" s="47"/>
      <c r="C260" s="47"/>
      <c r="D260" s="47"/>
      <c r="E260" s="47"/>
      <c r="F260" s="47"/>
      <c r="G260" s="46"/>
      <c r="H260" s="48"/>
      <c r="I260" s="48"/>
      <c r="J260" s="48"/>
      <c r="K260" s="48"/>
      <c r="L260" s="48"/>
      <c r="M260" s="46"/>
    </row>
    <row r="261" spans="1:13" s="3" customFormat="1" ht="34.5" customHeight="1" thickBot="1">
      <c r="A261" s="35"/>
      <c r="B261" s="213" t="s">
        <v>791</v>
      </c>
      <c r="C261" s="211"/>
      <c r="D261" s="35"/>
      <c r="E261" s="211" t="s">
        <v>743</v>
      </c>
      <c r="F261" s="781" t="s">
        <v>740</v>
      </c>
      <c r="G261" s="781"/>
      <c r="H261" s="781"/>
      <c r="I261" s="781"/>
      <c r="K261" s="211" t="s">
        <v>741</v>
      </c>
      <c r="L261" s="211"/>
      <c r="M261" s="46"/>
    </row>
    <row r="262" spans="1:13" s="3" customFormat="1" ht="5.25" customHeight="1" thickTop="1" thickBot="1">
      <c r="A262" s="35"/>
      <c r="B262" s="810" t="s">
        <v>1646</v>
      </c>
      <c r="C262" s="811"/>
      <c r="D262" s="43"/>
      <c r="E262" s="44"/>
      <c r="F262" s="44"/>
      <c r="G262" s="35"/>
      <c r="H262" s="814" t="s">
        <v>739</v>
      </c>
      <c r="I262" s="815"/>
      <c r="J262" s="45"/>
      <c r="K262" s="45"/>
      <c r="L262" s="45"/>
      <c r="M262" s="46"/>
    </row>
    <row r="263" spans="1:13" s="3" customFormat="1" ht="16.5" thickTop="1" thickBot="1">
      <c r="A263" s="46"/>
      <c r="B263" s="812"/>
      <c r="C263" s="813"/>
      <c r="D263" s="14"/>
      <c r="E263" s="12" t="s">
        <v>663</v>
      </c>
      <c r="F263" s="13">
        <f>COUNTA(D265:D284)</f>
        <v>1</v>
      </c>
      <c r="G263" s="46"/>
      <c r="H263" s="816"/>
      <c r="I263" s="817"/>
      <c r="J263" s="32"/>
      <c r="K263" s="33" t="s">
        <v>663</v>
      </c>
      <c r="L263" s="34">
        <f>COUNTA(J265:J284)</f>
        <v>9</v>
      </c>
      <c r="M263" s="46"/>
    </row>
    <row r="264" spans="1:13" s="3" customFormat="1">
      <c r="A264" s="46"/>
      <c r="B264" s="15" t="s">
        <v>644</v>
      </c>
      <c r="C264" s="16" t="s">
        <v>640</v>
      </c>
      <c r="D264" s="4" t="s">
        <v>641</v>
      </c>
      <c r="E264" s="4" t="s">
        <v>1617</v>
      </c>
      <c r="F264" s="5" t="s">
        <v>662</v>
      </c>
      <c r="G264" s="46"/>
      <c r="H264" s="24" t="s">
        <v>644</v>
      </c>
      <c r="I264" s="23" t="s">
        <v>640</v>
      </c>
      <c r="J264" s="4" t="s">
        <v>641</v>
      </c>
      <c r="K264" s="4" t="s">
        <v>1617</v>
      </c>
      <c r="L264" s="25" t="s">
        <v>662</v>
      </c>
      <c r="M264" s="46"/>
    </row>
    <row r="265" spans="1:13" s="3" customFormat="1">
      <c r="A265" s="46"/>
      <c r="B265" s="93" t="s">
        <v>648</v>
      </c>
      <c r="C265" s="94" t="s">
        <v>2332</v>
      </c>
      <c r="D265" s="95" t="s">
        <v>2333</v>
      </c>
      <c r="E265" s="96" t="s">
        <v>1652</v>
      </c>
      <c r="F265" s="241">
        <v>1458.3</v>
      </c>
      <c r="G265" s="46"/>
      <c r="H265" s="111" t="s">
        <v>648</v>
      </c>
      <c r="I265" s="94" t="s">
        <v>2334</v>
      </c>
      <c r="J265" s="95" t="s">
        <v>2335</v>
      </c>
      <c r="K265" s="96" t="s">
        <v>747</v>
      </c>
      <c r="L265" s="252">
        <v>2745.5</v>
      </c>
      <c r="M265" s="46"/>
    </row>
    <row r="266" spans="1:13" s="3" customFormat="1">
      <c r="A266" s="46"/>
      <c r="B266" s="98"/>
      <c r="C266" s="99"/>
      <c r="D266" s="100"/>
      <c r="E266" s="101"/>
      <c r="F266" s="242"/>
      <c r="G266" s="46"/>
      <c r="H266" s="113" t="s">
        <v>649</v>
      </c>
      <c r="I266" s="99" t="s">
        <v>2686</v>
      </c>
      <c r="J266" s="100" t="s">
        <v>2687</v>
      </c>
      <c r="K266" s="101" t="s">
        <v>2344</v>
      </c>
      <c r="L266" s="253">
        <v>2830</v>
      </c>
      <c r="M266" s="46"/>
    </row>
    <row r="267" spans="1:13" s="3" customFormat="1">
      <c r="A267" s="46"/>
      <c r="B267" s="103"/>
      <c r="C267" s="104"/>
      <c r="D267" s="105"/>
      <c r="E267" s="106"/>
      <c r="F267" s="243"/>
      <c r="G267" s="46"/>
      <c r="H267" s="115" t="s">
        <v>650</v>
      </c>
      <c r="I267" s="104" t="s">
        <v>2336</v>
      </c>
      <c r="J267" s="105" t="s">
        <v>2337</v>
      </c>
      <c r="K267" s="106" t="s">
        <v>1628</v>
      </c>
      <c r="L267" s="254">
        <v>2843.5</v>
      </c>
      <c r="M267" s="46"/>
    </row>
    <row r="268" spans="1:13" s="3" customFormat="1" ht="12.75">
      <c r="A268" s="46"/>
      <c r="B268" s="6"/>
      <c r="C268" s="7"/>
      <c r="D268" s="20"/>
      <c r="E268" s="9"/>
      <c r="F268" s="244"/>
      <c r="G268" s="46"/>
      <c r="H268" s="26" t="s">
        <v>651</v>
      </c>
      <c r="I268" s="7" t="s">
        <v>1991</v>
      </c>
      <c r="J268" s="8" t="s">
        <v>2343</v>
      </c>
      <c r="K268" s="9" t="s">
        <v>687</v>
      </c>
      <c r="L268" s="255">
        <v>2851</v>
      </c>
      <c r="M268" s="46"/>
    </row>
    <row r="269" spans="1:13" s="3" customFormat="1" ht="12.75">
      <c r="A269" s="46"/>
      <c r="B269" s="6"/>
      <c r="C269" s="7"/>
      <c r="D269" s="20"/>
      <c r="E269" s="9"/>
      <c r="F269" s="244"/>
      <c r="G269" s="46"/>
      <c r="H269" s="26" t="s">
        <v>652</v>
      </c>
      <c r="I269" s="7" t="s">
        <v>2338</v>
      </c>
      <c r="J269" s="8" t="s">
        <v>2339</v>
      </c>
      <c r="K269" s="9" t="s">
        <v>695</v>
      </c>
      <c r="L269" s="255">
        <v>2940.1</v>
      </c>
      <c r="M269" s="46"/>
    </row>
    <row r="270" spans="1:13" s="3" customFormat="1" ht="12.75">
      <c r="A270" s="46"/>
      <c r="B270" s="6"/>
      <c r="C270" s="7"/>
      <c r="D270" s="20"/>
      <c r="E270" s="9"/>
      <c r="F270" s="244"/>
      <c r="G270" s="46"/>
      <c r="H270" s="26" t="s">
        <v>653</v>
      </c>
      <c r="I270" s="7" t="s">
        <v>2280</v>
      </c>
      <c r="J270" s="8" t="s">
        <v>2340</v>
      </c>
      <c r="K270" s="9" t="s">
        <v>747</v>
      </c>
      <c r="L270" s="255">
        <v>2944.1</v>
      </c>
      <c r="M270" s="46"/>
    </row>
    <row r="271" spans="1:13" s="3" customFormat="1" ht="12.75">
      <c r="A271" s="46"/>
      <c r="B271" s="6"/>
      <c r="C271" s="7"/>
      <c r="D271" s="20"/>
      <c r="E271" s="9"/>
      <c r="F271" s="244"/>
      <c r="G271" s="46"/>
      <c r="H271" s="26" t="s">
        <v>654</v>
      </c>
      <c r="I271" s="7" t="s">
        <v>2341</v>
      </c>
      <c r="J271" s="8" t="s">
        <v>2342</v>
      </c>
      <c r="K271" s="9" t="s">
        <v>2323</v>
      </c>
      <c r="L271" s="255">
        <v>2946.4</v>
      </c>
      <c r="M271" s="46"/>
    </row>
    <row r="272" spans="1:13" s="3" customFormat="1" ht="12.75">
      <c r="A272" s="46"/>
      <c r="B272" s="6"/>
      <c r="C272" s="7"/>
      <c r="D272" s="20"/>
      <c r="E272" s="9"/>
      <c r="F272" s="244"/>
      <c r="G272" s="46"/>
      <c r="H272" s="26" t="s">
        <v>655</v>
      </c>
      <c r="I272" s="7" t="s">
        <v>2688</v>
      </c>
      <c r="J272" s="8" t="s">
        <v>2284</v>
      </c>
      <c r="K272" s="9" t="s">
        <v>1630</v>
      </c>
      <c r="L272" s="255">
        <v>3306.2</v>
      </c>
      <c r="M272" s="46"/>
    </row>
    <row r="273" spans="1:13" s="3" customFormat="1" ht="13.5" thickBot="1">
      <c r="A273" s="46"/>
      <c r="B273" s="6"/>
      <c r="C273" s="7"/>
      <c r="D273" s="20"/>
      <c r="E273" s="9"/>
      <c r="F273" s="244"/>
      <c r="G273" s="46"/>
      <c r="H273" s="26" t="s">
        <v>656</v>
      </c>
      <c r="I273" s="7" t="s">
        <v>2309</v>
      </c>
      <c r="J273" s="8" t="s">
        <v>2298</v>
      </c>
      <c r="K273" s="9" t="s">
        <v>770</v>
      </c>
      <c r="L273" s="255">
        <v>3549.1</v>
      </c>
      <c r="M273" s="46"/>
    </row>
    <row r="274" spans="1:13" s="3" customFormat="1" ht="12.75" hidden="1">
      <c r="A274" s="46"/>
      <c r="B274" s="6"/>
      <c r="C274" s="7"/>
      <c r="D274" s="20"/>
      <c r="E274" s="9"/>
      <c r="F274" s="244"/>
      <c r="G274" s="46"/>
      <c r="H274" s="26"/>
      <c r="I274" s="7"/>
      <c r="J274" s="8"/>
      <c r="K274" s="9"/>
      <c r="L274" s="255"/>
      <c r="M274" s="46"/>
    </row>
    <row r="275" spans="1:13" s="3" customFormat="1" ht="12.75" hidden="1">
      <c r="A275" s="46"/>
      <c r="B275" s="6"/>
      <c r="C275" s="7"/>
      <c r="D275" s="20"/>
      <c r="E275" s="9"/>
      <c r="F275" s="244"/>
      <c r="G275" s="46"/>
      <c r="H275" s="26"/>
      <c r="I275" s="7"/>
      <c r="J275" s="8"/>
      <c r="K275" s="9"/>
      <c r="L275" s="255"/>
      <c r="M275" s="46"/>
    </row>
    <row r="276" spans="1:13" s="3" customFormat="1" ht="12.75" hidden="1">
      <c r="A276" s="46"/>
      <c r="B276" s="6"/>
      <c r="C276" s="7"/>
      <c r="D276" s="20"/>
      <c r="E276" s="9"/>
      <c r="F276" s="244"/>
      <c r="G276" s="46"/>
      <c r="H276" s="26"/>
      <c r="I276" s="7"/>
      <c r="J276" s="8"/>
      <c r="K276" s="9"/>
      <c r="L276" s="255"/>
      <c r="M276" s="46"/>
    </row>
    <row r="277" spans="1:13" s="3" customFormat="1" ht="12.75" hidden="1">
      <c r="A277" s="46"/>
      <c r="B277" s="6"/>
      <c r="C277" s="7"/>
      <c r="D277" s="20"/>
      <c r="E277" s="9"/>
      <c r="F277" s="244"/>
      <c r="G277" s="46"/>
      <c r="H277" s="26"/>
      <c r="I277" s="7"/>
      <c r="J277" s="8"/>
      <c r="K277" s="9"/>
      <c r="L277" s="255"/>
      <c r="M277" s="46"/>
    </row>
    <row r="278" spans="1:13" s="3" customFormat="1" ht="12.75" hidden="1">
      <c r="A278" s="46"/>
      <c r="B278" s="6"/>
      <c r="C278" s="7"/>
      <c r="D278" s="20"/>
      <c r="E278" s="9"/>
      <c r="F278" s="244"/>
      <c r="G278" s="46"/>
      <c r="H278" s="26"/>
      <c r="I278" s="7"/>
      <c r="J278" s="8"/>
      <c r="K278" s="9"/>
      <c r="L278" s="255"/>
      <c r="M278" s="46"/>
    </row>
    <row r="279" spans="1:13" s="3" customFormat="1" ht="12.75" hidden="1">
      <c r="A279" s="46"/>
      <c r="B279" s="6"/>
      <c r="C279" s="7"/>
      <c r="D279" s="21"/>
      <c r="E279" s="9"/>
      <c r="F279" s="244"/>
      <c r="G279" s="46"/>
      <c r="H279" s="26"/>
      <c r="I279" s="7"/>
      <c r="J279" s="7"/>
      <c r="K279" s="9"/>
      <c r="L279" s="255"/>
      <c r="M279" s="46"/>
    </row>
    <row r="280" spans="1:13" s="3" customFormat="1" ht="12.75" hidden="1">
      <c r="A280" s="46"/>
      <c r="B280" s="6"/>
      <c r="C280" s="7"/>
      <c r="D280" s="21"/>
      <c r="E280" s="9"/>
      <c r="F280" s="244"/>
      <c r="G280" s="46"/>
      <c r="H280" s="26"/>
      <c r="I280" s="7"/>
      <c r="J280" s="7"/>
      <c r="K280" s="9"/>
      <c r="L280" s="255"/>
      <c r="M280" s="46"/>
    </row>
    <row r="281" spans="1:13" s="3" customFormat="1" ht="12.75" hidden="1">
      <c r="A281" s="46"/>
      <c r="B281" s="6"/>
      <c r="C281" s="7"/>
      <c r="D281" s="21"/>
      <c r="E281" s="9"/>
      <c r="F281" s="244"/>
      <c r="G281" s="46"/>
      <c r="H281" s="26"/>
      <c r="I281" s="7"/>
      <c r="J281" s="7"/>
      <c r="K281" s="9"/>
      <c r="L281" s="255"/>
      <c r="M281" s="46"/>
    </row>
    <row r="282" spans="1:13" s="3" customFormat="1" ht="12.75" hidden="1">
      <c r="A282" s="46"/>
      <c r="B282" s="6"/>
      <c r="C282" s="7"/>
      <c r="D282" s="21"/>
      <c r="E282" s="9"/>
      <c r="F282" s="244"/>
      <c r="G282" s="46"/>
      <c r="H282" s="26"/>
      <c r="I282" s="7"/>
      <c r="J282" s="7"/>
      <c r="K282" s="9"/>
      <c r="L282" s="255"/>
      <c r="M282" s="46"/>
    </row>
    <row r="283" spans="1:13" s="3" customFormat="1" ht="12.75" hidden="1">
      <c r="A283" s="46"/>
      <c r="B283" s="6"/>
      <c r="C283" s="7"/>
      <c r="D283" s="21"/>
      <c r="E283" s="9"/>
      <c r="F283" s="244"/>
      <c r="G283" s="46"/>
      <c r="H283" s="26"/>
      <c r="I283" s="7"/>
      <c r="J283" s="7"/>
      <c r="K283" s="9"/>
      <c r="L283" s="255"/>
      <c r="M283" s="46"/>
    </row>
    <row r="284" spans="1:13" s="3" customFormat="1" ht="13.5" hidden="1" thickBot="1">
      <c r="A284" s="46"/>
      <c r="B284" s="19"/>
      <c r="C284" s="10"/>
      <c r="D284" s="22"/>
      <c r="E284" s="11"/>
      <c r="F284" s="245"/>
      <c r="G284" s="46"/>
      <c r="H284" s="28"/>
      <c r="I284" s="29"/>
      <c r="J284" s="29"/>
      <c r="K284" s="30"/>
      <c r="L284" s="256"/>
      <c r="M284" s="46"/>
    </row>
    <row r="285" spans="1:13" s="3" customFormat="1" ht="6.75" customHeight="1" thickTop="1">
      <c r="A285" s="46"/>
      <c r="B285" s="47"/>
      <c r="C285" s="47"/>
      <c r="D285" s="47"/>
      <c r="E285" s="47"/>
      <c r="F285" s="47"/>
      <c r="G285" s="46"/>
      <c r="H285" s="48"/>
      <c r="I285" s="48"/>
      <c r="J285" s="48"/>
      <c r="K285" s="48"/>
      <c r="L285" s="48"/>
      <c r="M285" s="46"/>
    </row>
    <row r="286" spans="1:13" s="3" customFormat="1" ht="34.5" customHeight="1" thickBot="1">
      <c r="A286" s="35"/>
      <c r="B286" s="213" t="s">
        <v>931</v>
      </c>
      <c r="C286" s="211"/>
      <c r="D286" s="211" t="s">
        <v>741</v>
      </c>
      <c r="E286" s="781" t="s">
        <v>933</v>
      </c>
      <c r="F286" s="781"/>
      <c r="G286" s="42"/>
      <c r="H286" s="211" t="s">
        <v>792</v>
      </c>
      <c r="I286" s="211"/>
      <c r="J286" s="211" t="s">
        <v>741</v>
      </c>
      <c r="K286" s="781" t="s">
        <v>932</v>
      </c>
      <c r="L286" s="781"/>
      <c r="M286" s="46"/>
    </row>
    <row r="287" spans="1:13" s="3" customFormat="1" ht="5.25" customHeight="1" thickTop="1" thickBot="1">
      <c r="A287" s="35"/>
      <c r="B287" s="818" t="s">
        <v>923</v>
      </c>
      <c r="C287" s="819"/>
      <c r="D287" s="45"/>
      <c r="E287" s="45"/>
      <c r="F287" s="45"/>
      <c r="G287" s="35"/>
      <c r="H287" s="814" t="s">
        <v>739</v>
      </c>
      <c r="I287" s="815"/>
      <c r="J287" s="45"/>
      <c r="K287" s="45"/>
      <c r="L287" s="45"/>
      <c r="M287" s="46"/>
    </row>
    <row r="288" spans="1:13" s="3" customFormat="1" ht="16.5" thickTop="1" thickBot="1">
      <c r="A288" s="46"/>
      <c r="B288" s="820"/>
      <c r="C288" s="821"/>
      <c r="D288" s="64"/>
      <c r="E288" s="65" t="s">
        <v>663</v>
      </c>
      <c r="F288" s="66">
        <f>COUNTA(D290:D309)</f>
        <v>2</v>
      </c>
      <c r="G288" s="46"/>
      <c r="H288" s="816"/>
      <c r="I288" s="817"/>
      <c r="J288" s="32"/>
      <c r="K288" s="33" t="s">
        <v>663</v>
      </c>
      <c r="L288" s="34">
        <f>COUNTA(J290:J309)</f>
        <v>7</v>
      </c>
      <c r="M288" s="46"/>
    </row>
    <row r="289" spans="1:13" s="3" customFormat="1">
      <c r="A289" s="46"/>
      <c r="B289" s="67" t="s">
        <v>644</v>
      </c>
      <c r="C289" s="4" t="s">
        <v>640</v>
      </c>
      <c r="D289" s="4" t="s">
        <v>641</v>
      </c>
      <c r="E289" s="4" t="s">
        <v>1617</v>
      </c>
      <c r="F289" s="68" t="s">
        <v>662</v>
      </c>
      <c r="G289" s="46"/>
      <c r="H289" s="24" t="s">
        <v>644</v>
      </c>
      <c r="I289" s="23" t="s">
        <v>640</v>
      </c>
      <c r="J289" s="4" t="s">
        <v>641</v>
      </c>
      <c r="K289" s="4" t="s">
        <v>1617</v>
      </c>
      <c r="L289" s="25" t="s">
        <v>662</v>
      </c>
      <c r="M289" s="46"/>
    </row>
    <row r="290" spans="1:13" s="3" customFormat="1">
      <c r="A290" s="46"/>
      <c r="B290" s="108" t="s">
        <v>648</v>
      </c>
      <c r="C290" s="94" t="s">
        <v>2002</v>
      </c>
      <c r="D290" s="95" t="s">
        <v>2354</v>
      </c>
      <c r="E290" s="96" t="s">
        <v>902</v>
      </c>
      <c r="F290" s="247">
        <v>3508.3</v>
      </c>
      <c r="G290" s="46"/>
      <c r="H290" s="111" t="s">
        <v>648</v>
      </c>
      <c r="I290" s="94" t="s">
        <v>2345</v>
      </c>
      <c r="J290" s="95" t="s">
        <v>2346</v>
      </c>
      <c r="K290" s="96" t="s">
        <v>770</v>
      </c>
      <c r="L290" s="252">
        <v>3053.3</v>
      </c>
      <c r="M290" s="46"/>
    </row>
    <row r="291" spans="1:13" s="3" customFormat="1">
      <c r="A291" s="46"/>
      <c r="B291" s="109" t="s">
        <v>649</v>
      </c>
      <c r="C291" s="99" t="s">
        <v>2355</v>
      </c>
      <c r="D291" s="100" t="s">
        <v>2356</v>
      </c>
      <c r="E291" s="101" t="s">
        <v>953</v>
      </c>
      <c r="F291" s="248">
        <v>4406.3999999999996</v>
      </c>
      <c r="G291" s="46"/>
      <c r="H291" s="113" t="s">
        <v>649</v>
      </c>
      <c r="I291" s="99" t="s">
        <v>2347</v>
      </c>
      <c r="J291" s="100" t="s">
        <v>2348</v>
      </c>
      <c r="K291" s="101" t="s">
        <v>1628</v>
      </c>
      <c r="L291" s="253">
        <v>3139.4</v>
      </c>
      <c r="M291" s="46"/>
    </row>
    <row r="292" spans="1:13" s="3" customFormat="1">
      <c r="A292" s="46"/>
      <c r="B292" s="110"/>
      <c r="C292" s="104"/>
      <c r="D292" s="105"/>
      <c r="E292" s="106"/>
      <c r="F292" s="249"/>
      <c r="G292" s="46"/>
      <c r="H292" s="115" t="s">
        <v>650</v>
      </c>
      <c r="I292" s="104" t="s">
        <v>1938</v>
      </c>
      <c r="J292" s="105" t="s">
        <v>2349</v>
      </c>
      <c r="K292" s="106" t="s">
        <v>1628</v>
      </c>
      <c r="L292" s="254">
        <v>3229.5</v>
      </c>
      <c r="M292" s="46"/>
    </row>
    <row r="293" spans="1:13" s="3" customFormat="1" ht="12.75">
      <c r="A293" s="46"/>
      <c r="B293" s="69"/>
      <c r="C293" s="7"/>
      <c r="D293" s="20"/>
      <c r="E293" s="9"/>
      <c r="F293" s="250"/>
      <c r="G293" s="46"/>
      <c r="H293" s="26" t="s">
        <v>651</v>
      </c>
      <c r="I293" s="7" t="s">
        <v>2309</v>
      </c>
      <c r="J293" s="8" t="s">
        <v>2350</v>
      </c>
      <c r="K293" s="9" t="s">
        <v>770</v>
      </c>
      <c r="L293" s="255">
        <v>3449.3</v>
      </c>
      <c r="M293" s="46"/>
    </row>
    <row r="294" spans="1:13" s="3" customFormat="1" ht="12.75">
      <c r="A294" s="46"/>
      <c r="B294" s="69"/>
      <c r="C294" s="7"/>
      <c r="D294" s="20"/>
      <c r="E294" s="9"/>
      <c r="F294" s="250"/>
      <c r="G294" s="46"/>
      <c r="H294" s="26" t="s">
        <v>652</v>
      </c>
      <c r="I294" s="7" t="s">
        <v>2357</v>
      </c>
      <c r="J294" s="8" t="s">
        <v>2351</v>
      </c>
      <c r="K294" s="9" t="s">
        <v>969</v>
      </c>
      <c r="L294" s="255">
        <v>3551.7</v>
      </c>
      <c r="M294" s="46"/>
    </row>
    <row r="295" spans="1:13" s="3" customFormat="1" ht="12.75">
      <c r="A295" s="46"/>
      <c r="B295" s="69"/>
      <c r="C295" s="7"/>
      <c r="D295" s="20"/>
      <c r="E295" s="9"/>
      <c r="F295" s="250"/>
      <c r="G295" s="46"/>
      <c r="H295" s="26" t="s">
        <v>653</v>
      </c>
      <c r="I295" s="7" t="s">
        <v>1936</v>
      </c>
      <c r="J295" s="8" t="s">
        <v>2352</v>
      </c>
      <c r="K295" s="9" t="s">
        <v>770</v>
      </c>
      <c r="L295" s="255">
        <v>3633.6</v>
      </c>
      <c r="M295" s="46"/>
    </row>
    <row r="296" spans="1:13" s="3" customFormat="1" ht="13.5" thickBot="1">
      <c r="A296" s="46"/>
      <c r="B296" s="69"/>
      <c r="C296" s="7"/>
      <c r="D296" s="20"/>
      <c r="E296" s="9"/>
      <c r="F296" s="250"/>
      <c r="G296" s="46"/>
      <c r="H296" s="26" t="s">
        <v>654</v>
      </c>
      <c r="I296" s="7" t="s">
        <v>1938</v>
      </c>
      <c r="J296" s="8" t="s">
        <v>2353</v>
      </c>
      <c r="K296" s="9" t="s">
        <v>770</v>
      </c>
      <c r="L296" s="255">
        <v>3724.2</v>
      </c>
      <c r="M296" s="46"/>
    </row>
    <row r="297" spans="1:13" s="3" customFormat="1" ht="12.75" hidden="1">
      <c r="A297" s="46"/>
      <c r="B297" s="69"/>
      <c r="C297" s="7"/>
      <c r="D297" s="20"/>
      <c r="E297" s="9"/>
      <c r="F297" s="250"/>
      <c r="G297" s="46"/>
      <c r="H297" s="26"/>
      <c r="I297" s="7"/>
      <c r="J297" s="8"/>
      <c r="K297" s="9"/>
      <c r="L297" s="255"/>
      <c r="M297" s="46"/>
    </row>
    <row r="298" spans="1:13" s="3" customFormat="1" ht="12.75" hidden="1">
      <c r="A298" s="46"/>
      <c r="B298" s="69"/>
      <c r="C298" s="7"/>
      <c r="D298" s="20"/>
      <c r="E298" s="9"/>
      <c r="F298" s="250"/>
      <c r="G298" s="46"/>
      <c r="H298" s="26"/>
      <c r="I298" s="7"/>
      <c r="J298" s="8"/>
      <c r="K298" s="9"/>
      <c r="L298" s="255"/>
      <c r="M298" s="46"/>
    </row>
    <row r="299" spans="1:13" s="3" customFormat="1" ht="12.75" hidden="1">
      <c r="A299" s="46"/>
      <c r="B299" s="69"/>
      <c r="C299" s="7"/>
      <c r="D299" s="20"/>
      <c r="E299" s="9"/>
      <c r="F299" s="250"/>
      <c r="G299" s="46"/>
      <c r="H299" s="26"/>
      <c r="I299" s="7"/>
      <c r="J299" s="8"/>
      <c r="K299" s="9"/>
      <c r="L299" s="255"/>
      <c r="M299" s="46"/>
    </row>
    <row r="300" spans="1:13" s="3" customFormat="1" ht="12.75" hidden="1">
      <c r="A300" s="46"/>
      <c r="B300" s="69"/>
      <c r="C300" s="7"/>
      <c r="D300" s="20"/>
      <c r="E300" s="9"/>
      <c r="F300" s="250"/>
      <c r="G300" s="46"/>
      <c r="H300" s="26"/>
      <c r="I300" s="7"/>
      <c r="J300" s="8"/>
      <c r="K300" s="9"/>
      <c r="L300" s="255"/>
      <c r="M300" s="46"/>
    </row>
    <row r="301" spans="1:13" s="3" customFormat="1" ht="12.75" hidden="1">
      <c r="A301" s="46"/>
      <c r="B301" s="69"/>
      <c r="C301" s="7"/>
      <c r="D301" s="20"/>
      <c r="E301" s="9"/>
      <c r="F301" s="250"/>
      <c r="G301" s="46"/>
      <c r="H301" s="26"/>
      <c r="I301" s="7"/>
      <c r="J301" s="8"/>
      <c r="K301" s="9"/>
      <c r="L301" s="255"/>
      <c r="M301" s="46"/>
    </row>
    <row r="302" spans="1:13" s="3" customFormat="1" ht="12.75" hidden="1">
      <c r="A302" s="46"/>
      <c r="B302" s="69"/>
      <c r="C302" s="7"/>
      <c r="D302" s="20"/>
      <c r="E302" s="9"/>
      <c r="F302" s="250"/>
      <c r="G302" s="46"/>
      <c r="H302" s="26"/>
      <c r="I302" s="7"/>
      <c r="J302" s="8"/>
      <c r="K302" s="9"/>
      <c r="L302" s="255"/>
      <c r="M302" s="46"/>
    </row>
    <row r="303" spans="1:13" s="3" customFormat="1" ht="12.75" hidden="1">
      <c r="A303" s="46"/>
      <c r="B303" s="69"/>
      <c r="C303" s="7"/>
      <c r="D303" s="20"/>
      <c r="E303" s="9"/>
      <c r="F303" s="250"/>
      <c r="G303" s="46"/>
      <c r="H303" s="26"/>
      <c r="I303" s="7"/>
      <c r="J303" s="8"/>
      <c r="K303" s="9"/>
      <c r="L303" s="255"/>
      <c r="M303" s="46"/>
    </row>
    <row r="304" spans="1:13" s="3" customFormat="1" ht="12.75" hidden="1">
      <c r="A304" s="46"/>
      <c r="B304" s="69"/>
      <c r="C304" s="7"/>
      <c r="D304" s="21"/>
      <c r="E304" s="9"/>
      <c r="F304" s="250"/>
      <c r="G304" s="46"/>
      <c r="H304" s="26"/>
      <c r="I304" s="7"/>
      <c r="J304" s="7"/>
      <c r="K304" s="9"/>
      <c r="L304" s="255"/>
      <c r="M304" s="46"/>
    </row>
    <row r="305" spans="1:13" s="3" customFormat="1" ht="12.75" hidden="1">
      <c r="A305" s="46"/>
      <c r="B305" s="69"/>
      <c r="C305" s="7"/>
      <c r="D305" s="21"/>
      <c r="E305" s="9"/>
      <c r="F305" s="250"/>
      <c r="G305" s="46"/>
      <c r="H305" s="26"/>
      <c r="I305" s="7"/>
      <c r="J305" s="7"/>
      <c r="K305" s="9"/>
      <c r="L305" s="255"/>
      <c r="M305" s="46"/>
    </row>
    <row r="306" spans="1:13" s="3" customFormat="1" ht="12.75" hidden="1">
      <c r="A306" s="46"/>
      <c r="B306" s="69"/>
      <c r="C306" s="7"/>
      <c r="D306" s="21"/>
      <c r="E306" s="9"/>
      <c r="F306" s="250"/>
      <c r="G306" s="46"/>
      <c r="H306" s="26"/>
      <c r="I306" s="7"/>
      <c r="J306" s="7"/>
      <c r="K306" s="9"/>
      <c r="L306" s="255"/>
      <c r="M306" s="46"/>
    </row>
    <row r="307" spans="1:13" s="3" customFormat="1" ht="12.75" hidden="1">
      <c r="A307" s="46"/>
      <c r="B307" s="69"/>
      <c r="C307" s="7"/>
      <c r="D307" s="21"/>
      <c r="E307" s="9"/>
      <c r="F307" s="250"/>
      <c r="G307" s="46"/>
      <c r="H307" s="26"/>
      <c r="I307" s="7"/>
      <c r="J307" s="7"/>
      <c r="K307" s="9"/>
      <c r="L307" s="255"/>
      <c r="M307" s="46"/>
    </row>
    <row r="308" spans="1:13" s="3" customFormat="1" ht="12.75" hidden="1">
      <c r="A308" s="46"/>
      <c r="B308" s="69"/>
      <c r="C308" s="7"/>
      <c r="D308" s="21"/>
      <c r="E308" s="9"/>
      <c r="F308" s="250"/>
      <c r="G308" s="46"/>
      <c r="H308" s="26"/>
      <c r="I308" s="7"/>
      <c r="J308" s="7"/>
      <c r="K308" s="9"/>
      <c r="L308" s="255"/>
      <c r="M308" s="46"/>
    </row>
    <row r="309" spans="1:13" s="3" customFormat="1" ht="13.5" hidden="1" thickBot="1">
      <c r="A309" s="46"/>
      <c r="B309" s="71"/>
      <c r="C309" s="72"/>
      <c r="D309" s="73"/>
      <c r="E309" s="74"/>
      <c r="F309" s="251"/>
      <c r="G309" s="46"/>
      <c r="H309" s="28"/>
      <c r="I309" s="29"/>
      <c r="J309" s="29"/>
      <c r="K309" s="30"/>
      <c r="L309" s="256"/>
      <c r="M309" s="46"/>
    </row>
    <row r="310" spans="1:13" s="3" customFormat="1" ht="8.25" customHeight="1" thickTop="1">
      <c r="A310" s="46"/>
      <c r="B310" s="76"/>
      <c r="C310" s="76"/>
      <c r="D310" s="76"/>
      <c r="E310" s="76"/>
      <c r="F310" s="76"/>
      <c r="G310" s="46"/>
      <c r="H310" s="48"/>
      <c r="I310" s="48"/>
      <c r="J310" s="48"/>
      <c r="K310" s="48"/>
      <c r="L310" s="48"/>
      <c r="M310" s="46"/>
    </row>
    <row r="311" spans="1:13" s="3" customFormat="1"/>
    <row r="312" spans="1:13" s="3" customFormat="1"/>
    <row r="313" spans="1:13" s="3" customFormat="1"/>
    <row r="314" spans="1:13" s="3" customFormat="1"/>
    <row r="315" spans="1:13" s="3" customFormat="1"/>
    <row r="316" spans="1:13" s="3" customFormat="1"/>
    <row r="317" spans="1:13" s="3" customFormat="1"/>
    <row r="318" spans="1:13" s="3" customFormat="1"/>
    <row r="319" spans="1:13" s="3" customFormat="1"/>
    <row r="320" spans="1:13" s="3" customFormat="1"/>
    <row r="321" s="3" customFormat="1"/>
    <row r="322" s="3" customFormat="1"/>
    <row r="323" s="3" customFormat="1"/>
    <row r="324" s="3" customFormat="1"/>
    <row r="325" s="3" customFormat="1"/>
    <row r="326" s="3" customFormat="1"/>
    <row r="327" s="3" customFormat="1"/>
    <row r="328" s="3" customFormat="1"/>
    <row r="329" s="3" customFormat="1"/>
    <row r="330" s="3" customFormat="1"/>
    <row r="331" s="3" customFormat="1"/>
    <row r="332" s="3" customFormat="1"/>
    <row r="333" s="3" customFormat="1"/>
    <row r="334" s="3" customFormat="1"/>
    <row r="335" s="3" customFormat="1"/>
    <row r="336" s="3" customFormat="1"/>
    <row r="337" s="3" customFormat="1"/>
    <row r="338" s="3" customFormat="1"/>
    <row r="339" s="3" customFormat="1"/>
    <row r="340" s="3" customFormat="1"/>
    <row r="341" s="3" customFormat="1"/>
    <row r="342" s="3" customFormat="1"/>
    <row r="343" s="3" customFormat="1"/>
    <row r="344" s="3" customFormat="1"/>
    <row r="345" s="3" customFormat="1"/>
    <row r="346" s="3" customFormat="1"/>
    <row r="347" s="3" customFormat="1"/>
    <row r="348" s="3" customFormat="1"/>
    <row r="349" s="3" customFormat="1"/>
    <row r="350" s="3" customFormat="1"/>
    <row r="351" s="3" customFormat="1"/>
    <row r="352" s="3" customFormat="1"/>
    <row r="353" s="3" customFormat="1"/>
    <row r="354" s="3" customFormat="1"/>
    <row r="355" s="3" customFormat="1"/>
    <row r="356" s="3" customFormat="1"/>
    <row r="357" s="3" customFormat="1"/>
    <row r="358" s="3" customFormat="1"/>
    <row r="359" s="3" customFormat="1"/>
    <row r="360" s="3" customFormat="1"/>
    <row r="361" s="3" customFormat="1"/>
    <row r="362" s="3" customFormat="1"/>
    <row r="363" s="3" customFormat="1"/>
    <row r="364" s="3" customFormat="1"/>
    <row r="365" s="3" customFormat="1"/>
    <row r="366" s="3" customFormat="1"/>
    <row r="367" s="3" customFormat="1"/>
    <row r="368" s="3" customFormat="1"/>
    <row r="369" s="3" customFormat="1"/>
    <row r="370" s="3" customFormat="1"/>
    <row r="371" s="3" customFormat="1"/>
    <row r="372" s="3" customFormat="1"/>
    <row r="373" s="3" customFormat="1"/>
    <row r="374" s="3" customFormat="1"/>
    <row r="375" s="3" customFormat="1"/>
    <row r="376" s="3" customFormat="1"/>
    <row r="377" s="3" customFormat="1"/>
    <row r="378" s="3" customFormat="1"/>
    <row r="379" s="3" customFormat="1"/>
    <row r="380" s="3" customFormat="1"/>
    <row r="381" s="3" customFormat="1"/>
    <row r="382" s="3" customFormat="1"/>
    <row r="383" s="3" customFormat="1"/>
    <row r="384" s="3" customFormat="1"/>
    <row r="385" s="3" customFormat="1"/>
    <row r="386" s="3" customFormat="1"/>
    <row r="387" s="3" customFormat="1"/>
    <row r="388" s="3" customFormat="1"/>
    <row r="389" s="3" customFormat="1"/>
    <row r="390" s="3" customFormat="1"/>
    <row r="391" s="3" customFormat="1"/>
    <row r="392" s="3" customFormat="1"/>
    <row r="393" s="3" customFormat="1"/>
    <row r="394" s="3" customFormat="1"/>
    <row r="395" s="3" customFormat="1"/>
    <row r="396" s="3" customFormat="1"/>
    <row r="397" s="3" customFormat="1"/>
    <row r="398" s="3" customFormat="1"/>
    <row r="399" s="3" customFormat="1"/>
    <row r="400" s="3" customFormat="1"/>
    <row r="401" s="3" customFormat="1"/>
    <row r="402" s="3" customFormat="1"/>
    <row r="403" s="3" customFormat="1"/>
    <row r="404" s="3" customFormat="1"/>
    <row r="405" s="3" customFormat="1"/>
    <row r="406" s="3" customFormat="1"/>
    <row r="407" s="3" customFormat="1"/>
    <row r="408" s="3" customFormat="1"/>
    <row r="409" s="3" customFormat="1"/>
    <row r="410" s="3" customFormat="1"/>
    <row r="411" s="3" customFormat="1"/>
    <row r="412" s="3" customFormat="1"/>
    <row r="413" s="3" customFormat="1"/>
    <row r="414" s="3" customFormat="1"/>
    <row r="415" s="3" customFormat="1"/>
    <row r="416" s="3" customFormat="1"/>
    <row r="417" s="3" customFormat="1"/>
    <row r="418" s="3" customFormat="1"/>
    <row r="419" s="3" customFormat="1"/>
    <row r="420" s="3" customFormat="1"/>
    <row r="421" s="3" customFormat="1"/>
    <row r="422" s="3" customFormat="1"/>
    <row r="423" s="3" customFormat="1"/>
    <row r="424" s="3" customFormat="1"/>
    <row r="425" s="3" customFormat="1"/>
    <row r="426" s="3" customFormat="1"/>
    <row r="427" s="3" customFormat="1"/>
    <row r="428" s="3" customFormat="1"/>
    <row r="429" s="3" customFormat="1"/>
    <row r="430" s="3" customFormat="1"/>
    <row r="431" s="3" customFormat="1"/>
    <row r="432" s="3" customFormat="1"/>
    <row r="433" s="3" customFormat="1"/>
    <row r="434" s="3" customFormat="1"/>
    <row r="435" s="3" customFormat="1"/>
    <row r="436" s="3" customFormat="1"/>
    <row r="437" s="3" customFormat="1"/>
    <row r="438" s="3" customFormat="1"/>
    <row r="439" s="3" customFormat="1"/>
    <row r="440" s="3" customFormat="1"/>
    <row r="441" s="3" customFormat="1"/>
    <row r="442" s="3" customFormat="1"/>
    <row r="443" s="3" customFormat="1"/>
    <row r="444" s="3" customFormat="1"/>
    <row r="445" s="3" customFormat="1"/>
    <row r="446" s="3" customFormat="1"/>
    <row r="447" s="3" customFormat="1"/>
    <row r="448" s="3" customFormat="1"/>
    <row r="449" s="3" customFormat="1"/>
    <row r="450" s="3" customFormat="1"/>
    <row r="451" s="3" customFormat="1"/>
    <row r="452" s="3" customFormat="1"/>
    <row r="453" s="3" customFormat="1"/>
    <row r="454" s="3" customFormat="1"/>
    <row r="455" s="3" customFormat="1"/>
    <row r="456" s="3" customFormat="1"/>
    <row r="457" s="3" customFormat="1"/>
    <row r="458" s="3" customFormat="1"/>
    <row r="459" s="3" customFormat="1"/>
    <row r="460" s="3" customFormat="1"/>
    <row r="461" s="3" customFormat="1"/>
    <row r="462" s="3" customFormat="1"/>
    <row r="463" s="3" customFormat="1"/>
    <row r="464" s="3" customFormat="1"/>
    <row r="465" s="3" customFormat="1"/>
    <row r="466" s="3" customFormat="1"/>
    <row r="467" s="3" customFormat="1"/>
    <row r="468" s="3" customFormat="1"/>
    <row r="469" s="3" customFormat="1"/>
    <row r="470" s="3" customFormat="1"/>
    <row r="471" s="3" customFormat="1"/>
    <row r="472" s="3" customFormat="1"/>
    <row r="473" s="3" customFormat="1"/>
    <row r="474" s="3" customFormat="1"/>
    <row r="475" s="3" customFormat="1"/>
    <row r="476" s="3" customFormat="1"/>
    <row r="477" s="3" customFormat="1"/>
    <row r="478" s="3" customFormat="1"/>
    <row r="479" s="3" customFormat="1"/>
    <row r="480" s="3" customFormat="1"/>
    <row r="481" s="3" customFormat="1"/>
    <row r="482" s="3" customFormat="1"/>
    <row r="483" s="3" customFormat="1"/>
    <row r="484" s="3" customFormat="1"/>
    <row r="485" s="3" customFormat="1"/>
    <row r="486" s="3" customFormat="1"/>
    <row r="487" s="3" customFormat="1"/>
    <row r="488" s="3" customFormat="1"/>
    <row r="489" s="3" customFormat="1"/>
    <row r="490" s="3" customFormat="1"/>
    <row r="491" s="3" customFormat="1"/>
    <row r="492" s="3" customFormat="1"/>
    <row r="493" s="3" customFormat="1"/>
    <row r="494" s="3" customFormat="1"/>
    <row r="495" s="3" customFormat="1"/>
    <row r="496" s="3" customFormat="1"/>
    <row r="497" s="3" customFormat="1"/>
    <row r="498" s="3" customFormat="1"/>
    <row r="499" s="3" customFormat="1"/>
    <row r="500" s="3" customFormat="1"/>
    <row r="501" s="3" customFormat="1"/>
    <row r="502" s="3" customFormat="1"/>
    <row r="503" s="3" customFormat="1"/>
    <row r="504" s="3" customFormat="1"/>
    <row r="505" s="3" customFormat="1"/>
    <row r="506" s="3" customFormat="1"/>
    <row r="507" s="3" customFormat="1"/>
    <row r="508" s="3" customFormat="1"/>
    <row r="509" s="3" customFormat="1"/>
    <row r="510" s="3" customFormat="1"/>
    <row r="511" s="3" customFormat="1"/>
    <row r="512" s="3" customFormat="1"/>
    <row r="513" s="3" customFormat="1"/>
    <row r="514" s="3" customFormat="1"/>
    <row r="515" s="3" customFormat="1"/>
    <row r="516" s="3" customFormat="1"/>
    <row r="517" s="3" customFormat="1"/>
    <row r="518" s="3" customFormat="1"/>
    <row r="519" s="3" customFormat="1"/>
    <row r="520" s="3" customFormat="1"/>
    <row r="521" s="3" customFormat="1"/>
    <row r="522" s="3" customFormat="1"/>
    <row r="523" s="3" customFormat="1"/>
    <row r="524" s="3" customFormat="1"/>
    <row r="525" s="3" customFormat="1"/>
    <row r="526" s="3" customFormat="1"/>
    <row r="527" s="3" customFormat="1"/>
    <row r="528" s="3" customFormat="1"/>
    <row r="529" s="3" customFormat="1"/>
    <row r="530" s="3" customFormat="1"/>
    <row r="531" s="3" customFormat="1"/>
    <row r="532" s="3" customFormat="1"/>
    <row r="533" s="3" customFormat="1"/>
    <row r="534" s="3" customFormat="1"/>
    <row r="535" s="3" customFormat="1"/>
    <row r="536" s="3" customFormat="1"/>
    <row r="537" s="3" customFormat="1"/>
  </sheetData>
  <mergeCells count="48">
    <mergeCell ref="B287:C288"/>
    <mergeCell ref="H287:I288"/>
    <mergeCell ref="B211:C211"/>
    <mergeCell ref="F211:I211"/>
    <mergeCell ref="K286:L286"/>
    <mergeCell ref="E286:F286"/>
    <mergeCell ref="F261:I261"/>
    <mergeCell ref="H262:I263"/>
    <mergeCell ref="B262:C263"/>
    <mergeCell ref="B212:C213"/>
    <mergeCell ref="B237:C238"/>
    <mergeCell ref="F236:I236"/>
    <mergeCell ref="H237:I238"/>
    <mergeCell ref="K211:L211"/>
    <mergeCell ref="H212:I213"/>
    <mergeCell ref="K117:L117"/>
    <mergeCell ref="B187:C188"/>
    <mergeCell ref="H187:I188"/>
    <mergeCell ref="B118:C119"/>
    <mergeCell ref="H118:I119"/>
    <mergeCell ref="F117:I117"/>
    <mergeCell ref="K159:L159"/>
    <mergeCell ref="B186:C186"/>
    <mergeCell ref="B160:C161"/>
    <mergeCell ref="H160:I161"/>
    <mergeCell ref="F186:I186"/>
    <mergeCell ref="K186:L186"/>
    <mergeCell ref="K35:L35"/>
    <mergeCell ref="B36:C37"/>
    <mergeCell ref="H36:I37"/>
    <mergeCell ref="F35:I35"/>
    <mergeCell ref="B72:C72"/>
    <mergeCell ref="F72:I72"/>
    <mergeCell ref="K72:L72"/>
    <mergeCell ref="B11:C12"/>
    <mergeCell ref="H11:I12"/>
    <mergeCell ref="B35:C35"/>
    <mergeCell ref="B159:C159"/>
    <mergeCell ref="F159:I159"/>
    <mergeCell ref="B73:C74"/>
    <mergeCell ref="H73:I74"/>
    <mergeCell ref="B117:C117"/>
    <mergeCell ref="A1:M1"/>
    <mergeCell ref="F4:G5"/>
    <mergeCell ref="F6:G7"/>
    <mergeCell ref="K10:L10"/>
    <mergeCell ref="B10:C10"/>
    <mergeCell ref="F10:I10"/>
  </mergeCells>
  <phoneticPr fontId="0" type="noConversion"/>
  <printOptions horizontalCentered="1" verticalCentered="1"/>
  <pageMargins left="0" right="0" top="0" bottom="0" header="0" footer="0"/>
  <pageSetup paperSize="9" orientation="portrait" horizontalDpi="360" verticalDpi="360" r:id="rId1"/>
  <headerFooter alignWithMargins="0"/>
  <rowBreaks count="3" manualBreakCount="3">
    <brk id="71" max="16383" man="1"/>
    <brk id="116" max="16383" man="1"/>
    <brk id="185"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37"/>
  <sheetViews>
    <sheetView workbookViewId="0">
      <selection activeCell="A3" sqref="A3:XFD6"/>
    </sheetView>
  </sheetViews>
  <sheetFormatPr defaultRowHeight="12"/>
  <cols>
    <col min="1" max="1" width="1.7109375" style="2" customWidth="1"/>
    <col min="2" max="2" width="3.7109375" style="2" customWidth="1"/>
    <col min="3" max="3" width="9.7109375" style="2" customWidth="1"/>
    <col min="4" max="5" width="13.7109375" style="2" customWidth="1"/>
    <col min="6" max="6" width="7.7109375" style="2" customWidth="1"/>
    <col min="7" max="7" width="9.140625" style="2"/>
    <col min="8" max="8" width="3.7109375" style="2" customWidth="1"/>
    <col min="9" max="9" width="9.7109375" style="2" customWidth="1"/>
    <col min="10" max="11" width="13.7109375" style="2" customWidth="1"/>
    <col min="12" max="12" width="7.7109375" style="2" customWidth="1"/>
    <col min="13" max="13" width="1.7109375" style="2" customWidth="1"/>
    <col min="14" max="16384" width="9.140625" style="2"/>
  </cols>
  <sheetData>
    <row r="1" spans="1:13" ht="29.25" customHeight="1">
      <c r="A1" s="782" t="s">
        <v>2358</v>
      </c>
      <c r="B1" s="782"/>
      <c r="C1" s="782"/>
      <c r="D1" s="782"/>
      <c r="E1" s="782"/>
      <c r="F1" s="782"/>
      <c r="G1" s="782"/>
      <c r="H1" s="782"/>
      <c r="I1" s="782"/>
      <c r="J1" s="782"/>
      <c r="K1" s="782"/>
      <c r="L1" s="782"/>
      <c r="M1" s="782"/>
    </row>
    <row r="2" spans="1:13" ht="7.5" customHeight="1">
      <c r="A2" s="35"/>
      <c r="B2" s="35"/>
      <c r="C2" s="35"/>
      <c r="D2" s="35"/>
      <c r="E2" s="35"/>
      <c r="F2" s="35"/>
      <c r="G2" s="35"/>
      <c r="H2" s="35"/>
      <c r="I2" s="35"/>
      <c r="J2" s="35"/>
      <c r="K2" s="35"/>
      <c r="L2" s="35"/>
      <c r="M2" s="35"/>
    </row>
    <row r="3" spans="1:13" ht="7.5" customHeight="1">
      <c r="A3" s="36"/>
      <c r="B3" s="37"/>
      <c r="C3" s="37"/>
      <c r="D3" s="37"/>
      <c r="E3" s="37"/>
      <c r="F3" s="37"/>
      <c r="G3" s="37"/>
      <c r="H3" s="37"/>
      <c r="I3" s="37"/>
      <c r="J3" s="37"/>
      <c r="K3" s="37"/>
      <c r="L3" s="37"/>
      <c r="M3" s="35"/>
    </row>
    <row r="4" spans="1:13" ht="12.75" customHeight="1">
      <c r="A4" s="35"/>
      <c r="B4" s="38"/>
      <c r="C4" s="38"/>
      <c r="D4" s="38"/>
      <c r="E4" s="38"/>
      <c r="F4" s="803">
        <v>37352</v>
      </c>
      <c r="G4" s="803"/>
      <c r="H4" s="38"/>
      <c r="I4" s="38"/>
      <c r="J4" s="38"/>
      <c r="K4" s="38"/>
      <c r="L4" s="38"/>
      <c r="M4" s="35"/>
    </row>
    <row r="5" spans="1:13" ht="15">
      <c r="B5" s="208" t="s">
        <v>635</v>
      </c>
      <c r="C5" s="209"/>
      <c r="D5" s="209"/>
      <c r="E5" s="209"/>
      <c r="F5" s="803"/>
      <c r="G5" s="803"/>
      <c r="H5" s="35"/>
      <c r="I5" s="35"/>
      <c r="J5" s="35"/>
      <c r="K5" s="35"/>
      <c r="L5" s="35"/>
      <c r="M5" s="35"/>
    </row>
    <row r="6" spans="1:13">
      <c r="A6" s="209"/>
      <c r="B6" s="209"/>
      <c r="C6" s="209"/>
      <c r="D6" s="209"/>
      <c r="E6" s="209"/>
      <c r="F6" s="781">
        <v>218</v>
      </c>
      <c r="G6" s="781"/>
      <c r="H6" s="35"/>
      <c r="I6" s="35"/>
      <c r="J6" s="35"/>
      <c r="K6" s="35"/>
      <c r="L6" s="35"/>
      <c r="M6" s="35"/>
    </row>
    <row r="7" spans="1:13" ht="14.25">
      <c r="B7" s="210" t="s">
        <v>636</v>
      </c>
      <c r="C7" s="209"/>
      <c r="D7" s="209"/>
      <c r="E7" s="209"/>
      <c r="F7" s="781"/>
      <c r="G7" s="781"/>
      <c r="H7" s="35"/>
      <c r="I7" s="35"/>
      <c r="J7" s="209"/>
      <c r="K7" s="209"/>
      <c r="L7" s="209"/>
      <c r="M7" s="35"/>
    </row>
    <row r="8" spans="1:13" ht="6" customHeight="1">
      <c r="A8" s="209"/>
      <c r="B8" s="209"/>
      <c r="C8" s="209"/>
      <c r="D8" s="209"/>
      <c r="E8" s="209"/>
      <c r="F8" s="35"/>
      <c r="G8" s="35"/>
      <c r="H8" s="35"/>
      <c r="I8" s="35"/>
      <c r="J8" s="209"/>
      <c r="K8" s="209"/>
      <c r="L8" s="209"/>
      <c r="M8" s="35"/>
    </row>
    <row r="9" spans="1:13" ht="15">
      <c r="A9" s="208"/>
      <c r="B9" s="209"/>
      <c r="C9" s="209"/>
      <c r="D9" s="209"/>
      <c r="E9" s="209"/>
      <c r="F9" s="35"/>
      <c r="G9" s="35"/>
      <c r="H9" s="35"/>
      <c r="I9" s="35"/>
      <c r="J9" s="209"/>
      <c r="K9" s="209"/>
      <c r="L9" s="209"/>
      <c r="M9" s="35"/>
    </row>
    <row r="10" spans="1:13" ht="34.5" customHeight="1" thickBot="1">
      <c r="A10" s="209"/>
      <c r="B10" s="802" t="s">
        <v>928</v>
      </c>
      <c r="C10" s="802"/>
      <c r="D10" s="209"/>
      <c r="E10" s="211" t="s">
        <v>6</v>
      </c>
      <c r="F10" s="781" t="s">
        <v>925</v>
      </c>
      <c r="G10" s="781"/>
      <c r="H10" s="781"/>
      <c r="I10" s="781"/>
      <c r="J10" s="209"/>
      <c r="K10" s="784" t="s">
        <v>6</v>
      </c>
      <c r="L10" s="784"/>
      <c r="M10" s="35"/>
    </row>
    <row r="11" spans="1:13" ht="5.25" customHeight="1" thickTop="1" thickBot="1">
      <c r="A11" s="35"/>
      <c r="B11" s="810" t="s">
        <v>639</v>
      </c>
      <c r="C11" s="811"/>
      <c r="D11" s="43"/>
      <c r="E11" s="44"/>
      <c r="F11" s="44"/>
      <c r="G11" s="35"/>
      <c r="H11" s="814" t="s">
        <v>670</v>
      </c>
      <c r="I11" s="815"/>
      <c r="J11" s="45"/>
      <c r="K11" s="45"/>
      <c r="L11" s="45"/>
      <c r="M11" s="35"/>
    </row>
    <row r="12" spans="1:13" s="3" customFormat="1" ht="16.5" thickTop="1" thickBot="1">
      <c r="A12" s="46"/>
      <c r="B12" s="812"/>
      <c r="C12" s="813"/>
      <c r="D12" s="14"/>
      <c r="E12" s="12" t="s">
        <v>663</v>
      </c>
      <c r="F12" s="13">
        <f>COUNTA(D14:D33)</f>
        <v>7</v>
      </c>
      <c r="G12" s="46"/>
      <c r="H12" s="816"/>
      <c r="I12" s="817"/>
      <c r="J12" s="32"/>
      <c r="K12" s="33" t="s">
        <v>663</v>
      </c>
      <c r="L12" s="34">
        <f>COUNTA(J14:J33)</f>
        <v>7</v>
      </c>
      <c r="M12" s="46"/>
    </row>
    <row r="13" spans="1:13" s="3" customFormat="1">
      <c r="A13" s="46"/>
      <c r="B13" s="15" t="s">
        <v>644</v>
      </c>
      <c r="C13" s="16" t="s">
        <v>640</v>
      </c>
      <c r="D13" s="4" t="s">
        <v>641</v>
      </c>
      <c r="E13" s="4" t="s">
        <v>642</v>
      </c>
      <c r="F13" s="5" t="s">
        <v>662</v>
      </c>
      <c r="G13" s="46"/>
      <c r="H13" s="24" t="s">
        <v>644</v>
      </c>
      <c r="I13" s="23" t="s">
        <v>640</v>
      </c>
      <c r="J13" s="4" t="s">
        <v>641</v>
      </c>
      <c r="K13" s="4" t="s">
        <v>642</v>
      </c>
      <c r="L13" s="25" t="s">
        <v>662</v>
      </c>
      <c r="M13" s="46"/>
    </row>
    <row r="14" spans="1:13" s="3" customFormat="1">
      <c r="A14" s="46"/>
      <c r="B14" s="93" t="s">
        <v>648</v>
      </c>
      <c r="C14" s="94" t="s">
        <v>780</v>
      </c>
      <c r="D14" s="95" t="s">
        <v>2359</v>
      </c>
      <c r="E14" s="96" t="s">
        <v>961</v>
      </c>
      <c r="F14" s="285" t="s">
        <v>2362</v>
      </c>
      <c r="G14" s="46"/>
      <c r="H14" s="111" t="s">
        <v>648</v>
      </c>
      <c r="I14" s="94" t="s">
        <v>725</v>
      </c>
      <c r="J14" s="95" t="s">
        <v>2369</v>
      </c>
      <c r="K14" s="96" t="s">
        <v>1704</v>
      </c>
      <c r="L14" s="289" t="s">
        <v>2374</v>
      </c>
      <c r="M14" s="46"/>
    </row>
    <row r="15" spans="1:13" s="3" customFormat="1">
      <c r="A15" s="46"/>
      <c r="B15" s="98" t="s">
        <v>649</v>
      </c>
      <c r="C15" s="99" t="s">
        <v>1340</v>
      </c>
      <c r="D15" s="100" t="s">
        <v>2360</v>
      </c>
      <c r="E15" s="101" t="s">
        <v>695</v>
      </c>
      <c r="F15" s="286" t="s">
        <v>2363</v>
      </c>
      <c r="G15" s="46"/>
      <c r="H15" s="113" t="s">
        <v>649</v>
      </c>
      <c r="I15" s="99" t="s">
        <v>854</v>
      </c>
      <c r="J15" s="100" t="s">
        <v>2370</v>
      </c>
      <c r="K15" s="101" t="s">
        <v>754</v>
      </c>
      <c r="L15" s="290" t="s">
        <v>2375</v>
      </c>
      <c r="M15" s="46"/>
    </row>
    <row r="16" spans="1:13" s="3" customFormat="1">
      <c r="A16" s="46"/>
      <c r="B16" s="103" t="s">
        <v>650</v>
      </c>
      <c r="C16" s="104" t="s">
        <v>706</v>
      </c>
      <c r="D16" s="105" t="s">
        <v>781</v>
      </c>
      <c r="E16" s="106" t="s">
        <v>647</v>
      </c>
      <c r="F16" s="287" t="s">
        <v>2364</v>
      </c>
      <c r="G16" s="46"/>
      <c r="H16" s="115" t="s">
        <v>650</v>
      </c>
      <c r="I16" s="104" t="s">
        <v>682</v>
      </c>
      <c r="J16" s="105" t="s">
        <v>1439</v>
      </c>
      <c r="K16" s="106" t="s">
        <v>647</v>
      </c>
      <c r="L16" s="291" t="s">
        <v>2376</v>
      </c>
      <c r="M16" s="46"/>
    </row>
    <row r="17" spans="1:13" s="3" customFormat="1">
      <c r="A17" s="46"/>
      <c r="B17" s="206" t="s">
        <v>651</v>
      </c>
      <c r="C17" s="7" t="s">
        <v>1497</v>
      </c>
      <c r="D17" s="8" t="s">
        <v>1139</v>
      </c>
      <c r="E17" s="9" t="s">
        <v>647</v>
      </c>
      <c r="F17" s="288" t="s">
        <v>2365</v>
      </c>
      <c r="G17" s="46"/>
      <c r="H17" s="26" t="s">
        <v>651</v>
      </c>
      <c r="I17" s="7" t="s">
        <v>2371</v>
      </c>
      <c r="J17" s="8" t="s">
        <v>1363</v>
      </c>
      <c r="K17" s="9" t="s">
        <v>647</v>
      </c>
      <c r="L17" s="292" t="s">
        <v>2377</v>
      </c>
      <c r="M17" s="46"/>
    </row>
    <row r="18" spans="1:13" s="3" customFormat="1">
      <c r="A18" s="46"/>
      <c r="B18" s="206" t="s">
        <v>652</v>
      </c>
      <c r="C18" s="7" t="s">
        <v>708</v>
      </c>
      <c r="D18" s="8" t="s">
        <v>1236</v>
      </c>
      <c r="E18" s="9" t="s">
        <v>647</v>
      </c>
      <c r="F18" s="288" t="s">
        <v>2366</v>
      </c>
      <c r="G18" s="46"/>
      <c r="H18" s="26" t="s">
        <v>652</v>
      </c>
      <c r="I18" s="7" t="s">
        <v>2372</v>
      </c>
      <c r="J18" s="8" t="s">
        <v>1311</v>
      </c>
      <c r="K18" s="9" t="s">
        <v>684</v>
      </c>
      <c r="L18" s="292" t="s">
        <v>2378</v>
      </c>
      <c r="M18" s="46"/>
    </row>
    <row r="19" spans="1:13" s="3" customFormat="1">
      <c r="A19" s="46"/>
      <c r="B19" s="206" t="s">
        <v>653</v>
      </c>
      <c r="C19" s="7" t="s">
        <v>1340</v>
      </c>
      <c r="D19" s="8" t="s">
        <v>2361</v>
      </c>
      <c r="E19" s="9" t="s">
        <v>679</v>
      </c>
      <c r="F19" s="288" t="s">
        <v>2367</v>
      </c>
      <c r="G19" s="46"/>
      <c r="H19" s="26" t="s">
        <v>653</v>
      </c>
      <c r="I19" s="7" t="s">
        <v>723</v>
      </c>
      <c r="J19" s="8" t="s">
        <v>2373</v>
      </c>
      <c r="K19" s="9" t="s">
        <v>679</v>
      </c>
      <c r="L19" s="292" t="s">
        <v>2379</v>
      </c>
      <c r="M19" s="46"/>
    </row>
    <row r="20" spans="1:13" s="3" customFormat="1" ht="12.75" thickBot="1">
      <c r="A20" s="46"/>
      <c r="B20" s="206" t="s">
        <v>654</v>
      </c>
      <c r="C20" s="7" t="s">
        <v>995</v>
      </c>
      <c r="D20" s="8" t="s">
        <v>707</v>
      </c>
      <c r="E20" s="9" t="s">
        <v>647</v>
      </c>
      <c r="F20" s="288" t="s">
        <v>2368</v>
      </c>
      <c r="G20" s="46"/>
      <c r="H20" s="26" t="s">
        <v>654</v>
      </c>
      <c r="I20" s="7" t="s">
        <v>1001</v>
      </c>
      <c r="J20" s="8" t="s">
        <v>809</v>
      </c>
      <c r="K20" s="9" t="s">
        <v>695</v>
      </c>
      <c r="L20" s="292" t="s">
        <v>2380</v>
      </c>
      <c r="M20" s="46"/>
    </row>
    <row r="21" spans="1:13" s="3" customFormat="1" hidden="1">
      <c r="A21" s="46"/>
      <c r="B21" s="206"/>
      <c r="C21" s="7"/>
      <c r="D21" s="8"/>
      <c r="E21" s="9"/>
      <c r="F21" s="244"/>
      <c r="G21" s="46"/>
      <c r="H21" s="26"/>
      <c r="I21" s="7"/>
      <c r="J21" s="8"/>
      <c r="K21" s="9"/>
      <c r="L21" s="255"/>
      <c r="M21" s="46"/>
    </row>
    <row r="22" spans="1:13" s="3" customFormat="1" ht="12.75" hidden="1">
      <c r="A22" s="46"/>
      <c r="B22" s="6"/>
      <c r="C22" s="7"/>
      <c r="D22" s="20"/>
      <c r="E22" s="9"/>
      <c r="F22" s="244"/>
      <c r="G22" s="46"/>
      <c r="H22" s="26"/>
      <c r="I22" s="7"/>
      <c r="J22" s="8"/>
      <c r="K22" s="9"/>
      <c r="L22" s="255"/>
      <c r="M22" s="46"/>
    </row>
    <row r="23" spans="1:13" s="3" customFormat="1" ht="12.75" hidden="1">
      <c r="A23" s="46"/>
      <c r="B23" s="6"/>
      <c r="C23" s="7"/>
      <c r="D23" s="20"/>
      <c r="E23" s="9"/>
      <c r="F23" s="244"/>
      <c r="G23" s="46"/>
      <c r="H23" s="26"/>
      <c r="I23" s="7"/>
      <c r="J23" s="8"/>
      <c r="K23" s="9"/>
      <c r="L23" s="255"/>
      <c r="M23" s="46"/>
    </row>
    <row r="24" spans="1:13" s="3" customFormat="1" ht="12.75" hidden="1">
      <c r="A24" s="46"/>
      <c r="B24" s="6"/>
      <c r="C24" s="7"/>
      <c r="D24" s="20"/>
      <c r="E24" s="9"/>
      <c r="F24" s="244"/>
      <c r="G24" s="46"/>
      <c r="H24" s="26"/>
      <c r="I24" s="7"/>
      <c r="J24" s="8"/>
      <c r="K24" s="9"/>
      <c r="L24" s="255"/>
      <c r="M24" s="46"/>
    </row>
    <row r="25" spans="1:13" s="3" customFormat="1" ht="12.75" hidden="1">
      <c r="A25" s="46"/>
      <c r="B25" s="6"/>
      <c r="C25" s="7"/>
      <c r="D25" s="20"/>
      <c r="E25" s="9"/>
      <c r="F25" s="244"/>
      <c r="G25" s="46"/>
      <c r="H25" s="26"/>
      <c r="I25" s="7"/>
      <c r="J25" s="8"/>
      <c r="K25" s="9"/>
      <c r="L25" s="255"/>
      <c r="M25" s="46"/>
    </row>
    <row r="26" spans="1:13" s="3" customFormat="1" ht="12.75" hidden="1">
      <c r="A26" s="46"/>
      <c r="B26" s="6"/>
      <c r="C26" s="7"/>
      <c r="D26" s="20"/>
      <c r="E26" s="9"/>
      <c r="F26" s="244"/>
      <c r="G26" s="46"/>
      <c r="H26" s="26"/>
      <c r="I26" s="7"/>
      <c r="J26" s="8"/>
      <c r="K26" s="9"/>
      <c r="L26" s="255"/>
      <c r="M26" s="46"/>
    </row>
    <row r="27" spans="1:13" s="3" customFormat="1" ht="12.75" hidden="1">
      <c r="A27" s="46"/>
      <c r="B27" s="6"/>
      <c r="C27" s="7"/>
      <c r="D27" s="20"/>
      <c r="E27" s="9"/>
      <c r="F27" s="244"/>
      <c r="G27" s="46"/>
      <c r="H27" s="26"/>
      <c r="I27" s="7"/>
      <c r="J27" s="8"/>
      <c r="K27" s="9"/>
      <c r="L27" s="255"/>
      <c r="M27" s="46"/>
    </row>
    <row r="28" spans="1:13" s="3" customFormat="1" ht="12.75" hidden="1">
      <c r="A28" s="46"/>
      <c r="B28" s="6"/>
      <c r="C28" s="7"/>
      <c r="D28" s="21"/>
      <c r="E28" s="9"/>
      <c r="F28" s="244"/>
      <c r="G28" s="46"/>
      <c r="H28" s="26"/>
      <c r="I28" s="7"/>
      <c r="J28" s="7"/>
      <c r="K28" s="9"/>
      <c r="L28" s="255"/>
      <c r="M28" s="46"/>
    </row>
    <row r="29" spans="1:13" s="3" customFormat="1" ht="12.75" hidden="1">
      <c r="A29" s="46"/>
      <c r="B29" s="6"/>
      <c r="C29" s="7"/>
      <c r="D29" s="21"/>
      <c r="E29" s="9"/>
      <c r="F29" s="244"/>
      <c r="G29" s="46"/>
      <c r="H29" s="26"/>
      <c r="I29" s="7"/>
      <c r="J29" s="7"/>
      <c r="K29" s="9"/>
      <c r="L29" s="255"/>
      <c r="M29" s="46"/>
    </row>
    <row r="30" spans="1:13" s="3" customFormat="1" ht="12.75" hidden="1">
      <c r="A30" s="46"/>
      <c r="B30" s="6"/>
      <c r="C30" s="7"/>
      <c r="D30" s="21"/>
      <c r="E30" s="9"/>
      <c r="F30" s="244"/>
      <c r="G30" s="46"/>
      <c r="H30" s="26"/>
      <c r="I30" s="7"/>
      <c r="J30" s="7"/>
      <c r="K30" s="9"/>
      <c r="L30" s="255"/>
      <c r="M30" s="46"/>
    </row>
    <row r="31" spans="1:13" s="3" customFormat="1" ht="12.75" hidden="1">
      <c r="A31" s="46"/>
      <c r="B31" s="6"/>
      <c r="C31" s="7"/>
      <c r="D31" s="21"/>
      <c r="E31" s="9"/>
      <c r="F31" s="244"/>
      <c r="G31" s="46"/>
      <c r="H31" s="26"/>
      <c r="I31" s="7"/>
      <c r="J31" s="7"/>
      <c r="K31" s="9"/>
      <c r="L31" s="255"/>
      <c r="M31" s="46"/>
    </row>
    <row r="32" spans="1:13" s="3" customFormat="1" ht="12.75" hidden="1">
      <c r="A32" s="46"/>
      <c r="B32" s="6"/>
      <c r="C32" s="7"/>
      <c r="D32" s="21"/>
      <c r="E32" s="9"/>
      <c r="F32" s="244"/>
      <c r="G32" s="46"/>
      <c r="H32" s="26"/>
      <c r="I32" s="7"/>
      <c r="J32" s="7"/>
      <c r="K32" s="9"/>
      <c r="L32" s="255"/>
      <c r="M32" s="46"/>
    </row>
    <row r="33" spans="1:13" s="3" customFormat="1" ht="13.5" hidden="1" thickBot="1">
      <c r="A33" s="46"/>
      <c r="B33" s="19"/>
      <c r="C33" s="10"/>
      <c r="D33" s="22"/>
      <c r="E33" s="11"/>
      <c r="F33" s="245"/>
      <c r="G33" s="46"/>
      <c r="H33" s="26"/>
      <c r="I33" s="29"/>
      <c r="J33" s="29"/>
      <c r="K33" s="30"/>
      <c r="L33" s="256"/>
      <c r="M33" s="46"/>
    </row>
    <row r="34" spans="1:13" s="3" customFormat="1" ht="12.75" thickTop="1">
      <c r="A34" s="46"/>
      <c r="B34" s="47"/>
      <c r="C34" s="47"/>
      <c r="D34" s="47"/>
      <c r="E34" s="47"/>
      <c r="F34" s="47"/>
      <c r="G34" s="46"/>
      <c r="H34" s="48"/>
      <c r="I34" s="48"/>
      <c r="J34" s="48"/>
      <c r="K34" s="48"/>
      <c r="L34" s="48"/>
      <c r="M34" s="46"/>
    </row>
    <row r="35" spans="1:13" ht="34.5" customHeight="1" thickBot="1">
      <c r="A35" s="35"/>
      <c r="B35" s="802" t="s">
        <v>785</v>
      </c>
      <c r="C35" s="802"/>
      <c r="D35" s="209"/>
      <c r="E35" s="211" t="s">
        <v>643</v>
      </c>
      <c r="F35" s="781" t="s">
        <v>1676</v>
      </c>
      <c r="G35" s="781"/>
      <c r="H35" s="781"/>
      <c r="I35" s="781"/>
      <c r="J35" s="35"/>
      <c r="K35" s="784" t="s">
        <v>643</v>
      </c>
      <c r="L35" s="784"/>
      <c r="M35" s="35"/>
    </row>
    <row r="36" spans="1:13" ht="5.25" customHeight="1" thickTop="1" thickBot="1">
      <c r="A36" s="35"/>
      <c r="B36" s="810" t="s">
        <v>639</v>
      </c>
      <c r="C36" s="811"/>
      <c r="D36" s="43"/>
      <c r="E36" s="44"/>
      <c r="F36" s="44"/>
      <c r="G36" s="35"/>
      <c r="H36" s="814" t="s">
        <v>670</v>
      </c>
      <c r="I36" s="815"/>
      <c r="J36" s="45"/>
      <c r="K36" s="45"/>
      <c r="L36" s="45"/>
      <c r="M36" s="35"/>
    </row>
    <row r="37" spans="1:13" s="3" customFormat="1" ht="16.5" thickTop="1" thickBot="1">
      <c r="A37" s="46"/>
      <c r="B37" s="812"/>
      <c r="C37" s="813"/>
      <c r="D37" s="14"/>
      <c r="E37" s="12" t="s">
        <v>663</v>
      </c>
      <c r="F37" s="13">
        <f>COUNTA(D39:D70)</f>
        <v>20</v>
      </c>
      <c r="G37" s="46"/>
      <c r="H37" s="816"/>
      <c r="I37" s="817"/>
      <c r="J37" s="32"/>
      <c r="K37" s="33" t="s">
        <v>663</v>
      </c>
      <c r="L37" s="34">
        <f>COUNTA(J39:J70)</f>
        <v>19</v>
      </c>
      <c r="M37" s="46"/>
    </row>
    <row r="38" spans="1:13" s="3" customFormat="1">
      <c r="A38" s="46"/>
      <c r="B38" s="15" t="s">
        <v>644</v>
      </c>
      <c r="C38" s="16" t="s">
        <v>640</v>
      </c>
      <c r="D38" s="4" t="s">
        <v>641</v>
      </c>
      <c r="E38" s="4" t="s">
        <v>642</v>
      </c>
      <c r="F38" s="5" t="s">
        <v>662</v>
      </c>
      <c r="G38" s="46"/>
      <c r="H38" s="24" t="s">
        <v>644</v>
      </c>
      <c r="I38" s="23" t="s">
        <v>640</v>
      </c>
      <c r="J38" s="4" t="s">
        <v>641</v>
      </c>
      <c r="K38" s="4" t="s">
        <v>642</v>
      </c>
      <c r="L38" s="25" t="s">
        <v>662</v>
      </c>
      <c r="M38" s="46"/>
    </row>
    <row r="39" spans="1:13" s="3" customFormat="1">
      <c r="A39" s="46"/>
      <c r="B39" s="93" t="s">
        <v>648</v>
      </c>
      <c r="C39" s="94" t="s">
        <v>1054</v>
      </c>
      <c r="D39" s="95" t="s">
        <v>1513</v>
      </c>
      <c r="E39" s="96" t="s">
        <v>770</v>
      </c>
      <c r="F39" s="285" t="s">
        <v>2393</v>
      </c>
      <c r="G39" s="46"/>
      <c r="H39" s="111" t="s">
        <v>648</v>
      </c>
      <c r="I39" s="94" t="s">
        <v>1143</v>
      </c>
      <c r="J39" s="95" t="s">
        <v>1570</v>
      </c>
      <c r="K39" s="96" t="s">
        <v>770</v>
      </c>
      <c r="L39" s="289" t="s">
        <v>2421</v>
      </c>
      <c r="M39" s="46"/>
    </row>
    <row r="40" spans="1:13" s="3" customFormat="1">
      <c r="A40" s="46"/>
      <c r="B40" s="98" t="s">
        <v>649</v>
      </c>
      <c r="C40" s="99" t="s">
        <v>992</v>
      </c>
      <c r="D40" s="100" t="s">
        <v>2382</v>
      </c>
      <c r="E40" s="101" t="s">
        <v>770</v>
      </c>
      <c r="F40" s="286" t="s">
        <v>2394</v>
      </c>
      <c r="G40" s="46"/>
      <c r="H40" s="113" t="s">
        <v>649</v>
      </c>
      <c r="I40" s="99" t="s">
        <v>2413</v>
      </c>
      <c r="J40" s="100" t="s">
        <v>2414</v>
      </c>
      <c r="K40" s="101" t="s">
        <v>681</v>
      </c>
      <c r="L40" s="290" t="s">
        <v>2422</v>
      </c>
      <c r="M40" s="46"/>
    </row>
    <row r="41" spans="1:13" s="3" customFormat="1">
      <c r="A41" s="46"/>
      <c r="B41" s="103" t="s">
        <v>650</v>
      </c>
      <c r="C41" s="104" t="s">
        <v>847</v>
      </c>
      <c r="D41" s="105" t="s">
        <v>1347</v>
      </c>
      <c r="E41" s="106" t="s">
        <v>647</v>
      </c>
      <c r="F41" s="287" t="s">
        <v>2395</v>
      </c>
      <c r="G41" s="46"/>
      <c r="H41" s="115" t="s">
        <v>650</v>
      </c>
      <c r="I41" s="104" t="s">
        <v>802</v>
      </c>
      <c r="J41" s="105" t="s">
        <v>801</v>
      </c>
      <c r="K41" s="106" t="s">
        <v>679</v>
      </c>
      <c r="L41" s="291" t="s">
        <v>2423</v>
      </c>
      <c r="M41" s="46"/>
    </row>
    <row r="42" spans="1:13" s="3" customFormat="1">
      <c r="A42" s="46"/>
      <c r="B42" s="6" t="s">
        <v>651</v>
      </c>
      <c r="C42" s="7" t="s">
        <v>1490</v>
      </c>
      <c r="D42" s="8" t="s">
        <v>1491</v>
      </c>
      <c r="E42" s="9" t="s">
        <v>961</v>
      </c>
      <c r="F42" s="288" t="s">
        <v>2396</v>
      </c>
      <c r="G42" s="46"/>
      <c r="H42" s="26" t="s">
        <v>651</v>
      </c>
      <c r="I42" s="7" t="s">
        <v>759</v>
      </c>
      <c r="J42" s="8" t="s">
        <v>809</v>
      </c>
      <c r="K42" s="9" t="s">
        <v>1704</v>
      </c>
      <c r="L42" s="292" t="s">
        <v>2424</v>
      </c>
      <c r="M42" s="46"/>
    </row>
    <row r="43" spans="1:13" s="3" customFormat="1">
      <c r="A43" s="46"/>
      <c r="B43" s="6" t="s">
        <v>652</v>
      </c>
      <c r="C43" s="7" t="s">
        <v>1337</v>
      </c>
      <c r="D43" s="8" t="s">
        <v>2383</v>
      </c>
      <c r="E43" s="9" t="s">
        <v>770</v>
      </c>
      <c r="F43" s="288" t="s">
        <v>2397</v>
      </c>
      <c r="G43" s="46"/>
      <c r="H43" s="26" t="s">
        <v>652</v>
      </c>
      <c r="I43" s="7" t="s">
        <v>682</v>
      </c>
      <c r="J43" s="8" t="s">
        <v>1335</v>
      </c>
      <c r="K43" s="9" t="s">
        <v>1704</v>
      </c>
      <c r="L43" s="292" t="s">
        <v>2425</v>
      </c>
      <c r="M43" s="46"/>
    </row>
    <row r="44" spans="1:13" s="3" customFormat="1">
      <c r="A44" s="46"/>
      <c r="B44" s="6" t="s">
        <v>653</v>
      </c>
      <c r="C44" s="7" t="s">
        <v>1337</v>
      </c>
      <c r="D44" s="8" t="s">
        <v>676</v>
      </c>
      <c r="E44" s="9" t="s">
        <v>647</v>
      </c>
      <c r="F44" s="288" t="s">
        <v>2398</v>
      </c>
      <c r="G44" s="46"/>
      <c r="H44" s="26" t="s">
        <v>653</v>
      </c>
      <c r="I44" s="7" t="s">
        <v>1199</v>
      </c>
      <c r="J44" s="8" t="s">
        <v>1331</v>
      </c>
      <c r="K44" s="9" t="s">
        <v>647</v>
      </c>
      <c r="L44" s="292" t="s">
        <v>2401</v>
      </c>
      <c r="M44" s="46"/>
    </row>
    <row r="45" spans="1:13" s="3" customFormat="1">
      <c r="A45" s="46"/>
      <c r="B45" s="6" t="s">
        <v>654</v>
      </c>
      <c r="C45" s="7" t="s">
        <v>705</v>
      </c>
      <c r="D45" s="8" t="s">
        <v>2384</v>
      </c>
      <c r="E45" s="9" t="s">
        <v>770</v>
      </c>
      <c r="F45" s="288" t="s">
        <v>2399</v>
      </c>
      <c r="G45" s="46"/>
      <c r="H45" s="26" t="s">
        <v>654</v>
      </c>
      <c r="I45" s="7" t="s">
        <v>728</v>
      </c>
      <c r="J45" s="8" t="s">
        <v>820</v>
      </c>
      <c r="K45" s="9" t="s">
        <v>681</v>
      </c>
      <c r="L45" s="292" t="s">
        <v>2426</v>
      </c>
      <c r="M45" s="46"/>
    </row>
    <row r="46" spans="1:13" s="3" customFormat="1">
      <c r="A46" s="46"/>
      <c r="B46" s="6" t="s">
        <v>655</v>
      </c>
      <c r="C46" s="7" t="s">
        <v>772</v>
      </c>
      <c r="D46" s="8" t="s">
        <v>777</v>
      </c>
      <c r="E46" s="9" t="s">
        <v>1704</v>
      </c>
      <c r="F46" s="288" t="s">
        <v>2400</v>
      </c>
      <c r="G46" s="46"/>
      <c r="H46" s="26" t="s">
        <v>655</v>
      </c>
      <c r="I46" s="7" t="s">
        <v>727</v>
      </c>
      <c r="J46" s="8" t="s">
        <v>2415</v>
      </c>
      <c r="K46" s="9" t="s">
        <v>647</v>
      </c>
      <c r="L46" s="292" t="s">
        <v>2427</v>
      </c>
      <c r="M46" s="46"/>
    </row>
    <row r="47" spans="1:13" s="3" customFormat="1">
      <c r="A47" s="46"/>
      <c r="B47" s="6" t="s">
        <v>656</v>
      </c>
      <c r="C47" s="7" t="s">
        <v>2385</v>
      </c>
      <c r="D47" s="8" t="s">
        <v>2386</v>
      </c>
      <c r="E47" s="9" t="s">
        <v>770</v>
      </c>
      <c r="F47" s="288" t="s">
        <v>2401</v>
      </c>
      <c r="G47" s="46"/>
      <c r="H47" s="26" t="s">
        <v>656</v>
      </c>
      <c r="I47" s="7" t="s">
        <v>2416</v>
      </c>
      <c r="J47" s="8" t="s">
        <v>2417</v>
      </c>
      <c r="K47" s="9" t="s">
        <v>647</v>
      </c>
      <c r="L47" s="292" t="s">
        <v>2428</v>
      </c>
      <c r="M47" s="46"/>
    </row>
    <row r="48" spans="1:13" s="3" customFormat="1">
      <c r="A48" s="46"/>
      <c r="B48" s="6" t="s">
        <v>657</v>
      </c>
      <c r="C48" s="7" t="s">
        <v>1196</v>
      </c>
      <c r="D48" s="8" t="s">
        <v>2360</v>
      </c>
      <c r="E48" s="9" t="s">
        <v>679</v>
      </c>
      <c r="F48" s="288" t="s">
        <v>2402</v>
      </c>
      <c r="G48" s="46"/>
      <c r="H48" s="26" t="s">
        <v>657</v>
      </c>
      <c r="I48" s="7" t="s">
        <v>1199</v>
      </c>
      <c r="J48" s="8" t="s">
        <v>2418</v>
      </c>
      <c r="K48" s="9" t="s">
        <v>647</v>
      </c>
      <c r="L48" s="292" t="s">
        <v>2429</v>
      </c>
      <c r="M48" s="46"/>
    </row>
    <row r="49" spans="1:13" s="3" customFormat="1">
      <c r="A49" s="46"/>
      <c r="B49" s="6" t="s">
        <v>658</v>
      </c>
      <c r="C49" s="7" t="s">
        <v>645</v>
      </c>
      <c r="D49" s="8" t="s">
        <v>2387</v>
      </c>
      <c r="E49" s="9" t="s">
        <v>770</v>
      </c>
      <c r="F49" s="288" t="s">
        <v>2403</v>
      </c>
      <c r="G49" s="46"/>
      <c r="H49" s="26" t="s">
        <v>658</v>
      </c>
      <c r="I49" s="7" t="s">
        <v>685</v>
      </c>
      <c r="J49" s="8" t="s">
        <v>721</v>
      </c>
      <c r="K49" s="9" t="s">
        <v>681</v>
      </c>
      <c r="L49" s="292" t="s">
        <v>2430</v>
      </c>
      <c r="M49" s="46"/>
    </row>
    <row r="50" spans="1:13" s="3" customFormat="1">
      <c r="A50" s="46"/>
      <c r="B50" s="6" t="s">
        <v>659</v>
      </c>
      <c r="C50" s="7" t="s">
        <v>1434</v>
      </c>
      <c r="D50" s="8" t="s">
        <v>777</v>
      </c>
      <c r="E50" s="9" t="s">
        <v>681</v>
      </c>
      <c r="F50" s="288" t="s">
        <v>2404</v>
      </c>
      <c r="G50" s="46"/>
      <c r="H50" s="26" t="s">
        <v>659</v>
      </c>
      <c r="I50" s="7" t="s">
        <v>836</v>
      </c>
      <c r="J50" s="8" t="s">
        <v>820</v>
      </c>
      <c r="K50" s="9" t="s">
        <v>647</v>
      </c>
      <c r="L50" s="292" t="s">
        <v>2431</v>
      </c>
      <c r="M50" s="46"/>
    </row>
    <row r="51" spans="1:13" s="3" customFormat="1">
      <c r="A51" s="46"/>
      <c r="B51" s="6" t="s">
        <v>660</v>
      </c>
      <c r="C51" s="7" t="s">
        <v>2388</v>
      </c>
      <c r="D51" s="8" t="s">
        <v>994</v>
      </c>
      <c r="E51" s="9" t="s">
        <v>647</v>
      </c>
      <c r="F51" s="288" t="s">
        <v>2405</v>
      </c>
      <c r="G51" s="46"/>
      <c r="H51" s="26" t="s">
        <v>660</v>
      </c>
      <c r="I51" s="7" t="s">
        <v>1143</v>
      </c>
      <c r="J51" s="8" t="s">
        <v>1499</v>
      </c>
      <c r="K51" s="9" t="s">
        <v>647</v>
      </c>
      <c r="L51" s="292" t="s">
        <v>2432</v>
      </c>
      <c r="M51" s="46"/>
    </row>
    <row r="52" spans="1:13" s="3" customFormat="1">
      <c r="A52" s="46"/>
      <c r="B52" s="6" t="s">
        <v>661</v>
      </c>
      <c r="C52" s="7" t="s">
        <v>780</v>
      </c>
      <c r="D52" s="8" t="s">
        <v>2361</v>
      </c>
      <c r="E52" s="9" t="s">
        <v>2392</v>
      </c>
      <c r="F52" s="288" t="s">
        <v>2406</v>
      </c>
      <c r="G52" s="46"/>
      <c r="H52" s="26" t="s">
        <v>661</v>
      </c>
      <c r="I52" s="7" t="s">
        <v>685</v>
      </c>
      <c r="J52" s="8" t="s">
        <v>2419</v>
      </c>
      <c r="K52" s="9" t="s">
        <v>770</v>
      </c>
      <c r="L52" s="292" t="s">
        <v>2433</v>
      </c>
      <c r="M52" s="46"/>
    </row>
    <row r="53" spans="1:13" s="3" customFormat="1">
      <c r="A53" s="46"/>
      <c r="B53" s="6" t="s">
        <v>664</v>
      </c>
      <c r="C53" s="7" t="s">
        <v>995</v>
      </c>
      <c r="D53" s="8" t="s">
        <v>2389</v>
      </c>
      <c r="E53" s="9" t="s">
        <v>681</v>
      </c>
      <c r="F53" s="288" t="s">
        <v>2407</v>
      </c>
      <c r="G53" s="46"/>
      <c r="H53" s="26" t="s">
        <v>664</v>
      </c>
      <c r="I53" s="7" t="s">
        <v>980</v>
      </c>
      <c r="J53" s="8" t="s">
        <v>2420</v>
      </c>
      <c r="K53" s="9" t="s">
        <v>833</v>
      </c>
      <c r="L53" s="292" t="s">
        <v>2434</v>
      </c>
      <c r="M53" s="46"/>
    </row>
    <row r="54" spans="1:13" s="3" customFormat="1">
      <c r="A54" s="46"/>
      <c r="B54" s="6" t="s">
        <v>665</v>
      </c>
      <c r="C54" s="7" t="s">
        <v>1406</v>
      </c>
      <c r="D54" s="8" t="s">
        <v>2390</v>
      </c>
      <c r="E54" s="9" t="s">
        <v>647</v>
      </c>
      <c r="F54" s="288" t="s">
        <v>2408</v>
      </c>
      <c r="G54" s="46"/>
      <c r="H54" s="26" t="s">
        <v>665</v>
      </c>
      <c r="I54" s="7" t="s">
        <v>802</v>
      </c>
      <c r="J54" s="8" t="s">
        <v>828</v>
      </c>
      <c r="K54" s="9" t="s">
        <v>647</v>
      </c>
      <c r="L54" s="292" t="s">
        <v>2435</v>
      </c>
      <c r="M54" s="46"/>
    </row>
    <row r="55" spans="1:13" s="3" customFormat="1">
      <c r="A55" s="46"/>
      <c r="B55" s="6" t="s">
        <v>666</v>
      </c>
      <c r="C55" s="7" t="s">
        <v>645</v>
      </c>
      <c r="D55" s="8" t="s">
        <v>2391</v>
      </c>
      <c r="E55" s="9" t="s">
        <v>1704</v>
      </c>
      <c r="F55" s="288" t="s">
        <v>2409</v>
      </c>
      <c r="G55" s="46"/>
      <c r="H55" s="26" t="s">
        <v>666</v>
      </c>
      <c r="I55" s="7" t="s">
        <v>723</v>
      </c>
      <c r="J55" s="8" t="s">
        <v>1363</v>
      </c>
      <c r="K55" s="9" t="s">
        <v>647</v>
      </c>
      <c r="L55" s="292" t="s">
        <v>2436</v>
      </c>
      <c r="M55" s="46"/>
    </row>
    <row r="56" spans="1:13" s="3" customFormat="1">
      <c r="A56" s="46"/>
      <c r="B56" s="6" t="s">
        <v>667</v>
      </c>
      <c r="C56" s="7" t="s">
        <v>705</v>
      </c>
      <c r="D56" s="8" t="s">
        <v>1137</v>
      </c>
      <c r="E56" s="9" t="s">
        <v>681</v>
      </c>
      <c r="F56" s="288" t="s">
        <v>2410</v>
      </c>
      <c r="G56" s="46"/>
      <c r="H56" s="26" t="s">
        <v>667</v>
      </c>
      <c r="I56" s="7" t="s">
        <v>1143</v>
      </c>
      <c r="J56" s="8" t="s">
        <v>838</v>
      </c>
      <c r="K56" s="9" t="s">
        <v>647</v>
      </c>
      <c r="L56" s="292" t="s">
        <v>2412</v>
      </c>
      <c r="M56" s="46"/>
    </row>
    <row r="57" spans="1:13" s="3" customFormat="1">
      <c r="A57" s="46"/>
      <c r="B57" s="6" t="s">
        <v>668</v>
      </c>
      <c r="C57" s="7" t="s">
        <v>874</v>
      </c>
      <c r="D57" s="8" t="s">
        <v>702</v>
      </c>
      <c r="E57" s="9" t="s">
        <v>647</v>
      </c>
      <c r="F57" s="288" t="s">
        <v>2411</v>
      </c>
      <c r="G57" s="46"/>
      <c r="H57" s="26" t="s">
        <v>668</v>
      </c>
      <c r="I57" s="7" t="s">
        <v>1144</v>
      </c>
      <c r="J57" s="8" t="s">
        <v>1363</v>
      </c>
      <c r="K57" s="9" t="s">
        <v>647</v>
      </c>
      <c r="L57" s="292" t="s">
        <v>2437</v>
      </c>
      <c r="M57" s="46"/>
    </row>
    <row r="58" spans="1:13" s="3" customFormat="1" ht="12.75" thickBot="1">
      <c r="A58" s="46"/>
      <c r="B58" s="6" t="s">
        <v>669</v>
      </c>
      <c r="C58" s="7" t="s">
        <v>850</v>
      </c>
      <c r="D58" s="8" t="s">
        <v>1137</v>
      </c>
      <c r="E58" s="9" t="s">
        <v>647</v>
      </c>
      <c r="F58" s="288" t="s">
        <v>2412</v>
      </c>
      <c r="G58" s="46"/>
      <c r="H58" s="26"/>
      <c r="I58" s="7"/>
      <c r="J58" s="8"/>
      <c r="K58" s="9"/>
      <c r="L58" s="292"/>
      <c r="M58" s="46"/>
    </row>
    <row r="59" spans="1:13" s="3" customFormat="1" hidden="1">
      <c r="A59" s="46"/>
      <c r="B59" s="6"/>
      <c r="C59" s="7"/>
      <c r="D59" s="8"/>
      <c r="E59" s="9"/>
      <c r="F59" s="244"/>
      <c r="G59" s="46"/>
      <c r="H59" s="26"/>
      <c r="I59" s="7"/>
      <c r="J59" s="8"/>
      <c r="K59" s="9"/>
      <c r="L59" s="255"/>
      <c r="M59" s="46"/>
    </row>
    <row r="60" spans="1:13" s="3" customFormat="1" ht="12.75" hidden="1" thickBot="1">
      <c r="A60" s="46"/>
      <c r="B60" s="6"/>
      <c r="C60" s="7"/>
      <c r="D60" s="8"/>
      <c r="E60" s="9"/>
      <c r="F60" s="244"/>
      <c r="G60" s="46"/>
      <c r="H60" s="26"/>
      <c r="I60" s="7"/>
      <c r="J60" s="8"/>
      <c r="K60" s="9"/>
      <c r="L60" s="255"/>
      <c r="M60" s="46"/>
    </row>
    <row r="61" spans="1:13" s="3" customFormat="1" hidden="1">
      <c r="A61" s="46"/>
      <c r="B61" s="6"/>
      <c r="C61" s="7"/>
      <c r="D61" s="8"/>
      <c r="E61" s="9"/>
      <c r="F61" s="244"/>
      <c r="G61" s="46"/>
      <c r="H61" s="26"/>
      <c r="I61" s="7"/>
      <c r="J61" s="8"/>
      <c r="K61" s="9"/>
      <c r="L61" s="255"/>
      <c r="M61" s="46"/>
    </row>
    <row r="62" spans="1:13" s="3" customFormat="1" hidden="1">
      <c r="A62" s="46"/>
      <c r="B62" s="6"/>
      <c r="C62" s="7"/>
      <c r="D62" s="8"/>
      <c r="E62" s="9"/>
      <c r="F62" s="244"/>
      <c r="G62" s="46"/>
      <c r="H62" s="26"/>
      <c r="I62" s="7"/>
      <c r="J62" s="8"/>
      <c r="K62" s="9"/>
      <c r="L62" s="255"/>
      <c r="M62" s="46"/>
    </row>
    <row r="63" spans="1:13" s="3" customFormat="1" hidden="1">
      <c r="A63" s="46"/>
      <c r="B63" s="6"/>
      <c r="C63" s="7"/>
      <c r="D63" s="8"/>
      <c r="E63" s="9"/>
      <c r="F63" s="244"/>
      <c r="G63" s="46"/>
      <c r="H63" s="26"/>
      <c r="I63" s="7"/>
      <c r="J63" s="8"/>
      <c r="K63" s="9"/>
      <c r="L63" s="255"/>
      <c r="M63" s="46"/>
    </row>
    <row r="64" spans="1:13" s="3" customFormat="1" hidden="1">
      <c r="A64" s="46"/>
      <c r="B64" s="6"/>
      <c r="C64" s="7"/>
      <c r="D64" s="8"/>
      <c r="E64" s="9"/>
      <c r="F64" s="244"/>
      <c r="G64" s="46"/>
      <c r="H64" s="26"/>
      <c r="I64" s="7"/>
      <c r="J64" s="8"/>
      <c r="K64" s="9"/>
      <c r="L64" s="255"/>
      <c r="M64" s="46"/>
    </row>
    <row r="65" spans="1:13" s="3" customFormat="1" hidden="1">
      <c r="A65" s="46"/>
      <c r="B65" s="6"/>
      <c r="C65" s="7"/>
      <c r="D65" s="8"/>
      <c r="E65" s="9"/>
      <c r="F65" s="244"/>
      <c r="G65" s="46"/>
      <c r="H65" s="26"/>
      <c r="I65" s="7"/>
      <c r="J65" s="8"/>
      <c r="K65" s="9"/>
      <c r="L65" s="255"/>
      <c r="M65" s="46"/>
    </row>
    <row r="66" spans="1:13" s="3" customFormat="1" hidden="1">
      <c r="A66" s="46"/>
      <c r="B66" s="6"/>
      <c r="C66" s="7"/>
      <c r="D66" s="8"/>
      <c r="E66" s="9"/>
      <c r="F66" s="244"/>
      <c r="G66" s="46"/>
      <c r="H66" s="26"/>
      <c r="I66" s="7"/>
      <c r="J66" s="8"/>
      <c r="K66" s="9"/>
      <c r="L66" s="255"/>
      <c r="M66" s="46"/>
    </row>
    <row r="67" spans="1:13" s="3" customFormat="1" hidden="1">
      <c r="A67" s="46"/>
      <c r="B67" s="6"/>
      <c r="C67" s="7"/>
      <c r="D67" s="8"/>
      <c r="E67" s="9"/>
      <c r="F67" s="244"/>
      <c r="G67" s="46"/>
      <c r="H67" s="26"/>
      <c r="I67" s="7"/>
      <c r="J67" s="8"/>
      <c r="K67" s="9"/>
      <c r="L67" s="255"/>
      <c r="M67" s="46"/>
    </row>
    <row r="68" spans="1:13" s="3" customFormat="1" hidden="1">
      <c r="A68" s="46"/>
      <c r="B68" s="6"/>
      <c r="C68" s="7"/>
      <c r="D68" s="8"/>
      <c r="E68" s="9"/>
      <c r="F68" s="244"/>
      <c r="G68" s="46"/>
      <c r="H68" s="26"/>
      <c r="I68" s="7"/>
      <c r="J68" s="7"/>
      <c r="K68" s="9"/>
      <c r="L68" s="255"/>
      <c r="M68" s="46"/>
    </row>
    <row r="69" spans="1:13" s="3" customFormat="1" hidden="1">
      <c r="A69" s="46"/>
      <c r="B69" s="6"/>
      <c r="C69" s="7"/>
      <c r="D69" s="8"/>
      <c r="E69" s="9"/>
      <c r="F69" s="244"/>
      <c r="G69" s="46"/>
      <c r="H69" s="26"/>
      <c r="I69" s="7"/>
      <c r="J69" s="7"/>
      <c r="K69" s="9"/>
      <c r="L69" s="255"/>
      <c r="M69" s="46"/>
    </row>
    <row r="70" spans="1:13" s="3" customFormat="1" ht="12.75" hidden="1" thickBot="1">
      <c r="A70" s="46"/>
      <c r="B70" s="19"/>
      <c r="C70" s="10"/>
      <c r="D70" s="207"/>
      <c r="E70" s="11"/>
      <c r="F70" s="245"/>
      <c r="G70" s="46"/>
      <c r="H70" s="258"/>
      <c r="I70" s="58"/>
      <c r="J70" s="58"/>
      <c r="K70" s="60"/>
      <c r="L70" s="257"/>
      <c r="M70" s="46"/>
    </row>
    <row r="71" spans="1:13" s="3" customFormat="1" ht="12.75" thickTop="1">
      <c r="A71" s="233"/>
      <c r="B71" s="47"/>
      <c r="C71" s="47"/>
      <c r="D71" s="47"/>
      <c r="E71" s="47"/>
      <c r="F71" s="47"/>
      <c r="G71" s="233"/>
      <c r="H71" s="48"/>
      <c r="I71" s="48"/>
      <c r="J71" s="48"/>
      <c r="K71" s="48"/>
      <c r="L71" s="48"/>
      <c r="M71" s="233"/>
    </row>
    <row r="72" spans="1:13" ht="34.5" customHeight="1" thickBot="1">
      <c r="A72" s="35"/>
      <c r="B72" s="784" t="s">
        <v>786</v>
      </c>
      <c r="C72" s="784"/>
      <c r="D72" s="35"/>
      <c r="E72" s="211" t="s">
        <v>643</v>
      </c>
      <c r="F72" s="781" t="s">
        <v>1677</v>
      </c>
      <c r="G72" s="781"/>
      <c r="H72" s="781"/>
      <c r="I72" s="781"/>
      <c r="J72" s="35"/>
      <c r="K72" s="784" t="s">
        <v>730</v>
      </c>
      <c r="L72" s="784"/>
      <c r="M72" s="35"/>
    </row>
    <row r="73" spans="1:13" ht="5.25" customHeight="1" thickTop="1" thickBot="1">
      <c r="A73" s="35"/>
      <c r="B73" s="790" t="s">
        <v>639</v>
      </c>
      <c r="C73" s="791"/>
      <c r="D73" s="43"/>
      <c r="E73" s="44"/>
      <c r="F73" s="44"/>
      <c r="G73" s="35"/>
      <c r="H73" s="785" t="s">
        <v>670</v>
      </c>
      <c r="I73" s="786"/>
      <c r="J73" s="45"/>
      <c r="K73" s="45"/>
      <c r="L73" s="45"/>
      <c r="M73" s="35"/>
    </row>
    <row r="74" spans="1:13" s="3" customFormat="1" ht="16.5" thickTop="1" thickBot="1">
      <c r="A74" s="46"/>
      <c r="B74" s="792"/>
      <c r="C74" s="793"/>
      <c r="D74" s="14"/>
      <c r="E74" s="12" t="s">
        <v>663</v>
      </c>
      <c r="F74" s="13">
        <f>COUNTA(D76:D115)</f>
        <v>24</v>
      </c>
      <c r="G74" s="46"/>
      <c r="H74" s="787"/>
      <c r="I74" s="788"/>
      <c r="J74" s="32"/>
      <c r="K74" s="33" t="s">
        <v>663</v>
      </c>
      <c r="L74" s="34">
        <f>COUNTA(J76:J115)</f>
        <v>22</v>
      </c>
      <c r="M74" s="46"/>
    </row>
    <row r="75" spans="1:13" s="3" customFormat="1">
      <c r="A75" s="46"/>
      <c r="B75" s="15" t="s">
        <v>644</v>
      </c>
      <c r="C75" s="16" t="s">
        <v>640</v>
      </c>
      <c r="D75" s="4" t="s">
        <v>641</v>
      </c>
      <c r="E75" s="4" t="s">
        <v>642</v>
      </c>
      <c r="F75" s="5" t="s">
        <v>662</v>
      </c>
      <c r="G75" s="46"/>
      <c r="H75" s="24" t="s">
        <v>644</v>
      </c>
      <c r="I75" s="23" t="s">
        <v>640</v>
      </c>
      <c r="J75" s="4" t="s">
        <v>641</v>
      </c>
      <c r="K75" s="4" t="s">
        <v>642</v>
      </c>
      <c r="L75" s="25" t="s">
        <v>662</v>
      </c>
      <c r="M75" s="46"/>
    </row>
    <row r="76" spans="1:13" s="3" customFormat="1">
      <c r="A76" s="46"/>
      <c r="B76" s="93" t="s">
        <v>648</v>
      </c>
      <c r="C76" s="94" t="s">
        <v>1115</v>
      </c>
      <c r="D76" s="95" t="s">
        <v>994</v>
      </c>
      <c r="E76" s="96" t="s">
        <v>679</v>
      </c>
      <c r="F76" s="285" t="s">
        <v>2446</v>
      </c>
      <c r="G76" s="46"/>
      <c r="H76" s="111" t="s">
        <v>648</v>
      </c>
      <c r="I76" s="94" t="s">
        <v>682</v>
      </c>
      <c r="J76" s="95" t="s">
        <v>2468</v>
      </c>
      <c r="K76" s="96" t="s">
        <v>770</v>
      </c>
      <c r="L76" s="289" t="s">
        <v>2480</v>
      </c>
      <c r="M76" s="46"/>
    </row>
    <row r="77" spans="1:13" s="3" customFormat="1">
      <c r="A77" s="46"/>
      <c r="B77" s="98" t="s">
        <v>649</v>
      </c>
      <c r="C77" s="99" t="s">
        <v>698</v>
      </c>
      <c r="D77" s="100" t="s">
        <v>1238</v>
      </c>
      <c r="E77" s="101" t="s">
        <v>770</v>
      </c>
      <c r="F77" s="286" t="s">
        <v>2447</v>
      </c>
      <c r="G77" s="46"/>
      <c r="H77" s="113" t="s">
        <v>649</v>
      </c>
      <c r="I77" s="99" t="s">
        <v>689</v>
      </c>
      <c r="J77" s="100" t="s">
        <v>1533</v>
      </c>
      <c r="K77" s="101" t="s">
        <v>770</v>
      </c>
      <c r="L77" s="290" t="s">
        <v>2481</v>
      </c>
      <c r="M77" s="46"/>
    </row>
    <row r="78" spans="1:13" s="3" customFormat="1">
      <c r="A78" s="46"/>
      <c r="B78" s="103" t="s">
        <v>650</v>
      </c>
      <c r="C78" s="104" t="s">
        <v>1344</v>
      </c>
      <c r="D78" s="105" t="s">
        <v>1345</v>
      </c>
      <c r="E78" s="106" t="s">
        <v>770</v>
      </c>
      <c r="F78" s="287" t="s">
        <v>2448</v>
      </c>
      <c r="G78" s="46"/>
      <c r="H78" s="115" t="s">
        <v>650</v>
      </c>
      <c r="I78" s="104" t="s">
        <v>1143</v>
      </c>
      <c r="J78" s="105" t="s">
        <v>1529</v>
      </c>
      <c r="K78" s="106" t="s">
        <v>770</v>
      </c>
      <c r="L78" s="291" t="s">
        <v>2482</v>
      </c>
      <c r="M78" s="46"/>
    </row>
    <row r="79" spans="1:13" s="3" customFormat="1">
      <c r="A79" s="46"/>
      <c r="B79" s="6" t="s">
        <v>651</v>
      </c>
      <c r="C79" s="7" t="s">
        <v>1113</v>
      </c>
      <c r="D79" s="8" t="s">
        <v>1114</v>
      </c>
      <c r="E79" s="9" t="s">
        <v>675</v>
      </c>
      <c r="F79" s="288" t="s">
        <v>2449</v>
      </c>
      <c r="G79" s="46"/>
      <c r="H79" s="26" t="s">
        <v>651</v>
      </c>
      <c r="I79" s="7" t="s">
        <v>802</v>
      </c>
      <c r="J79" s="8" t="s">
        <v>2468</v>
      </c>
      <c r="K79" s="9" t="s">
        <v>770</v>
      </c>
      <c r="L79" s="292" t="s">
        <v>2483</v>
      </c>
      <c r="M79" s="46"/>
    </row>
    <row r="80" spans="1:13" s="3" customFormat="1">
      <c r="A80" s="46"/>
      <c r="B80" s="6" t="s">
        <v>652</v>
      </c>
      <c r="C80" s="7" t="s">
        <v>780</v>
      </c>
      <c r="D80" s="8" t="s">
        <v>2438</v>
      </c>
      <c r="E80" s="9" t="s">
        <v>679</v>
      </c>
      <c r="F80" s="288" t="s">
        <v>2450</v>
      </c>
      <c r="G80" s="46"/>
      <c r="H80" s="26" t="s">
        <v>652</v>
      </c>
      <c r="I80" s="7" t="s">
        <v>682</v>
      </c>
      <c r="J80" s="8" t="s">
        <v>2469</v>
      </c>
      <c r="K80" s="9" t="s">
        <v>684</v>
      </c>
      <c r="L80" s="292" t="s">
        <v>2484</v>
      </c>
      <c r="M80" s="46"/>
    </row>
    <row r="81" spans="1:13" s="3" customFormat="1">
      <c r="A81" s="46"/>
      <c r="B81" s="6" t="s">
        <v>653</v>
      </c>
      <c r="C81" s="7" t="s">
        <v>1113</v>
      </c>
      <c r="D81" s="8" t="s">
        <v>2685</v>
      </c>
      <c r="E81" s="9" t="s">
        <v>679</v>
      </c>
      <c r="F81" s="288" t="s">
        <v>2421</v>
      </c>
      <c r="G81" s="46"/>
      <c r="H81" s="26" t="s">
        <v>653</v>
      </c>
      <c r="I81" s="7" t="s">
        <v>748</v>
      </c>
      <c r="J81" s="8" t="s">
        <v>721</v>
      </c>
      <c r="K81" s="9" t="s">
        <v>681</v>
      </c>
      <c r="L81" s="292" t="s">
        <v>2485</v>
      </c>
      <c r="M81" s="46"/>
    </row>
    <row r="82" spans="1:13" s="3" customFormat="1">
      <c r="A82" s="46"/>
      <c r="B82" s="6" t="s">
        <v>654</v>
      </c>
      <c r="C82" s="7" t="s">
        <v>1338</v>
      </c>
      <c r="D82" s="8" t="s">
        <v>2439</v>
      </c>
      <c r="E82" s="9" t="s">
        <v>770</v>
      </c>
      <c r="F82" s="288" t="s">
        <v>2451</v>
      </c>
      <c r="G82" s="46"/>
      <c r="H82" s="26" t="s">
        <v>654</v>
      </c>
      <c r="I82" s="7" t="s">
        <v>980</v>
      </c>
      <c r="J82" s="8" t="s">
        <v>981</v>
      </c>
      <c r="K82" s="9" t="s">
        <v>647</v>
      </c>
      <c r="L82" s="292" t="s">
        <v>2486</v>
      </c>
      <c r="M82" s="46"/>
    </row>
    <row r="83" spans="1:13" s="3" customFormat="1">
      <c r="A83" s="46"/>
      <c r="B83" s="6" t="s">
        <v>655</v>
      </c>
      <c r="C83" s="7" t="s">
        <v>1337</v>
      </c>
      <c r="D83" s="8" t="s">
        <v>1491</v>
      </c>
      <c r="E83" s="9" t="s">
        <v>961</v>
      </c>
      <c r="F83" s="288" t="s">
        <v>2452</v>
      </c>
      <c r="G83" s="46"/>
      <c r="H83" s="26" t="s">
        <v>655</v>
      </c>
      <c r="I83" s="7" t="s">
        <v>810</v>
      </c>
      <c r="J83" s="8" t="s">
        <v>2470</v>
      </c>
      <c r="K83" s="9" t="s">
        <v>770</v>
      </c>
      <c r="L83" s="292" t="s">
        <v>2487</v>
      </c>
      <c r="M83" s="46"/>
    </row>
    <row r="84" spans="1:13" s="3" customFormat="1">
      <c r="A84" s="46"/>
      <c r="B84" s="6" t="s">
        <v>656</v>
      </c>
      <c r="C84" s="7" t="s">
        <v>1346</v>
      </c>
      <c r="D84" s="8" t="s">
        <v>1347</v>
      </c>
      <c r="E84" s="9" t="s">
        <v>2467</v>
      </c>
      <c r="F84" s="288" t="s">
        <v>2453</v>
      </c>
      <c r="G84" s="46"/>
      <c r="H84" s="26" t="s">
        <v>656</v>
      </c>
      <c r="I84" s="7" t="s">
        <v>723</v>
      </c>
      <c r="J84" s="8" t="s">
        <v>2471</v>
      </c>
      <c r="K84" s="9" t="s">
        <v>2502</v>
      </c>
      <c r="L84" s="292" t="s">
        <v>2488</v>
      </c>
      <c r="M84" s="46"/>
    </row>
    <row r="85" spans="1:13" s="3" customFormat="1">
      <c r="A85" s="46"/>
      <c r="B85" s="6" t="s">
        <v>657</v>
      </c>
      <c r="C85" s="7" t="s">
        <v>698</v>
      </c>
      <c r="D85" s="8" t="s">
        <v>2440</v>
      </c>
      <c r="E85" s="9" t="s">
        <v>2467</v>
      </c>
      <c r="F85" s="288" t="s">
        <v>2454</v>
      </c>
      <c r="G85" s="46"/>
      <c r="H85" s="26" t="s">
        <v>657</v>
      </c>
      <c r="I85" s="7" t="s">
        <v>802</v>
      </c>
      <c r="J85" s="8" t="s">
        <v>981</v>
      </c>
      <c r="K85" s="9" t="s">
        <v>647</v>
      </c>
      <c r="L85" s="292" t="s">
        <v>2489</v>
      </c>
      <c r="M85" s="46"/>
    </row>
    <row r="86" spans="1:13" s="3" customFormat="1">
      <c r="A86" s="46"/>
      <c r="B86" s="6" t="s">
        <v>658</v>
      </c>
      <c r="C86" s="7" t="s">
        <v>696</v>
      </c>
      <c r="D86" s="8" t="s">
        <v>707</v>
      </c>
      <c r="E86" s="9" t="s">
        <v>2467</v>
      </c>
      <c r="F86" s="288" t="s">
        <v>2455</v>
      </c>
      <c r="G86" s="46"/>
      <c r="H86" s="26" t="s">
        <v>658</v>
      </c>
      <c r="I86" s="7" t="s">
        <v>2473</v>
      </c>
      <c r="J86" s="8" t="s">
        <v>1542</v>
      </c>
      <c r="K86" s="9" t="s">
        <v>675</v>
      </c>
      <c r="L86" s="292" t="s">
        <v>2490</v>
      </c>
      <c r="M86" s="46"/>
    </row>
    <row r="87" spans="1:13" s="3" customFormat="1">
      <c r="A87" s="46"/>
      <c r="B87" s="6" t="s">
        <v>659</v>
      </c>
      <c r="C87" s="7" t="s">
        <v>1196</v>
      </c>
      <c r="D87" s="8" t="s">
        <v>777</v>
      </c>
      <c r="E87" s="9" t="s">
        <v>681</v>
      </c>
      <c r="F87" s="288" t="s">
        <v>2456</v>
      </c>
      <c r="G87" s="46"/>
      <c r="H87" s="26" t="s">
        <v>659</v>
      </c>
      <c r="I87" s="7" t="s">
        <v>980</v>
      </c>
      <c r="J87" s="8" t="s">
        <v>2474</v>
      </c>
      <c r="K87" s="9" t="s">
        <v>681</v>
      </c>
      <c r="L87" s="292" t="s">
        <v>2491</v>
      </c>
      <c r="M87" s="46"/>
    </row>
    <row r="88" spans="1:13" s="3" customFormat="1">
      <c r="A88" s="46"/>
      <c r="B88" s="6" t="s">
        <v>660</v>
      </c>
      <c r="C88" s="7" t="s">
        <v>995</v>
      </c>
      <c r="D88" s="8" t="s">
        <v>1493</v>
      </c>
      <c r="E88" s="9" t="s">
        <v>2467</v>
      </c>
      <c r="F88" s="288" t="s">
        <v>2457</v>
      </c>
      <c r="G88" s="46"/>
      <c r="H88" s="26" t="s">
        <v>660</v>
      </c>
      <c r="I88" s="7" t="s">
        <v>2475</v>
      </c>
      <c r="J88" s="8" t="s">
        <v>2476</v>
      </c>
      <c r="K88" s="9" t="s">
        <v>647</v>
      </c>
      <c r="L88" s="292" t="s">
        <v>2492</v>
      </c>
      <c r="M88" s="46"/>
    </row>
    <row r="89" spans="1:13" s="3" customFormat="1">
      <c r="A89" s="46"/>
      <c r="B89" s="6" t="s">
        <v>661</v>
      </c>
      <c r="C89" s="7" t="s">
        <v>764</v>
      </c>
      <c r="D89" s="8" t="s">
        <v>2441</v>
      </c>
      <c r="E89" s="9" t="s">
        <v>819</v>
      </c>
      <c r="F89" s="288" t="s">
        <v>2458</v>
      </c>
      <c r="G89" s="46"/>
      <c r="H89" s="26" t="s">
        <v>661</v>
      </c>
      <c r="I89" s="7" t="s">
        <v>689</v>
      </c>
      <c r="J89" s="8" t="s">
        <v>2477</v>
      </c>
      <c r="K89" s="9" t="s">
        <v>770</v>
      </c>
      <c r="L89" s="292" t="s">
        <v>2493</v>
      </c>
      <c r="M89" s="46"/>
    </row>
    <row r="90" spans="1:13" s="3" customFormat="1">
      <c r="A90" s="46"/>
      <c r="B90" s="6" t="s">
        <v>664</v>
      </c>
      <c r="C90" s="7" t="s">
        <v>1138</v>
      </c>
      <c r="D90" s="8" t="s">
        <v>1139</v>
      </c>
      <c r="E90" s="9" t="s">
        <v>2467</v>
      </c>
      <c r="F90" s="288" t="s">
        <v>2459</v>
      </c>
      <c r="G90" s="46"/>
      <c r="H90" s="26" t="s">
        <v>664</v>
      </c>
      <c r="I90" s="7" t="s">
        <v>1150</v>
      </c>
      <c r="J90" s="8" t="s">
        <v>1088</v>
      </c>
      <c r="K90" s="9" t="s">
        <v>770</v>
      </c>
      <c r="L90" s="292" t="s">
        <v>2494</v>
      </c>
      <c r="M90" s="46"/>
    </row>
    <row r="91" spans="1:13" s="3" customFormat="1">
      <c r="A91" s="46"/>
      <c r="B91" s="6" t="s">
        <v>665</v>
      </c>
      <c r="C91" s="7" t="s">
        <v>1233</v>
      </c>
      <c r="D91" s="8" t="s">
        <v>1588</v>
      </c>
      <c r="E91" s="9" t="s">
        <v>2467</v>
      </c>
      <c r="F91" s="288" t="s">
        <v>2460</v>
      </c>
      <c r="G91" s="46"/>
      <c r="H91" s="26" t="s">
        <v>665</v>
      </c>
      <c r="I91" s="7" t="s">
        <v>881</v>
      </c>
      <c r="J91" s="8" t="s">
        <v>1088</v>
      </c>
      <c r="K91" s="9" t="s">
        <v>770</v>
      </c>
      <c r="L91" s="292" t="s">
        <v>2495</v>
      </c>
      <c r="M91" s="46"/>
    </row>
    <row r="92" spans="1:13" s="3" customFormat="1">
      <c r="A92" s="46"/>
      <c r="B92" s="6" t="s">
        <v>666</v>
      </c>
      <c r="C92" s="7" t="s">
        <v>1353</v>
      </c>
      <c r="D92" s="8" t="s">
        <v>2359</v>
      </c>
      <c r="E92" s="9" t="s">
        <v>961</v>
      </c>
      <c r="F92" s="288" t="s">
        <v>2461</v>
      </c>
      <c r="G92" s="46"/>
      <c r="H92" s="26" t="s">
        <v>666</v>
      </c>
      <c r="I92" s="7" t="s">
        <v>1148</v>
      </c>
      <c r="J92" s="8" t="s">
        <v>688</v>
      </c>
      <c r="K92" s="9" t="s">
        <v>647</v>
      </c>
      <c r="L92" s="292" t="s">
        <v>2496</v>
      </c>
      <c r="M92" s="46"/>
    </row>
    <row r="93" spans="1:13" s="3" customFormat="1">
      <c r="A93" s="46"/>
      <c r="B93" s="6" t="s">
        <v>667</v>
      </c>
      <c r="C93" s="7" t="s">
        <v>2442</v>
      </c>
      <c r="D93" s="8" t="s">
        <v>2684</v>
      </c>
      <c r="E93" s="9" t="s">
        <v>2467</v>
      </c>
      <c r="F93" s="288" t="s">
        <v>2462</v>
      </c>
      <c r="G93" s="46"/>
      <c r="H93" s="26" t="s">
        <v>667</v>
      </c>
      <c r="I93" s="7" t="s">
        <v>727</v>
      </c>
      <c r="J93" s="8" t="s">
        <v>891</v>
      </c>
      <c r="K93" s="9" t="s">
        <v>2503</v>
      </c>
      <c r="L93" s="292" t="s">
        <v>2497</v>
      </c>
      <c r="M93" s="46"/>
    </row>
    <row r="94" spans="1:13" s="3" customFormat="1">
      <c r="A94" s="46"/>
      <c r="B94" s="6" t="s">
        <v>668</v>
      </c>
      <c r="C94" s="7" t="s">
        <v>850</v>
      </c>
      <c r="D94" s="8" t="s">
        <v>2443</v>
      </c>
      <c r="E94" s="9" t="s">
        <v>681</v>
      </c>
      <c r="F94" s="288" t="s">
        <v>2427</v>
      </c>
      <c r="G94" s="46"/>
      <c r="H94" s="26" t="s">
        <v>668</v>
      </c>
      <c r="I94" s="7" t="s">
        <v>685</v>
      </c>
      <c r="J94" s="8" t="s">
        <v>2478</v>
      </c>
      <c r="K94" s="9" t="s">
        <v>961</v>
      </c>
      <c r="L94" s="292" t="s">
        <v>2498</v>
      </c>
      <c r="M94" s="46"/>
    </row>
    <row r="95" spans="1:13" s="3" customFormat="1">
      <c r="A95" s="46"/>
      <c r="B95" s="6" t="s">
        <v>669</v>
      </c>
      <c r="C95" s="7" t="s">
        <v>986</v>
      </c>
      <c r="D95" s="8" t="s">
        <v>1129</v>
      </c>
      <c r="E95" s="9" t="s">
        <v>2467</v>
      </c>
      <c r="F95" s="288" t="s">
        <v>2463</v>
      </c>
      <c r="G95" s="46"/>
      <c r="H95" s="26" t="s">
        <v>669</v>
      </c>
      <c r="I95" s="7" t="s">
        <v>1143</v>
      </c>
      <c r="J95" s="8" t="s">
        <v>2479</v>
      </c>
      <c r="K95" s="9" t="s">
        <v>961</v>
      </c>
      <c r="L95" s="292" t="s">
        <v>2499</v>
      </c>
      <c r="M95" s="46"/>
    </row>
    <row r="96" spans="1:13" s="3" customFormat="1">
      <c r="A96" s="46"/>
      <c r="B96" s="6" t="s">
        <v>918</v>
      </c>
      <c r="C96" s="7" t="s">
        <v>1196</v>
      </c>
      <c r="D96" s="8" t="s">
        <v>2444</v>
      </c>
      <c r="E96" s="9" t="s">
        <v>681</v>
      </c>
      <c r="F96" s="288" t="s">
        <v>2464</v>
      </c>
      <c r="G96" s="46"/>
      <c r="H96" s="26" t="s">
        <v>918</v>
      </c>
      <c r="I96" s="7" t="s">
        <v>836</v>
      </c>
      <c r="J96" s="8" t="s">
        <v>726</v>
      </c>
      <c r="K96" s="9" t="s">
        <v>647</v>
      </c>
      <c r="L96" s="292" t="s">
        <v>2500</v>
      </c>
      <c r="M96" s="46"/>
    </row>
    <row r="97" spans="1:13" s="3" customFormat="1">
      <c r="A97" s="46"/>
      <c r="B97" s="6" t="s">
        <v>919</v>
      </c>
      <c r="C97" s="7" t="s">
        <v>850</v>
      </c>
      <c r="D97" s="8" t="s">
        <v>2445</v>
      </c>
      <c r="E97" s="9" t="s">
        <v>681</v>
      </c>
      <c r="F97" s="288" t="s">
        <v>2465</v>
      </c>
      <c r="G97" s="46"/>
      <c r="H97" s="26" t="s">
        <v>919</v>
      </c>
      <c r="I97" s="7" t="s">
        <v>689</v>
      </c>
      <c r="J97" s="8" t="s">
        <v>2476</v>
      </c>
      <c r="K97" s="9" t="s">
        <v>647</v>
      </c>
      <c r="L97" s="292" t="s">
        <v>2501</v>
      </c>
      <c r="M97" s="46"/>
    </row>
    <row r="98" spans="1:13" s="3" customFormat="1">
      <c r="A98" s="46"/>
      <c r="B98" s="6" t="s">
        <v>920</v>
      </c>
      <c r="C98" s="7" t="s">
        <v>1128</v>
      </c>
      <c r="D98" s="8" t="s">
        <v>2683</v>
      </c>
      <c r="E98" s="9" t="s">
        <v>2467</v>
      </c>
      <c r="F98" s="288" t="s">
        <v>2466</v>
      </c>
      <c r="G98" s="46"/>
      <c r="H98" s="26"/>
      <c r="I98" s="7"/>
      <c r="J98" s="8"/>
      <c r="K98" s="9"/>
      <c r="L98" s="292"/>
      <c r="M98" s="46"/>
    </row>
    <row r="99" spans="1:13" s="3" customFormat="1" ht="12.75" thickBot="1">
      <c r="A99" s="46"/>
      <c r="B99" s="6" t="s">
        <v>921</v>
      </c>
      <c r="C99" s="7" t="s">
        <v>823</v>
      </c>
      <c r="D99" s="8" t="s">
        <v>1</v>
      </c>
      <c r="E99" s="9" t="s">
        <v>2502</v>
      </c>
      <c r="F99" s="244"/>
      <c r="G99" s="46"/>
      <c r="H99" s="26"/>
      <c r="I99" s="7"/>
      <c r="J99" s="8"/>
      <c r="K99" s="9"/>
      <c r="L99" s="255"/>
      <c r="M99" s="46"/>
    </row>
    <row r="100" spans="1:13" s="3" customFormat="1" hidden="1">
      <c r="A100" s="46"/>
      <c r="B100" s="6"/>
      <c r="C100" s="7"/>
      <c r="D100" s="8"/>
      <c r="E100" s="9"/>
      <c r="F100" s="244"/>
      <c r="G100" s="46"/>
      <c r="H100" s="26"/>
      <c r="I100" s="7"/>
      <c r="J100" s="8"/>
      <c r="K100" s="9"/>
      <c r="L100" s="255"/>
      <c r="M100" s="46"/>
    </row>
    <row r="101" spans="1:13" s="3" customFormat="1" hidden="1">
      <c r="A101" s="46"/>
      <c r="B101" s="6"/>
      <c r="C101" s="7"/>
      <c r="D101" s="8"/>
      <c r="E101" s="9"/>
      <c r="F101" s="244"/>
      <c r="G101" s="46"/>
      <c r="H101" s="26"/>
      <c r="I101" s="7"/>
      <c r="J101" s="8"/>
      <c r="K101" s="9"/>
      <c r="L101" s="255"/>
      <c r="M101" s="46"/>
    </row>
    <row r="102" spans="1:13" s="3" customFormat="1" hidden="1">
      <c r="A102" s="46"/>
      <c r="B102" s="6"/>
      <c r="C102" s="7"/>
      <c r="D102" s="8"/>
      <c r="E102" s="9"/>
      <c r="F102" s="244"/>
      <c r="G102" s="46"/>
      <c r="H102" s="26"/>
      <c r="I102" s="7"/>
      <c r="J102" s="8"/>
      <c r="K102" s="9"/>
      <c r="L102" s="255"/>
      <c r="M102" s="46"/>
    </row>
    <row r="103" spans="1:13" s="3" customFormat="1" hidden="1">
      <c r="A103" s="46"/>
      <c r="B103" s="6"/>
      <c r="C103" s="7"/>
      <c r="D103" s="8"/>
      <c r="E103" s="9"/>
      <c r="F103" s="244"/>
      <c r="G103" s="46"/>
      <c r="H103" s="26"/>
      <c r="I103" s="7"/>
      <c r="J103" s="8"/>
      <c r="K103" s="9"/>
      <c r="L103" s="255"/>
      <c r="M103" s="46"/>
    </row>
    <row r="104" spans="1:13" s="3" customFormat="1" hidden="1">
      <c r="A104" s="46"/>
      <c r="B104" s="6"/>
      <c r="C104" s="7"/>
      <c r="D104" s="8"/>
      <c r="E104" s="9"/>
      <c r="F104" s="244"/>
      <c r="G104" s="46"/>
      <c r="H104" s="26"/>
      <c r="I104" s="7"/>
      <c r="J104" s="8"/>
      <c r="K104" s="9"/>
      <c r="L104" s="255"/>
      <c r="M104" s="46"/>
    </row>
    <row r="105" spans="1:13" s="3" customFormat="1" hidden="1">
      <c r="A105" s="46"/>
      <c r="B105" s="6"/>
      <c r="C105" s="7"/>
      <c r="D105" s="8"/>
      <c r="E105" s="9"/>
      <c r="F105" s="244"/>
      <c r="G105" s="46"/>
      <c r="H105" s="26"/>
      <c r="I105" s="7"/>
      <c r="J105" s="8"/>
      <c r="K105" s="9"/>
      <c r="L105" s="255"/>
      <c r="M105" s="46"/>
    </row>
    <row r="106" spans="1:13" s="3" customFormat="1" hidden="1">
      <c r="A106" s="46"/>
      <c r="B106" s="6"/>
      <c r="C106" s="7"/>
      <c r="D106" s="8"/>
      <c r="E106" s="9"/>
      <c r="F106" s="244"/>
      <c r="G106" s="46"/>
      <c r="H106" s="26"/>
      <c r="I106" s="7"/>
      <c r="J106" s="8"/>
      <c r="K106" s="9"/>
      <c r="L106" s="255"/>
      <c r="M106" s="46"/>
    </row>
    <row r="107" spans="1:13" s="3" customFormat="1" hidden="1">
      <c r="A107" s="46"/>
      <c r="B107" s="6"/>
      <c r="C107" s="7"/>
      <c r="D107" s="8"/>
      <c r="E107" s="9"/>
      <c r="F107" s="244"/>
      <c r="G107" s="46"/>
      <c r="H107" s="26"/>
      <c r="I107" s="7"/>
      <c r="J107" s="8"/>
      <c r="K107" s="9"/>
      <c r="L107" s="255"/>
      <c r="M107" s="46"/>
    </row>
    <row r="108" spans="1:13" s="3" customFormat="1" hidden="1">
      <c r="A108" s="46"/>
      <c r="B108" s="6"/>
      <c r="C108" s="7"/>
      <c r="D108" s="8"/>
      <c r="E108" s="9"/>
      <c r="F108" s="244"/>
      <c r="G108" s="46"/>
      <c r="H108" s="26"/>
      <c r="I108" s="7"/>
      <c r="J108" s="8"/>
      <c r="K108" s="9"/>
      <c r="L108" s="255"/>
      <c r="M108" s="46"/>
    </row>
    <row r="109" spans="1:13" s="3" customFormat="1" hidden="1">
      <c r="A109" s="46"/>
      <c r="B109" s="6"/>
      <c r="C109" s="7"/>
      <c r="D109" s="8"/>
      <c r="E109" s="9"/>
      <c r="F109" s="244"/>
      <c r="G109" s="46"/>
      <c r="H109" s="26"/>
      <c r="I109" s="7"/>
      <c r="J109" s="8"/>
      <c r="K109" s="9"/>
      <c r="L109" s="255"/>
      <c r="M109" s="46"/>
    </row>
    <row r="110" spans="1:13" s="3" customFormat="1" hidden="1">
      <c r="A110" s="46"/>
      <c r="B110" s="6"/>
      <c r="C110" s="7"/>
      <c r="D110" s="8"/>
      <c r="E110" s="9"/>
      <c r="F110" s="244"/>
      <c r="G110" s="46"/>
      <c r="H110" s="26"/>
      <c r="I110" s="7"/>
      <c r="J110" s="7"/>
      <c r="K110" s="9"/>
      <c r="L110" s="255"/>
      <c r="M110" s="46"/>
    </row>
    <row r="111" spans="1:13" s="3" customFormat="1" hidden="1">
      <c r="A111" s="46"/>
      <c r="B111" s="6"/>
      <c r="C111" s="7"/>
      <c r="D111" s="8"/>
      <c r="E111" s="9"/>
      <c r="F111" s="244"/>
      <c r="G111" s="46"/>
      <c r="H111" s="26"/>
      <c r="I111" s="7"/>
      <c r="J111" s="7"/>
      <c r="K111" s="9"/>
      <c r="L111" s="255"/>
      <c r="M111" s="46"/>
    </row>
    <row r="112" spans="1:13" s="3" customFormat="1" hidden="1">
      <c r="A112" s="46"/>
      <c r="B112" s="6"/>
      <c r="C112" s="7"/>
      <c r="D112" s="8"/>
      <c r="E112" s="9"/>
      <c r="F112" s="244"/>
      <c r="G112" s="46"/>
      <c r="H112" s="26"/>
      <c r="I112" s="7"/>
      <c r="J112" s="7"/>
      <c r="K112" s="9"/>
      <c r="L112" s="255"/>
      <c r="M112" s="46"/>
    </row>
    <row r="113" spans="1:13" s="3" customFormat="1" hidden="1">
      <c r="A113" s="46"/>
      <c r="B113" s="6"/>
      <c r="C113" s="7"/>
      <c r="D113" s="8"/>
      <c r="E113" s="9"/>
      <c r="F113" s="244"/>
      <c r="G113" s="46"/>
      <c r="H113" s="26"/>
      <c r="I113" s="7"/>
      <c r="J113" s="7"/>
      <c r="K113" s="9"/>
      <c r="L113" s="255"/>
      <c r="M113" s="46"/>
    </row>
    <row r="114" spans="1:13" s="3" customFormat="1" hidden="1">
      <c r="A114" s="46"/>
      <c r="B114" s="6"/>
      <c r="C114" s="7"/>
      <c r="D114" s="8"/>
      <c r="E114" s="9"/>
      <c r="F114" s="244"/>
      <c r="G114" s="46"/>
      <c r="H114" s="26"/>
      <c r="I114" s="7"/>
      <c r="J114" s="7"/>
      <c r="K114" s="9"/>
      <c r="L114" s="255"/>
      <c r="M114" s="46"/>
    </row>
    <row r="115" spans="1:13" s="3" customFormat="1" ht="13.5" hidden="1" thickBot="1">
      <c r="A115" s="46"/>
      <c r="B115" s="19"/>
      <c r="C115" s="10"/>
      <c r="D115" s="22"/>
      <c r="E115" s="11"/>
      <c r="F115" s="245"/>
      <c r="G115" s="46"/>
      <c r="H115" s="26"/>
      <c r="I115" s="29"/>
      <c r="J115" s="29"/>
      <c r="K115" s="30"/>
      <c r="L115" s="256"/>
      <c r="M115" s="46"/>
    </row>
    <row r="116" spans="1:13" s="3" customFormat="1" ht="12.75" thickTop="1">
      <c r="A116" s="46"/>
      <c r="B116" s="47"/>
      <c r="C116" s="47"/>
      <c r="D116" s="47"/>
      <c r="E116" s="47"/>
      <c r="F116" s="47"/>
      <c r="G116" s="46"/>
      <c r="H116" s="48"/>
      <c r="I116" s="48"/>
      <c r="J116" s="48"/>
      <c r="K116" s="48"/>
      <c r="L116" s="48"/>
      <c r="M116" s="46"/>
    </row>
    <row r="117" spans="1:13" ht="34.5" customHeight="1" thickBot="1">
      <c r="A117" s="35"/>
      <c r="B117" s="784" t="s">
        <v>787</v>
      </c>
      <c r="C117" s="784"/>
      <c r="D117" s="35"/>
      <c r="E117" s="211" t="s">
        <v>730</v>
      </c>
      <c r="F117" s="781" t="s">
        <v>1678</v>
      </c>
      <c r="G117" s="781"/>
      <c r="H117" s="781"/>
      <c r="I117" s="781"/>
      <c r="J117" s="35"/>
      <c r="K117" s="784" t="s">
        <v>732</v>
      </c>
      <c r="L117" s="784"/>
      <c r="M117" s="35"/>
    </row>
    <row r="118" spans="1:13" ht="5.25" customHeight="1" thickTop="1" thickBot="1">
      <c r="A118" s="35"/>
      <c r="B118" s="790" t="s">
        <v>639</v>
      </c>
      <c r="C118" s="791"/>
      <c r="D118" s="43"/>
      <c r="E118" s="44"/>
      <c r="F118" s="44"/>
      <c r="G118" s="35"/>
      <c r="H118" s="785" t="s">
        <v>670</v>
      </c>
      <c r="I118" s="786"/>
      <c r="J118" s="45"/>
      <c r="K118" s="45"/>
      <c r="L118" s="45"/>
      <c r="M118" s="35"/>
    </row>
    <row r="119" spans="1:13" s="3" customFormat="1" ht="16.5" thickTop="1" thickBot="1">
      <c r="A119" s="46"/>
      <c r="B119" s="792"/>
      <c r="C119" s="793"/>
      <c r="D119" s="14"/>
      <c r="E119" s="12" t="s">
        <v>663</v>
      </c>
      <c r="F119" s="13">
        <f>COUNTA(D121:D157)</f>
        <v>21</v>
      </c>
      <c r="G119" s="46"/>
      <c r="H119" s="787"/>
      <c r="I119" s="788"/>
      <c r="J119" s="32"/>
      <c r="K119" s="33" t="s">
        <v>663</v>
      </c>
      <c r="L119" s="34">
        <f>COUNTA(J121:J157)</f>
        <v>7</v>
      </c>
      <c r="M119" s="46"/>
    </row>
    <row r="120" spans="1:13" s="3" customFormat="1">
      <c r="A120" s="46"/>
      <c r="B120" s="15" t="s">
        <v>644</v>
      </c>
      <c r="C120" s="16" t="s">
        <v>640</v>
      </c>
      <c r="D120" s="4" t="s">
        <v>641</v>
      </c>
      <c r="E120" s="4" t="s">
        <v>642</v>
      </c>
      <c r="F120" s="5" t="s">
        <v>662</v>
      </c>
      <c r="G120" s="46"/>
      <c r="H120" s="24" t="s">
        <v>644</v>
      </c>
      <c r="I120" s="23" t="s">
        <v>640</v>
      </c>
      <c r="J120" s="4" t="s">
        <v>641</v>
      </c>
      <c r="K120" s="4" t="s">
        <v>642</v>
      </c>
      <c r="L120" s="25" t="s">
        <v>662</v>
      </c>
      <c r="M120" s="46"/>
    </row>
    <row r="121" spans="1:13" s="3" customFormat="1">
      <c r="A121" s="46"/>
      <c r="B121" s="93" t="s">
        <v>648</v>
      </c>
      <c r="C121" s="94" t="s">
        <v>1365</v>
      </c>
      <c r="D121" s="95" t="s">
        <v>1366</v>
      </c>
      <c r="E121" s="96" t="s">
        <v>770</v>
      </c>
      <c r="F121" s="285" t="s">
        <v>2516</v>
      </c>
      <c r="G121" s="46"/>
      <c r="H121" s="111" t="s">
        <v>648</v>
      </c>
      <c r="I121" s="94" t="s">
        <v>685</v>
      </c>
      <c r="J121" s="95" t="s">
        <v>1335</v>
      </c>
      <c r="K121" s="96" t="s">
        <v>1704</v>
      </c>
      <c r="L121" s="289" t="s">
        <v>2537</v>
      </c>
      <c r="M121" s="46"/>
    </row>
    <row r="122" spans="1:13" s="3" customFormat="1">
      <c r="A122" s="46"/>
      <c r="B122" s="98" t="s">
        <v>649</v>
      </c>
      <c r="C122" s="99" t="s">
        <v>1182</v>
      </c>
      <c r="D122" s="100" t="s">
        <v>2504</v>
      </c>
      <c r="E122" s="101" t="s">
        <v>2535</v>
      </c>
      <c r="F122" s="286" t="s">
        <v>2517</v>
      </c>
      <c r="G122" s="46"/>
      <c r="H122" s="113" t="s">
        <v>649</v>
      </c>
      <c r="I122" s="99" t="s">
        <v>682</v>
      </c>
      <c r="J122" s="100" t="s">
        <v>809</v>
      </c>
      <c r="K122" s="101" t="s">
        <v>1704</v>
      </c>
      <c r="L122" s="290" t="s">
        <v>2538</v>
      </c>
      <c r="M122" s="46"/>
    </row>
    <row r="123" spans="1:13" s="3" customFormat="1">
      <c r="A123" s="46"/>
      <c r="B123" s="103" t="s">
        <v>650</v>
      </c>
      <c r="C123" s="104" t="s">
        <v>986</v>
      </c>
      <c r="D123" s="105" t="s">
        <v>2505</v>
      </c>
      <c r="E123" s="106" t="s">
        <v>770</v>
      </c>
      <c r="F123" s="287" t="s">
        <v>2518</v>
      </c>
      <c r="G123" s="46"/>
      <c r="H123" s="115" t="s">
        <v>650</v>
      </c>
      <c r="I123" s="104" t="s">
        <v>802</v>
      </c>
      <c r="J123" s="105" t="s">
        <v>1570</v>
      </c>
      <c r="K123" s="106" t="s">
        <v>770</v>
      </c>
      <c r="L123" s="291" t="s">
        <v>2539</v>
      </c>
      <c r="M123" s="46"/>
    </row>
    <row r="124" spans="1:13" s="3" customFormat="1">
      <c r="A124" s="46"/>
      <c r="B124" s="6" t="s">
        <v>651</v>
      </c>
      <c r="C124" s="7" t="s">
        <v>2506</v>
      </c>
      <c r="D124" s="8" t="s">
        <v>2507</v>
      </c>
      <c r="E124" s="9" t="s">
        <v>770</v>
      </c>
      <c r="F124" s="288" t="s">
        <v>2519</v>
      </c>
      <c r="G124" s="46"/>
      <c r="H124" s="26" t="s">
        <v>651</v>
      </c>
      <c r="I124" s="7" t="s">
        <v>725</v>
      </c>
      <c r="J124" s="8" t="s">
        <v>1209</v>
      </c>
      <c r="K124" s="9" t="s">
        <v>770</v>
      </c>
      <c r="L124" s="292" t="s">
        <v>2540</v>
      </c>
      <c r="M124" s="46"/>
    </row>
    <row r="125" spans="1:13" s="3" customFormat="1">
      <c r="A125" s="46"/>
      <c r="B125" s="6" t="s">
        <v>652</v>
      </c>
      <c r="C125" s="7" t="s">
        <v>698</v>
      </c>
      <c r="D125" s="8" t="s">
        <v>2508</v>
      </c>
      <c r="E125" s="9" t="s">
        <v>2502</v>
      </c>
      <c r="F125" s="288" t="s">
        <v>2520</v>
      </c>
      <c r="G125" s="46"/>
      <c r="H125" s="26" t="s">
        <v>652</v>
      </c>
      <c r="I125" s="7" t="s">
        <v>1143</v>
      </c>
      <c r="J125" s="8" t="s">
        <v>831</v>
      </c>
      <c r="K125" s="9" t="s">
        <v>675</v>
      </c>
      <c r="L125" s="292" t="s">
        <v>2541</v>
      </c>
      <c r="M125" s="46"/>
    </row>
    <row r="126" spans="1:13" s="3" customFormat="1">
      <c r="A126" s="46"/>
      <c r="B126" s="6" t="s">
        <v>653</v>
      </c>
      <c r="C126" s="7" t="s">
        <v>677</v>
      </c>
      <c r="D126" s="8" t="s">
        <v>1134</v>
      </c>
      <c r="E126" s="9" t="s">
        <v>675</v>
      </c>
      <c r="F126" s="288" t="s">
        <v>2521</v>
      </c>
      <c r="G126" s="46"/>
      <c r="H126" s="26" t="s">
        <v>653</v>
      </c>
      <c r="I126" s="7" t="s">
        <v>759</v>
      </c>
      <c r="J126" s="8" t="s">
        <v>2476</v>
      </c>
      <c r="K126" s="9" t="s">
        <v>647</v>
      </c>
      <c r="L126" s="292" t="s">
        <v>2542</v>
      </c>
      <c r="M126" s="46"/>
    </row>
    <row r="127" spans="1:13" s="3" customFormat="1">
      <c r="A127" s="46"/>
      <c r="B127" s="6" t="s">
        <v>654</v>
      </c>
      <c r="C127" s="7" t="s">
        <v>714</v>
      </c>
      <c r="D127" s="8" t="s">
        <v>2509</v>
      </c>
      <c r="E127" s="9" t="s">
        <v>770</v>
      </c>
      <c r="F127" s="288" t="s">
        <v>2522</v>
      </c>
      <c r="G127" s="46"/>
      <c r="H127" s="26" t="s">
        <v>654</v>
      </c>
      <c r="I127" s="7" t="s">
        <v>980</v>
      </c>
      <c r="J127" s="8" t="s">
        <v>2536</v>
      </c>
      <c r="K127" s="9" t="s">
        <v>1630</v>
      </c>
      <c r="L127" s="292" t="s">
        <v>2543</v>
      </c>
      <c r="M127" s="46"/>
    </row>
    <row r="128" spans="1:13" s="3" customFormat="1">
      <c r="A128" s="46"/>
      <c r="B128" s="6" t="s">
        <v>655</v>
      </c>
      <c r="C128" s="7" t="s">
        <v>671</v>
      </c>
      <c r="D128" s="8" t="s">
        <v>2510</v>
      </c>
      <c r="E128" s="9" t="s">
        <v>770</v>
      </c>
      <c r="F128" s="288" t="s">
        <v>2523</v>
      </c>
      <c r="G128" s="46"/>
      <c r="H128" s="26"/>
      <c r="I128" s="7"/>
      <c r="J128" s="8"/>
      <c r="K128" s="9"/>
      <c r="L128" s="292"/>
      <c r="M128" s="46"/>
    </row>
    <row r="129" spans="1:13" s="3" customFormat="1">
      <c r="A129" s="46"/>
      <c r="B129" s="6" t="s">
        <v>656</v>
      </c>
      <c r="C129" s="7" t="s">
        <v>708</v>
      </c>
      <c r="D129" s="8" t="s">
        <v>2682</v>
      </c>
      <c r="E129" s="9" t="s">
        <v>900</v>
      </c>
      <c r="F129" s="288" t="s">
        <v>2524</v>
      </c>
      <c r="G129" s="46"/>
      <c r="H129" s="26"/>
      <c r="I129" s="7"/>
      <c r="J129" s="8"/>
      <c r="K129" s="9"/>
      <c r="L129" s="292"/>
      <c r="M129" s="46"/>
    </row>
    <row r="130" spans="1:13" s="3" customFormat="1">
      <c r="A130" s="46"/>
      <c r="B130" s="6" t="s">
        <v>657</v>
      </c>
      <c r="C130" s="7" t="s">
        <v>1337</v>
      </c>
      <c r="D130" s="8" t="s">
        <v>2511</v>
      </c>
      <c r="E130" s="9" t="s">
        <v>679</v>
      </c>
      <c r="F130" s="288" t="s">
        <v>2525</v>
      </c>
      <c r="G130" s="46"/>
      <c r="H130" s="26"/>
      <c r="I130" s="7"/>
      <c r="J130" s="8"/>
      <c r="K130" s="9"/>
      <c r="L130" s="292"/>
      <c r="M130" s="46"/>
    </row>
    <row r="131" spans="1:13" s="3" customFormat="1">
      <c r="A131" s="46"/>
      <c r="B131" s="6" t="s">
        <v>658</v>
      </c>
      <c r="C131" s="7" t="s">
        <v>2512</v>
      </c>
      <c r="D131" s="8" t="s">
        <v>2513</v>
      </c>
      <c r="E131" s="9" t="s">
        <v>770</v>
      </c>
      <c r="F131" s="288" t="s">
        <v>2526</v>
      </c>
      <c r="G131" s="46"/>
      <c r="H131" s="26"/>
      <c r="I131" s="7"/>
      <c r="J131" s="8"/>
      <c r="K131" s="9"/>
      <c r="L131" s="292"/>
      <c r="M131" s="46"/>
    </row>
    <row r="132" spans="1:13" s="3" customFormat="1">
      <c r="A132" s="46"/>
      <c r="B132" s="6" t="s">
        <v>659</v>
      </c>
      <c r="C132" s="7" t="s">
        <v>1123</v>
      </c>
      <c r="D132" s="8" t="s">
        <v>2441</v>
      </c>
      <c r="E132" s="9" t="s">
        <v>819</v>
      </c>
      <c r="F132" s="288" t="s">
        <v>2527</v>
      </c>
      <c r="G132" s="46"/>
      <c r="H132" s="26"/>
      <c r="I132" s="7"/>
      <c r="J132" s="8"/>
      <c r="K132" s="9"/>
      <c r="L132" s="292"/>
      <c r="M132" s="46"/>
    </row>
    <row r="133" spans="1:13" s="3" customFormat="1">
      <c r="A133" s="46"/>
      <c r="B133" s="6" t="s">
        <v>660</v>
      </c>
      <c r="C133" s="7" t="s">
        <v>780</v>
      </c>
      <c r="D133" s="8" t="s">
        <v>2514</v>
      </c>
      <c r="E133" s="9" t="s">
        <v>770</v>
      </c>
      <c r="F133" s="288" t="s">
        <v>2528</v>
      </c>
      <c r="G133" s="46"/>
      <c r="H133" s="26"/>
      <c r="I133" s="7"/>
      <c r="J133" s="8"/>
      <c r="K133" s="9"/>
      <c r="L133" s="292"/>
      <c r="M133" s="46"/>
    </row>
    <row r="134" spans="1:13" s="3" customFormat="1">
      <c r="A134" s="46"/>
      <c r="B134" s="6" t="s">
        <v>661</v>
      </c>
      <c r="C134" s="7" t="s">
        <v>772</v>
      </c>
      <c r="D134" s="8" t="s">
        <v>2515</v>
      </c>
      <c r="E134" s="9" t="s">
        <v>770</v>
      </c>
      <c r="F134" s="288" t="s">
        <v>2529</v>
      </c>
      <c r="G134" s="46"/>
      <c r="H134" s="26"/>
      <c r="I134" s="7"/>
      <c r="J134" s="8"/>
      <c r="K134" s="9"/>
      <c r="L134" s="292"/>
      <c r="M134" s="46"/>
    </row>
    <row r="135" spans="1:13" s="3" customFormat="1">
      <c r="A135" s="46"/>
      <c r="B135" s="6" t="s">
        <v>664</v>
      </c>
      <c r="C135" s="7" t="s">
        <v>772</v>
      </c>
      <c r="D135" s="8" t="s">
        <v>1563</v>
      </c>
      <c r="E135" s="9" t="s">
        <v>770</v>
      </c>
      <c r="F135" s="288" t="s">
        <v>2530</v>
      </c>
      <c r="G135" s="46"/>
      <c r="H135" s="26"/>
      <c r="I135" s="7"/>
      <c r="J135" s="8"/>
      <c r="K135" s="9"/>
      <c r="L135" s="292"/>
      <c r="M135" s="46"/>
    </row>
    <row r="136" spans="1:13" s="3" customFormat="1">
      <c r="A136" s="46"/>
      <c r="B136" s="6" t="s">
        <v>665</v>
      </c>
      <c r="C136" s="7" t="s">
        <v>703</v>
      </c>
      <c r="D136" s="8" t="s">
        <v>943</v>
      </c>
      <c r="E136" s="9" t="s">
        <v>675</v>
      </c>
      <c r="F136" s="288" t="s">
        <v>2531</v>
      </c>
      <c r="G136" s="46"/>
      <c r="H136" s="26"/>
      <c r="I136" s="7"/>
      <c r="J136" s="8"/>
      <c r="K136" s="9"/>
      <c r="L136" s="292"/>
      <c r="M136" s="46"/>
    </row>
    <row r="137" spans="1:13" s="3" customFormat="1">
      <c r="A137" s="46"/>
      <c r="B137" s="6" t="s">
        <v>666</v>
      </c>
      <c r="C137" s="7" t="s">
        <v>708</v>
      </c>
      <c r="D137" s="8" t="s">
        <v>2391</v>
      </c>
      <c r="E137" s="9" t="s">
        <v>1704</v>
      </c>
      <c r="F137" s="288" t="s">
        <v>2532</v>
      </c>
      <c r="G137" s="46"/>
      <c r="H137" s="26"/>
      <c r="I137" s="7"/>
      <c r="J137" s="8"/>
      <c r="K137" s="9"/>
      <c r="L137" s="292"/>
      <c r="M137" s="46"/>
    </row>
    <row r="138" spans="1:13" s="3" customFormat="1">
      <c r="A138" s="46"/>
      <c r="B138" s="6" t="s">
        <v>667</v>
      </c>
      <c r="C138" s="7" t="s">
        <v>712</v>
      </c>
      <c r="D138" s="8" t="s">
        <v>1513</v>
      </c>
      <c r="E138" s="9" t="s">
        <v>770</v>
      </c>
      <c r="F138" s="288" t="s">
        <v>2533</v>
      </c>
      <c r="G138" s="46"/>
      <c r="H138" s="26"/>
      <c r="I138" s="7"/>
      <c r="J138" s="8"/>
      <c r="K138" s="9"/>
      <c r="L138" s="292"/>
      <c r="M138" s="46"/>
    </row>
    <row r="139" spans="1:13" s="3" customFormat="1">
      <c r="A139" s="46"/>
      <c r="B139" s="6" t="s">
        <v>668</v>
      </c>
      <c r="C139" s="7" t="s">
        <v>850</v>
      </c>
      <c r="D139" s="8" t="s">
        <v>1236</v>
      </c>
      <c r="E139" s="9" t="s">
        <v>647</v>
      </c>
      <c r="F139" s="288" t="s">
        <v>2534</v>
      </c>
      <c r="G139" s="46"/>
      <c r="H139" s="26"/>
      <c r="I139" s="7"/>
      <c r="J139" s="8"/>
      <c r="K139" s="9"/>
      <c r="L139" s="292"/>
      <c r="M139" s="46"/>
    </row>
    <row r="140" spans="1:13" s="3" customFormat="1">
      <c r="A140" s="46"/>
      <c r="B140" s="6" t="s">
        <v>669</v>
      </c>
      <c r="C140" s="58" t="s">
        <v>850</v>
      </c>
      <c r="D140" s="62" t="s">
        <v>2</v>
      </c>
      <c r="E140" s="60" t="s">
        <v>2502</v>
      </c>
      <c r="F140" s="246"/>
      <c r="G140" s="46"/>
      <c r="H140" s="26"/>
      <c r="I140" s="58"/>
      <c r="J140" s="62"/>
      <c r="K140" s="60"/>
      <c r="L140" s="255"/>
      <c r="M140" s="46"/>
    </row>
    <row r="141" spans="1:13" s="3" customFormat="1" ht="12.75" thickBot="1">
      <c r="A141" s="46"/>
      <c r="B141" s="6" t="s">
        <v>918</v>
      </c>
      <c r="C141" s="58" t="s">
        <v>995</v>
      </c>
      <c r="D141" s="62" t="s">
        <v>3</v>
      </c>
      <c r="E141" s="60" t="s">
        <v>770</v>
      </c>
      <c r="F141" s="246"/>
      <c r="G141" s="46"/>
      <c r="H141" s="26"/>
      <c r="I141" s="58"/>
      <c r="J141" s="62"/>
      <c r="K141" s="60"/>
      <c r="L141" s="257"/>
      <c r="M141" s="46"/>
    </row>
    <row r="142" spans="1:13" s="3" customFormat="1" ht="12.75" hidden="1">
      <c r="A142" s="46"/>
      <c r="B142" s="6"/>
      <c r="C142" s="58"/>
      <c r="D142" s="259"/>
      <c r="E142" s="60"/>
      <c r="F142" s="246"/>
      <c r="G142" s="46"/>
      <c r="H142" s="26"/>
      <c r="I142" s="58"/>
      <c r="J142" s="62"/>
      <c r="K142" s="60"/>
      <c r="L142" s="257"/>
      <c r="M142" s="46"/>
    </row>
    <row r="143" spans="1:13" s="3" customFormat="1" ht="12.75" hidden="1">
      <c r="A143" s="46"/>
      <c r="B143" s="6"/>
      <c r="C143" s="58"/>
      <c r="D143" s="259"/>
      <c r="E143" s="60"/>
      <c r="F143" s="246"/>
      <c r="G143" s="46"/>
      <c r="H143" s="26"/>
      <c r="I143" s="58"/>
      <c r="J143" s="62"/>
      <c r="K143" s="60"/>
      <c r="L143" s="257"/>
      <c r="M143" s="46"/>
    </row>
    <row r="144" spans="1:13" s="3" customFormat="1" ht="12.75" hidden="1">
      <c r="A144" s="46"/>
      <c r="B144" s="6"/>
      <c r="C144" s="58"/>
      <c r="D144" s="259"/>
      <c r="E144" s="60"/>
      <c r="F144" s="246"/>
      <c r="G144" s="46"/>
      <c r="H144" s="26"/>
      <c r="I144" s="58"/>
      <c r="J144" s="62"/>
      <c r="K144" s="60"/>
      <c r="L144" s="257"/>
      <c r="M144" s="46"/>
    </row>
    <row r="145" spans="1:13" s="3" customFormat="1" ht="12.75" hidden="1">
      <c r="A145" s="46"/>
      <c r="B145" s="6"/>
      <c r="C145" s="58"/>
      <c r="D145" s="259"/>
      <c r="E145" s="60"/>
      <c r="F145" s="246"/>
      <c r="G145" s="46"/>
      <c r="H145" s="26"/>
      <c r="I145" s="58"/>
      <c r="J145" s="62"/>
      <c r="K145" s="60"/>
      <c r="L145" s="257"/>
      <c r="M145" s="46"/>
    </row>
    <row r="146" spans="1:13" s="3" customFormat="1" ht="12.75" hidden="1">
      <c r="A146" s="46"/>
      <c r="B146" s="6"/>
      <c r="C146" s="58"/>
      <c r="D146" s="259"/>
      <c r="E146" s="60"/>
      <c r="F146" s="246"/>
      <c r="G146" s="46"/>
      <c r="H146" s="26"/>
      <c r="I146" s="58"/>
      <c r="J146" s="62"/>
      <c r="K146" s="60"/>
      <c r="L146" s="257"/>
      <c r="M146" s="46"/>
    </row>
    <row r="147" spans="1:13" s="3" customFormat="1" ht="12.75" hidden="1">
      <c r="A147" s="46"/>
      <c r="B147" s="6"/>
      <c r="C147" s="58"/>
      <c r="D147" s="259"/>
      <c r="E147" s="60"/>
      <c r="F147" s="246"/>
      <c r="G147" s="46"/>
      <c r="H147" s="26"/>
      <c r="I147" s="58"/>
      <c r="J147" s="62"/>
      <c r="K147" s="60"/>
      <c r="L147" s="257"/>
      <c r="M147" s="46"/>
    </row>
    <row r="148" spans="1:13" s="3" customFormat="1" ht="12.75" hidden="1">
      <c r="A148" s="46"/>
      <c r="B148" s="6"/>
      <c r="C148" s="58"/>
      <c r="D148" s="259"/>
      <c r="E148" s="60"/>
      <c r="F148" s="246"/>
      <c r="G148" s="46"/>
      <c r="H148" s="26"/>
      <c r="I148" s="58"/>
      <c r="J148" s="62"/>
      <c r="K148" s="60"/>
      <c r="L148" s="257"/>
      <c r="M148" s="46"/>
    </row>
    <row r="149" spans="1:13" s="3" customFormat="1" ht="12.75" hidden="1">
      <c r="A149" s="46"/>
      <c r="B149" s="6"/>
      <c r="C149" s="58"/>
      <c r="D149" s="259"/>
      <c r="E149" s="60"/>
      <c r="F149" s="246"/>
      <c r="G149" s="46"/>
      <c r="H149" s="26"/>
      <c r="I149" s="58"/>
      <c r="J149" s="62"/>
      <c r="K149" s="60"/>
      <c r="L149" s="257"/>
      <c r="M149" s="46"/>
    </row>
    <row r="150" spans="1:13" s="3" customFormat="1" ht="12.75" hidden="1">
      <c r="A150" s="46"/>
      <c r="B150" s="6"/>
      <c r="C150" s="58"/>
      <c r="D150" s="259"/>
      <c r="E150" s="60"/>
      <c r="F150" s="246"/>
      <c r="G150" s="46"/>
      <c r="H150" s="26"/>
      <c r="I150" s="58"/>
      <c r="J150" s="62"/>
      <c r="K150" s="60"/>
      <c r="L150" s="257"/>
      <c r="M150" s="46"/>
    </row>
    <row r="151" spans="1:13" s="3" customFormat="1" ht="12.75" hidden="1">
      <c r="A151" s="46"/>
      <c r="B151" s="6"/>
      <c r="C151" s="58"/>
      <c r="D151" s="259"/>
      <c r="E151" s="60"/>
      <c r="F151" s="246"/>
      <c r="G151" s="46"/>
      <c r="H151" s="26"/>
      <c r="I151" s="58"/>
      <c r="J151" s="62"/>
      <c r="K151" s="60"/>
      <c r="L151" s="257"/>
      <c r="M151" s="46"/>
    </row>
    <row r="152" spans="1:13" s="3" customFormat="1" ht="12.75" hidden="1">
      <c r="A152" s="46"/>
      <c r="B152" s="6"/>
      <c r="C152" s="58"/>
      <c r="D152" s="259"/>
      <c r="E152" s="60"/>
      <c r="F152" s="246"/>
      <c r="G152" s="46"/>
      <c r="H152" s="26"/>
      <c r="I152" s="58"/>
      <c r="J152" s="62"/>
      <c r="K152" s="60"/>
      <c r="L152" s="257"/>
      <c r="M152" s="46"/>
    </row>
    <row r="153" spans="1:13" s="3" customFormat="1" ht="12.75" hidden="1">
      <c r="A153" s="46"/>
      <c r="B153" s="6"/>
      <c r="C153" s="58"/>
      <c r="D153" s="259"/>
      <c r="E153" s="60"/>
      <c r="F153" s="246"/>
      <c r="G153" s="46"/>
      <c r="H153" s="26"/>
      <c r="I153" s="58"/>
      <c r="J153" s="62"/>
      <c r="K153" s="60"/>
      <c r="L153" s="257"/>
      <c r="M153" s="46"/>
    </row>
    <row r="154" spans="1:13" s="3" customFormat="1" ht="12.75" hidden="1">
      <c r="A154" s="46"/>
      <c r="B154" s="6"/>
      <c r="C154" s="58"/>
      <c r="D154" s="259"/>
      <c r="E154" s="60"/>
      <c r="F154" s="246"/>
      <c r="G154" s="46"/>
      <c r="H154" s="26"/>
      <c r="I154" s="58"/>
      <c r="J154" s="62"/>
      <c r="K154" s="60"/>
      <c r="L154" s="257"/>
      <c r="M154" s="46"/>
    </row>
    <row r="155" spans="1:13" s="3" customFormat="1" ht="12.75" hidden="1">
      <c r="A155" s="46"/>
      <c r="B155" s="6"/>
      <c r="C155" s="58"/>
      <c r="D155" s="259"/>
      <c r="E155" s="60"/>
      <c r="F155" s="246"/>
      <c r="G155" s="46"/>
      <c r="H155" s="26"/>
      <c r="I155" s="58"/>
      <c r="J155" s="62"/>
      <c r="K155" s="60"/>
      <c r="L155" s="257"/>
      <c r="M155" s="46"/>
    </row>
    <row r="156" spans="1:13" s="3" customFormat="1" ht="12.75" hidden="1">
      <c r="A156" s="46"/>
      <c r="B156" s="6"/>
      <c r="C156" s="58"/>
      <c r="D156" s="259"/>
      <c r="E156" s="60"/>
      <c r="F156" s="246"/>
      <c r="G156" s="46"/>
      <c r="H156" s="26"/>
      <c r="I156" s="58"/>
      <c r="J156" s="62"/>
      <c r="K156" s="60"/>
      <c r="L156" s="257"/>
      <c r="M156" s="46"/>
    </row>
    <row r="157" spans="1:13" s="3" customFormat="1" ht="13.5" hidden="1" thickBot="1">
      <c r="A157" s="46"/>
      <c r="B157" s="6"/>
      <c r="C157" s="58"/>
      <c r="D157" s="259"/>
      <c r="E157" s="60"/>
      <c r="F157" s="246"/>
      <c r="G157" s="46"/>
      <c r="H157" s="26"/>
      <c r="I157" s="58"/>
      <c r="J157" s="62"/>
      <c r="K157" s="60"/>
      <c r="L157" s="257"/>
      <c r="M157" s="46"/>
    </row>
    <row r="158" spans="1:13" s="3" customFormat="1" ht="12.75" thickTop="1">
      <c r="A158" s="46"/>
      <c r="B158" s="47"/>
      <c r="C158" s="47"/>
      <c r="D158" s="47"/>
      <c r="E158" s="47"/>
      <c r="F158" s="47"/>
      <c r="G158" s="46"/>
      <c r="H158" s="48"/>
      <c r="I158" s="48"/>
      <c r="J158" s="48"/>
      <c r="K158" s="48"/>
      <c r="L158" s="48"/>
      <c r="M158" s="46"/>
    </row>
    <row r="159" spans="1:13" ht="34.5" customHeight="1" thickBot="1">
      <c r="A159" s="35"/>
      <c r="B159" s="784" t="s">
        <v>788</v>
      </c>
      <c r="C159" s="784"/>
      <c r="D159" s="35"/>
      <c r="E159" s="211" t="s">
        <v>732</v>
      </c>
      <c r="F159" s="781" t="s">
        <v>1679</v>
      </c>
      <c r="G159" s="781"/>
      <c r="H159" s="781"/>
      <c r="I159" s="781"/>
      <c r="J159" s="35"/>
      <c r="K159" s="784" t="s">
        <v>917</v>
      </c>
      <c r="L159" s="784"/>
      <c r="M159" s="35"/>
    </row>
    <row r="160" spans="1:13" ht="5.25" customHeight="1" thickTop="1" thickBot="1">
      <c r="A160" s="35"/>
      <c r="B160" s="790" t="s">
        <v>639</v>
      </c>
      <c r="C160" s="791"/>
      <c r="D160" s="43"/>
      <c r="E160" s="44"/>
      <c r="F160" s="44"/>
      <c r="G160" s="35"/>
      <c r="H160" s="785" t="s">
        <v>670</v>
      </c>
      <c r="I160" s="786"/>
      <c r="J160" s="45"/>
      <c r="K160" s="45"/>
      <c r="L160" s="45"/>
      <c r="M160" s="35"/>
    </row>
    <row r="161" spans="1:13" s="3" customFormat="1" ht="16.5" thickTop="1" thickBot="1">
      <c r="A161" s="46"/>
      <c r="B161" s="792"/>
      <c r="C161" s="793"/>
      <c r="D161" s="14"/>
      <c r="E161" s="12" t="s">
        <v>663</v>
      </c>
      <c r="F161" s="13">
        <f>COUNTA(D163:D184)</f>
        <v>18</v>
      </c>
      <c r="G161" s="46"/>
      <c r="H161" s="787"/>
      <c r="I161" s="788"/>
      <c r="J161" s="32"/>
      <c r="K161" s="33" t="s">
        <v>663</v>
      </c>
      <c r="L161" s="34">
        <f>COUNTA(J163:J184)</f>
        <v>9</v>
      </c>
      <c r="M161" s="46"/>
    </row>
    <row r="162" spans="1:13" s="3" customFormat="1">
      <c r="A162" s="46"/>
      <c r="B162" s="15" t="s">
        <v>644</v>
      </c>
      <c r="C162" s="16" t="s">
        <v>640</v>
      </c>
      <c r="D162" s="4" t="s">
        <v>641</v>
      </c>
      <c r="E162" s="4" t="s">
        <v>642</v>
      </c>
      <c r="F162" s="5" t="s">
        <v>662</v>
      </c>
      <c r="G162" s="46"/>
      <c r="H162" s="24" t="s">
        <v>644</v>
      </c>
      <c r="I162" s="23" t="s">
        <v>640</v>
      </c>
      <c r="J162" s="4" t="s">
        <v>641</v>
      </c>
      <c r="K162" s="4" t="s">
        <v>642</v>
      </c>
      <c r="L162" s="25" t="s">
        <v>662</v>
      </c>
      <c r="M162" s="46"/>
    </row>
    <row r="163" spans="1:13" s="3" customFormat="1">
      <c r="A163" s="46"/>
      <c r="B163" s="93" t="s">
        <v>648</v>
      </c>
      <c r="C163" s="94" t="s">
        <v>772</v>
      </c>
      <c r="D163" s="95" t="s">
        <v>2544</v>
      </c>
      <c r="E163" s="96" t="s">
        <v>770</v>
      </c>
      <c r="F163" s="285" t="s">
        <v>2524</v>
      </c>
      <c r="G163" s="46"/>
      <c r="H163" s="111" t="s">
        <v>648</v>
      </c>
      <c r="I163" s="94" t="s">
        <v>748</v>
      </c>
      <c r="J163" s="95" t="s">
        <v>2569</v>
      </c>
      <c r="K163" s="96" t="s">
        <v>770</v>
      </c>
      <c r="L163" s="289" t="s">
        <v>2576</v>
      </c>
      <c r="M163" s="46"/>
    </row>
    <row r="164" spans="1:13" s="3" customFormat="1">
      <c r="A164" s="46"/>
      <c r="B164" s="98" t="s">
        <v>649</v>
      </c>
      <c r="C164" s="99" t="s">
        <v>705</v>
      </c>
      <c r="D164" s="100" t="s">
        <v>1430</v>
      </c>
      <c r="E164" s="101" t="s">
        <v>770</v>
      </c>
      <c r="F164" s="286" t="s">
        <v>2553</v>
      </c>
      <c r="G164" s="46"/>
      <c r="H164" s="113" t="s">
        <v>649</v>
      </c>
      <c r="I164" s="99" t="s">
        <v>682</v>
      </c>
      <c r="J164" s="100" t="s">
        <v>2570</v>
      </c>
      <c r="K164" s="101" t="s">
        <v>770</v>
      </c>
      <c r="L164" s="290" t="s">
        <v>2577</v>
      </c>
      <c r="M164" s="46"/>
    </row>
    <row r="165" spans="1:13" s="3" customFormat="1">
      <c r="A165" s="46"/>
      <c r="B165" s="103" t="s">
        <v>650</v>
      </c>
      <c r="C165" s="104" t="s">
        <v>698</v>
      </c>
      <c r="D165" s="105" t="s">
        <v>2545</v>
      </c>
      <c r="E165" s="106" t="s">
        <v>2535</v>
      </c>
      <c r="F165" s="287" t="s">
        <v>2554</v>
      </c>
      <c r="G165" s="46"/>
      <c r="H165" s="115" t="s">
        <v>650</v>
      </c>
      <c r="I165" s="104" t="s">
        <v>725</v>
      </c>
      <c r="J165" s="105" t="s">
        <v>2571</v>
      </c>
      <c r="K165" s="106" t="s">
        <v>2502</v>
      </c>
      <c r="L165" s="291" t="s">
        <v>2578</v>
      </c>
      <c r="M165" s="46"/>
    </row>
    <row r="166" spans="1:13" s="3" customFormat="1">
      <c r="A166" s="46"/>
      <c r="B166" s="6" t="s">
        <v>651</v>
      </c>
      <c r="C166" s="7" t="s">
        <v>671</v>
      </c>
      <c r="D166" s="8" t="s">
        <v>943</v>
      </c>
      <c r="E166" s="9" t="s">
        <v>754</v>
      </c>
      <c r="F166" s="288" t="s">
        <v>2555</v>
      </c>
      <c r="G166" s="46"/>
      <c r="H166" s="26" t="s">
        <v>651</v>
      </c>
      <c r="I166" s="7" t="s">
        <v>717</v>
      </c>
      <c r="J166" s="8" t="s">
        <v>2572</v>
      </c>
      <c r="K166" s="9" t="s">
        <v>770</v>
      </c>
      <c r="L166" s="292" t="s">
        <v>2579</v>
      </c>
      <c r="M166" s="46"/>
    </row>
    <row r="167" spans="1:13" s="3" customFormat="1">
      <c r="A167" s="46"/>
      <c r="B167" s="6" t="s">
        <v>652</v>
      </c>
      <c r="C167" s="7" t="s">
        <v>2546</v>
      </c>
      <c r="D167" s="8" t="s">
        <v>2547</v>
      </c>
      <c r="E167" s="9" t="s">
        <v>679</v>
      </c>
      <c r="F167" s="288" t="s">
        <v>2556</v>
      </c>
      <c r="G167" s="46"/>
      <c r="H167" s="26" t="s">
        <v>652</v>
      </c>
      <c r="I167" s="7" t="s">
        <v>725</v>
      </c>
      <c r="J167" s="8" t="s">
        <v>1175</v>
      </c>
      <c r="K167" s="9" t="s">
        <v>770</v>
      </c>
      <c r="L167" s="292" t="s">
        <v>2580</v>
      </c>
      <c r="M167" s="46"/>
    </row>
    <row r="168" spans="1:13" s="3" customFormat="1">
      <c r="A168" s="46"/>
      <c r="B168" s="6" t="s">
        <v>653</v>
      </c>
      <c r="C168" s="7" t="s">
        <v>1514</v>
      </c>
      <c r="D168" s="8" t="s">
        <v>2548</v>
      </c>
      <c r="E168" s="9" t="s">
        <v>770</v>
      </c>
      <c r="F168" s="288" t="s">
        <v>2557</v>
      </c>
      <c r="G168" s="46"/>
      <c r="H168" s="26" t="s">
        <v>653</v>
      </c>
      <c r="I168" s="7" t="s">
        <v>810</v>
      </c>
      <c r="J168" s="8" t="s">
        <v>2585</v>
      </c>
      <c r="K168" s="9" t="s">
        <v>770</v>
      </c>
      <c r="L168" s="292" t="s">
        <v>2581</v>
      </c>
      <c r="M168" s="46"/>
    </row>
    <row r="169" spans="1:13" s="3" customFormat="1">
      <c r="A169" s="46"/>
      <c r="B169" s="6" t="s">
        <v>654</v>
      </c>
      <c r="C169" s="7" t="s">
        <v>708</v>
      </c>
      <c r="D169" s="8" t="s">
        <v>2360</v>
      </c>
      <c r="E169" s="9" t="s">
        <v>1704</v>
      </c>
      <c r="F169" s="288" t="s">
        <v>2558</v>
      </c>
      <c r="G169" s="46"/>
      <c r="H169" s="26" t="s">
        <v>654</v>
      </c>
      <c r="I169" s="7" t="s">
        <v>1143</v>
      </c>
      <c r="J169" s="8" t="s">
        <v>2573</v>
      </c>
      <c r="K169" s="9" t="s">
        <v>647</v>
      </c>
      <c r="L169" s="292" t="s">
        <v>2582</v>
      </c>
      <c r="M169" s="46"/>
    </row>
    <row r="170" spans="1:13" s="3" customFormat="1">
      <c r="A170" s="46"/>
      <c r="B170" s="6" t="s">
        <v>655</v>
      </c>
      <c r="C170" s="7" t="s">
        <v>995</v>
      </c>
      <c r="D170" s="8" t="s">
        <v>2549</v>
      </c>
      <c r="E170" s="9" t="s">
        <v>770</v>
      </c>
      <c r="F170" s="288" t="s">
        <v>2559</v>
      </c>
      <c r="G170" s="46"/>
      <c r="H170" s="26" t="s">
        <v>655</v>
      </c>
      <c r="I170" s="7" t="s">
        <v>685</v>
      </c>
      <c r="J170" s="8" t="s">
        <v>2574</v>
      </c>
      <c r="K170" s="9" t="s">
        <v>1630</v>
      </c>
      <c r="L170" s="292" t="s">
        <v>2583</v>
      </c>
      <c r="M170" s="46"/>
    </row>
    <row r="171" spans="1:13" s="3" customFormat="1">
      <c r="A171" s="46"/>
      <c r="B171" s="6" t="s">
        <v>656</v>
      </c>
      <c r="C171" s="7" t="s">
        <v>992</v>
      </c>
      <c r="D171" s="8" t="s">
        <v>2550</v>
      </c>
      <c r="E171" s="9" t="s">
        <v>679</v>
      </c>
      <c r="F171" s="288" t="s">
        <v>2560</v>
      </c>
      <c r="G171" s="46"/>
      <c r="H171" s="26" t="s">
        <v>656</v>
      </c>
      <c r="I171" s="7" t="s">
        <v>682</v>
      </c>
      <c r="J171" s="8" t="s">
        <v>2575</v>
      </c>
      <c r="K171" s="9" t="s">
        <v>1630</v>
      </c>
      <c r="L171" s="292" t="s">
        <v>2584</v>
      </c>
      <c r="M171" s="46"/>
    </row>
    <row r="172" spans="1:13" s="3" customFormat="1">
      <c r="A172" s="46"/>
      <c r="B172" s="6" t="s">
        <v>657</v>
      </c>
      <c r="C172" s="7" t="s">
        <v>1406</v>
      </c>
      <c r="D172" s="8" t="s">
        <v>1392</v>
      </c>
      <c r="E172" s="9" t="s">
        <v>770</v>
      </c>
      <c r="F172" s="288" t="s">
        <v>2561</v>
      </c>
      <c r="G172" s="46"/>
      <c r="H172" s="26"/>
      <c r="I172" s="7"/>
      <c r="J172" s="8"/>
      <c r="K172" s="9"/>
      <c r="L172" s="292"/>
      <c r="M172" s="46"/>
    </row>
    <row r="173" spans="1:13" s="3" customFormat="1">
      <c r="A173" s="46"/>
      <c r="B173" s="6" t="s">
        <v>658</v>
      </c>
      <c r="C173" s="7" t="s">
        <v>671</v>
      </c>
      <c r="D173" s="8" t="s">
        <v>672</v>
      </c>
      <c r="E173" s="9" t="s">
        <v>647</v>
      </c>
      <c r="F173" s="288" t="s">
        <v>2562</v>
      </c>
      <c r="G173" s="46"/>
      <c r="H173" s="26"/>
      <c r="I173" s="7"/>
      <c r="J173" s="8"/>
      <c r="K173" s="9"/>
      <c r="L173" s="292"/>
      <c r="M173" s="46"/>
    </row>
    <row r="174" spans="1:13" s="3" customFormat="1" ht="12" customHeight="1">
      <c r="A174" s="46"/>
      <c r="B174" s="6" t="s">
        <v>659</v>
      </c>
      <c r="C174" s="7" t="s">
        <v>673</v>
      </c>
      <c r="D174" s="8" t="s">
        <v>2551</v>
      </c>
      <c r="E174" s="9" t="s">
        <v>2502</v>
      </c>
      <c r="F174" s="288" t="s">
        <v>2563</v>
      </c>
      <c r="G174" s="46"/>
      <c r="H174" s="26"/>
      <c r="I174" s="7"/>
      <c r="J174" s="8"/>
      <c r="K174" s="9"/>
      <c r="L174" s="292"/>
      <c r="M174" s="46"/>
    </row>
    <row r="175" spans="1:13" s="3" customFormat="1">
      <c r="A175" s="46"/>
      <c r="B175" s="6" t="s">
        <v>660</v>
      </c>
      <c r="C175" s="7" t="s">
        <v>995</v>
      </c>
      <c r="D175" s="8" t="s">
        <v>994</v>
      </c>
      <c r="E175" s="9" t="s">
        <v>2502</v>
      </c>
      <c r="F175" s="288" t="s">
        <v>2564</v>
      </c>
      <c r="G175" s="46"/>
      <c r="H175" s="26"/>
      <c r="I175" s="7"/>
      <c r="J175" s="8"/>
      <c r="K175" s="9"/>
      <c r="L175" s="292"/>
      <c r="M175" s="46"/>
    </row>
    <row r="176" spans="1:13" s="3" customFormat="1">
      <c r="A176" s="46"/>
      <c r="B176" s="6" t="s">
        <v>661</v>
      </c>
      <c r="C176" s="7" t="s">
        <v>1182</v>
      </c>
      <c r="D176" s="8" t="s">
        <v>2552</v>
      </c>
      <c r="E176" s="9" t="s">
        <v>2502</v>
      </c>
      <c r="F176" s="288" t="s">
        <v>2565</v>
      </c>
      <c r="G176" s="46"/>
      <c r="H176" s="26"/>
      <c r="I176" s="7"/>
      <c r="J176" s="8"/>
      <c r="K176" s="9"/>
      <c r="L176" s="292"/>
      <c r="M176" s="46"/>
    </row>
    <row r="177" spans="1:13" s="3" customFormat="1">
      <c r="A177" s="46"/>
      <c r="B177" s="6" t="s">
        <v>664</v>
      </c>
      <c r="C177" s="7" t="s">
        <v>780</v>
      </c>
      <c r="D177" s="8" t="s">
        <v>1394</v>
      </c>
      <c r="E177" s="9" t="s">
        <v>770</v>
      </c>
      <c r="F177" s="288" t="s">
        <v>2566</v>
      </c>
      <c r="G177" s="46"/>
      <c r="H177" s="26"/>
      <c r="I177" s="7"/>
      <c r="J177" s="8"/>
      <c r="K177" s="9"/>
      <c r="L177" s="292"/>
      <c r="M177" s="46"/>
    </row>
    <row r="178" spans="1:13" s="3" customFormat="1">
      <c r="A178" s="46"/>
      <c r="B178" s="6" t="s">
        <v>665</v>
      </c>
      <c r="C178" s="7" t="s">
        <v>1494</v>
      </c>
      <c r="D178" s="8" t="s">
        <v>1585</v>
      </c>
      <c r="E178" s="9" t="s">
        <v>679</v>
      </c>
      <c r="F178" s="288" t="s">
        <v>2567</v>
      </c>
      <c r="G178" s="46"/>
      <c r="H178" s="26"/>
      <c r="I178" s="7"/>
      <c r="J178" s="8"/>
      <c r="K178" s="9"/>
      <c r="L178" s="292"/>
      <c r="M178" s="46"/>
    </row>
    <row r="179" spans="1:13" s="3" customFormat="1">
      <c r="A179" s="46"/>
      <c r="B179" s="6" t="s">
        <v>666</v>
      </c>
      <c r="C179" s="7" t="s">
        <v>1233</v>
      </c>
      <c r="D179" s="8" t="s">
        <v>1343</v>
      </c>
      <c r="E179" s="9" t="s">
        <v>647</v>
      </c>
      <c r="F179" s="288" t="s">
        <v>2568</v>
      </c>
      <c r="G179" s="46"/>
      <c r="H179" s="26"/>
      <c r="I179" s="7"/>
      <c r="J179" s="8"/>
      <c r="K179" s="9"/>
      <c r="L179" s="292"/>
      <c r="M179" s="46"/>
    </row>
    <row r="180" spans="1:13" s="3" customFormat="1" ht="12.75" thickBot="1">
      <c r="A180" s="46"/>
      <c r="B180" s="6" t="s">
        <v>667</v>
      </c>
      <c r="C180" s="7" t="s">
        <v>698</v>
      </c>
      <c r="D180" s="357" t="s">
        <v>2391</v>
      </c>
      <c r="E180" s="9" t="s">
        <v>1704</v>
      </c>
      <c r="F180" s="244"/>
      <c r="G180" s="46"/>
      <c r="H180" s="26"/>
      <c r="I180" s="7"/>
      <c r="J180" s="7"/>
      <c r="K180" s="9"/>
      <c r="L180" s="255"/>
      <c r="M180" s="46"/>
    </row>
    <row r="181" spans="1:13" s="3" customFormat="1" ht="12.75" hidden="1">
      <c r="A181" s="46"/>
      <c r="B181" s="6"/>
      <c r="C181" s="7"/>
      <c r="D181" s="21"/>
      <c r="E181" s="9"/>
      <c r="F181" s="244"/>
      <c r="G181" s="46"/>
      <c r="H181" s="26"/>
      <c r="I181" s="7"/>
      <c r="J181" s="7"/>
      <c r="K181" s="9"/>
      <c r="L181" s="255"/>
      <c r="M181" s="46"/>
    </row>
    <row r="182" spans="1:13" s="3" customFormat="1" ht="12.75" hidden="1">
      <c r="A182" s="46"/>
      <c r="B182" s="6"/>
      <c r="C182" s="7"/>
      <c r="D182" s="21"/>
      <c r="E182" s="9"/>
      <c r="F182" s="244"/>
      <c r="G182" s="46"/>
      <c r="H182" s="26"/>
      <c r="I182" s="7"/>
      <c r="J182" s="7"/>
      <c r="K182" s="9"/>
      <c r="L182" s="255"/>
      <c r="M182" s="46"/>
    </row>
    <row r="183" spans="1:13" s="3" customFormat="1" ht="12.75" hidden="1">
      <c r="A183" s="46"/>
      <c r="B183" s="6"/>
      <c r="C183" s="7"/>
      <c r="D183" s="21"/>
      <c r="E183" s="9"/>
      <c r="F183" s="244"/>
      <c r="G183" s="46"/>
      <c r="H183" s="26"/>
      <c r="I183" s="7"/>
      <c r="J183" s="7"/>
      <c r="K183" s="9"/>
      <c r="L183" s="255"/>
      <c r="M183" s="46"/>
    </row>
    <row r="184" spans="1:13" s="3" customFormat="1" ht="13.5" hidden="1" thickBot="1">
      <c r="A184" s="46"/>
      <c r="B184" s="19"/>
      <c r="C184" s="10"/>
      <c r="D184" s="22"/>
      <c r="E184" s="11"/>
      <c r="F184" s="245"/>
      <c r="G184" s="46"/>
      <c r="H184" s="28"/>
      <c r="I184" s="29"/>
      <c r="J184" s="29"/>
      <c r="K184" s="30"/>
      <c r="L184" s="256"/>
      <c r="M184" s="46"/>
    </row>
    <row r="185" spans="1:13" s="3" customFormat="1" ht="12.75" thickTop="1">
      <c r="A185" s="46"/>
      <c r="B185" s="47"/>
      <c r="C185" s="47"/>
      <c r="D185" s="47"/>
      <c r="E185" s="47"/>
      <c r="F185" s="47"/>
      <c r="G185" s="46"/>
      <c r="H185" s="48"/>
      <c r="I185" s="48"/>
      <c r="J185" s="48"/>
      <c r="K185" s="48"/>
      <c r="L185" s="48"/>
      <c r="M185" s="46"/>
    </row>
    <row r="186" spans="1:13" ht="34.5" customHeight="1" thickBot="1">
      <c r="B186" s="784" t="s">
        <v>789</v>
      </c>
      <c r="C186" s="784"/>
      <c r="D186" s="35"/>
      <c r="E186" s="211" t="s">
        <v>917</v>
      </c>
      <c r="F186" s="781" t="s">
        <v>734</v>
      </c>
      <c r="G186" s="781"/>
      <c r="H186" s="781"/>
      <c r="I186" s="781"/>
      <c r="J186" s="35"/>
      <c r="K186" s="784" t="s">
        <v>744</v>
      </c>
      <c r="L186" s="784"/>
      <c r="M186" s="35"/>
    </row>
    <row r="187" spans="1:13" ht="5.25" customHeight="1" thickTop="1" thickBot="1">
      <c r="B187" s="790" t="s">
        <v>1653</v>
      </c>
      <c r="C187" s="791"/>
      <c r="D187" s="43"/>
      <c r="E187" s="44"/>
      <c r="F187" s="44"/>
      <c r="G187" s="35"/>
      <c r="H187" s="785" t="s">
        <v>1654</v>
      </c>
      <c r="I187" s="786"/>
      <c r="J187" s="45"/>
      <c r="K187" s="45"/>
      <c r="L187" s="45"/>
      <c r="M187" s="35"/>
    </row>
    <row r="188" spans="1:13" ht="16.5" thickTop="1" thickBot="1">
      <c r="B188" s="792"/>
      <c r="C188" s="793"/>
      <c r="D188" s="14"/>
      <c r="E188" s="12" t="s">
        <v>663</v>
      </c>
      <c r="F188" s="13">
        <f>COUNTA(D190:D209)</f>
        <v>6</v>
      </c>
      <c r="G188" s="46"/>
      <c r="H188" s="787"/>
      <c r="I188" s="788"/>
      <c r="J188" s="32"/>
      <c r="K188" s="33" t="s">
        <v>663</v>
      </c>
      <c r="L188" s="34">
        <f>COUNTA(J190:J209)</f>
        <v>7</v>
      </c>
      <c r="M188" s="35"/>
    </row>
    <row r="189" spans="1:13">
      <c r="B189" s="15" t="s">
        <v>644</v>
      </c>
      <c r="C189" s="16" t="s">
        <v>640</v>
      </c>
      <c r="D189" s="4" t="s">
        <v>641</v>
      </c>
      <c r="E189" s="4" t="s">
        <v>642</v>
      </c>
      <c r="F189" s="5" t="s">
        <v>662</v>
      </c>
      <c r="G189" s="46"/>
      <c r="H189" s="24" t="s">
        <v>644</v>
      </c>
      <c r="I189" s="23" t="s">
        <v>640</v>
      </c>
      <c r="J189" s="4" t="s">
        <v>641</v>
      </c>
      <c r="K189" s="4" t="s">
        <v>642</v>
      </c>
      <c r="L189" s="25" t="s">
        <v>662</v>
      </c>
      <c r="M189" s="35"/>
    </row>
    <row r="190" spans="1:13">
      <c r="B190" s="93" t="s">
        <v>648</v>
      </c>
      <c r="C190" s="94" t="s">
        <v>1389</v>
      </c>
      <c r="D190" s="95" t="s">
        <v>2586</v>
      </c>
      <c r="E190" s="96" t="s">
        <v>2535</v>
      </c>
      <c r="F190" s="285" t="s">
        <v>2589</v>
      </c>
      <c r="G190" s="46"/>
      <c r="H190" s="111" t="s">
        <v>648</v>
      </c>
      <c r="I190" s="94" t="s">
        <v>759</v>
      </c>
      <c r="J190" s="95" t="s">
        <v>1015</v>
      </c>
      <c r="K190" s="96" t="s">
        <v>770</v>
      </c>
      <c r="L190" s="289" t="s">
        <v>2598</v>
      </c>
      <c r="M190" s="35"/>
    </row>
    <row r="191" spans="1:13">
      <c r="B191" s="98" t="s">
        <v>649</v>
      </c>
      <c r="C191" s="99" t="s">
        <v>698</v>
      </c>
      <c r="D191" s="100" t="s">
        <v>672</v>
      </c>
      <c r="E191" s="101" t="s">
        <v>647</v>
      </c>
      <c r="F191" s="286" t="s">
        <v>2590</v>
      </c>
      <c r="G191" s="46"/>
      <c r="H191" s="113" t="s">
        <v>649</v>
      </c>
      <c r="I191" s="99" t="s">
        <v>1150</v>
      </c>
      <c r="J191" s="100" t="s">
        <v>897</v>
      </c>
      <c r="K191" s="101" t="s">
        <v>2605</v>
      </c>
      <c r="L191" s="290" t="s">
        <v>2599</v>
      </c>
      <c r="M191" s="35"/>
    </row>
    <row r="192" spans="1:13">
      <c r="B192" s="103" t="s">
        <v>650</v>
      </c>
      <c r="C192" s="104" t="s">
        <v>1605</v>
      </c>
      <c r="D192" s="105" t="s">
        <v>2587</v>
      </c>
      <c r="E192" s="106" t="s">
        <v>770</v>
      </c>
      <c r="F192" s="287" t="s">
        <v>2591</v>
      </c>
      <c r="G192" s="46"/>
      <c r="H192" s="115" t="s">
        <v>650</v>
      </c>
      <c r="I192" s="104" t="s">
        <v>802</v>
      </c>
      <c r="J192" s="105" t="s">
        <v>1152</v>
      </c>
      <c r="K192" s="106" t="s">
        <v>679</v>
      </c>
      <c r="L192" s="291" t="s">
        <v>2600</v>
      </c>
      <c r="M192" s="35"/>
    </row>
    <row r="193" spans="2:13">
      <c r="B193" s="6" t="s">
        <v>651</v>
      </c>
      <c r="C193" s="7" t="s">
        <v>1234</v>
      </c>
      <c r="D193" s="8" t="s">
        <v>2588</v>
      </c>
      <c r="E193" s="9" t="s">
        <v>770</v>
      </c>
      <c r="F193" s="288" t="s">
        <v>2592</v>
      </c>
      <c r="G193" s="46"/>
      <c r="H193" s="26" t="s">
        <v>651</v>
      </c>
      <c r="I193" s="7" t="s">
        <v>748</v>
      </c>
      <c r="J193" s="8" t="s">
        <v>1209</v>
      </c>
      <c r="K193" s="9" t="s">
        <v>770</v>
      </c>
      <c r="L193" s="292" t="s">
        <v>2601</v>
      </c>
      <c r="M193" s="35"/>
    </row>
    <row r="194" spans="2:13">
      <c r="B194" s="6" t="s">
        <v>652</v>
      </c>
      <c r="C194" s="7" t="s">
        <v>995</v>
      </c>
      <c r="D194" s="8" t="s">
        <v>1430</v>
      </c>
      <c r="E194" s="9" t="s">
        <v>770</v>
      </c>
      <c r="F194" s="288" t="s">
        <v>2593</v>
      </c>
      <c r="G194" s="46"/>
      <c r="H194" s="26" t="s">
        <v>652</v>
      </c>
      <c r="I194" s="7" t="s">
        <v>835</v>
      </c>
      <c r="J194" s="8" t="s">
        <v>2595</v>
      </c>
      <c r="K194" s="9" t="s">
        <v>1630</v>
      </c>
      <c r="L194" s="292" t="s">
        <v>2602</v>
      </c>
      <c r="M194" s="35"/>
    </row>
    <row r="195" spans="2:13">
      <c r="B195" s="6" t="s">
        <v>653</v>
      </c>
      <c r="C195" s="7" t="s">
        <v>714</v>
      </c>
      <c r="D195" s="8" t="s">
        <v>943</v>
      </c>
      <c r="E195" s="9" t="s">
        <v>754</v>
      </c>
      <c r="F195" s="288" t="s">
        <v>2594</v>
      </c>
      <c r="G195" s="46"/>
      <c r="H195" s="26" t="s">
        <v>653</v>
      </c>
      <c r="I195" s="7" t="s">
        <v>748</v>
      </c>
      <c r="J195" s="8" t="s">
        <v>2596</v>
      </c>
      <c r="K195" s="9" t="s">
        <v>1630</v>
      </c>
      <c r="L195" s="292" t="s">
        <v>2603</v>
      </c>
      <c r="M195" s="35"/>
    </row>
    <row r="196" spans="2:13" ht="13.5" thickBot="1">
      <c r="B196" s="6"/>
      <c r="C196" s="7"/>
      <c r="D196" s="20"/>
      <c r="E196" s="9"/>
      <c r="F196" s="288"/>
      <c r="G196" s="46"/>
      <c r="H196" s="26" t="s">
        <v>654</v>
      </c>
      <c r="I196" s="7" t="s">
        <v>728</v>
      </c>
      <c r="J196" s="8" t="s">
        <v>2597</v>
      </c>
      <c r="K196" s="9" t="s">
        <v>1630</v>
      </c>
      <c r="L196" s="292" t="s">
        <v>2604</v>
      </c>
      <c r="M196" s="35"/>
    </row>
    <row r="197" spans="2:13" ht="12.75" hidden="1">
      <c r="B197" s="6"/>
      <c r="C197" s="7"/>
      <c r="D197" s="20"/>
      <c r="E197" s="9"/>
      <c r="F197" s="244"/>
      <c r="G197" s="46"/>
      <c r="H197" s="26"/>
      <c r="I197" s="7"/>
      <c r="J197" s="8"/>
      <c r="K197" s="9"/>
      <c r="L197" s="255"/>
      <c r="M197" s="35"/>
    </row>
    <row r="198" spans="2:13" ht="12.75" hidden="1">
      <c r="B198" s="6"/>
      <c r="C198" s="7"/>
      <c r="D198" s="20"/>
      <c r="E198" s="9"/>
      <c r="F198" s="244"/>
      <c r="G198" s="46"/>
      <c r="H198" s="26"/>
      <c r="I198" s="7"/>
      <c r="J198" s="8"/>
      <c r="K198" s="9"/>
      <c r="L198" s="255"/>
      <c r="M198" s="35"/>
    </row>
    <row r="199" spans="2:13" ht="12.75" hidden="1">
      <c r="B199" s="6"/>
      <c r="C199" s="7"/>
      <c r="D199" s="20"/>
      <c r="E199" s="9"/>
      <c r="F199" s="244"/>
      <c r="G199" s="46"/>
      <c r="H199" s="26"/>
      <c r="I199" s="7"/>
      <c r="J199" s="8"/>
      <c r="K199" s="9"/>
      <c r="L199" s="255"/>
      <c r="M199" s="35"/>
    </row>
    <row r="200" spans="2:13" ht="12.75" hidden="1">
      <c r="B200" s="6"/>
      <c r="C200" s="7"/>
      <c r="D200" s="20"/>
      <c r="E200" s="9"/>
      <c r="F200" s="244"/>
      <c r="G200" s="46"/>
      <c r="H200" s="26"/>
      <c r="I200" s="7"/>
      <c r="J200" s="8"/>
      <c r="K200" s="9"/>
      <c r="L200" s="255"/>
      <c r="M200" s="35"/>
    </row>
    <row r="201" spans="2:13" ht="12.75" hidden="1">
      <c r="B201" s="6"/>
      <c r="C201" s="7"/>
      <c r="D201" s="20"/>
      <c r="E201" s="9"/>
      <c r="F201" s="244"/>
      <c r="G201" s="46"/>
      <c r="H201" s="26"/>
      <c r="I201" s="7"/>
      <c r="J201" s="8"/>
      <c r="K201" s="9"/>
      <c r="L201" s="255"/>
      <c r="M201" s="35"/>
    </row>
    <row r="202" spans="2:13" ht="12.75" hidden="1">
      <c r="B202" s="6"/>
      <c r="C202" s="7"/>
      <c r="D202" s="20"/>
      <c r="E202" s="9"/>
      <c r="F202" s="244"/>
      <c r="G202" s="46"/>
      <c r="H202" s="26"/>
      <c r="I202" s="7"/>
      <c r="J202" s="8"/>
      <c r="K202" s="9"/>
      <c r="L202" s="255"/>
      <c r="M202" s="35"/>
    </row>
    <row r="203" spans="2:13" ht="12.75" hidden="1">
      <c r="B203" s="6"/>
      <c r="C203" s="7"/>
      <c r="D203" s="20"/>
      <c r="E203" s="9"/>
      <c r="F203" s="244"/>
      <c r="G203" s="46"/>
      <c r="H203" s="26"/>
      <c r="I203" s="7"/>
      <c r="J203" s="8"/>
      <c r="K203" s="9"/>
      <c r="L203" s="255"/>
      <c r="M203" s="35"/>
    </row>
    <row r="204" spans="2:13" ht="12.75" hidden="1">
      <c r="B204" s="6"/>
      <c r="C204" s="7"/>
      <c r="D204" s="21"/>
      <c r="E204" s="9"/>
      <c r="F204" s="244"/>
      <c r="G204" s="46"/>
      <c r="H204" s="26"/>
      <c r="I204" s="7"/>
      <c r="J204" s="7"/>
      <c r="K204" s="9"/>
      <c r="L204" s="255"/>
      <c r="M204" s="35"/>
    </row>
    <row r="205" spans="2:13" ht="12.75" hidden="1">
      <c r="B205" s="6"/>
      <c r="C205" s="7"/>
      <c r="D205" s="21"/>
      <c r="E205" s="9"/>
      <c r="F205" s="244"/>
      <c r="G205" s="46"/>
      <c r="H205" s="26"/>
      <c r="I205" s="7"/>
      <c r="J205" s="7"/>
      <c r="K205" s="9"/>
      <c r="L205" s="255"/>
      <c r="M205" s="35"/>
    </row>
    <row r="206" spans="2:13" ht="12.75" hidden="1">
      <c r="B206" s="6"/>
      <c r="C206" s="7"/>
      <c r="D206" s="21"/>
      <c r="E206" s="9"/>
      <c r="F206" s="244"/>
      <c r="G206" s="46"/>
      <c r="H206" s="26"/>
      <c r="I206" s="7"/>
      <c r="J206" s="7"/>
      <c r="K206" s="9"/>
      <c r="L206" s="255"/>
      <c r="M206" s="35"/>
    </row>
    <row r="207" spans="2:13" ht="12.75" hidden="1">
      <c r="B207" s="6"/>
      <c r="C207" s="7"/>
      <c r="D207" s="21"/>
      <c r="E207" s="9"/>
      <c r="F207" s="244"/>
      <c r="G207" s="46"/>
      <c r="H207" s="26"/>
      <c r="I207" s="7"/>
      <c r="J207" s="7"/>
      <c r="K207" s="9"/>
      <c r="L207" s="255"/>
      <c r="M207" s="35"/>
    </row>
    <row r="208" spans="2:13" ht="12.75" hidden="1">
      <c r="B208" s="6"/>
      <c r="C208" s="7"/>
      <c r="D208" s="21"/>
      <c r="E208" s="9"/>
      <c r="F208" s="244"/>
      <c r="G208" s="46"/>
      <c r="H208" s="26"/>
      <c r="I208" s="7"/>
      <c r="J208" s="7"/>
      <c r="K208" s="9"/>
      <c r="L208" s="255"/>
      <c r="M208" s="35"/>
    </row>
    <row r="209" spans="1:13" ht="13.5" hidden="1" thickBot="1">
      <c r="B209" s="19"/>
      <c r="C209" s="10"/>
      <c r="D209" s="22"/>
      <c r="E209" s="11"/>
      <c r="F209" s="245"/>
      <c r="G209" s="46"/>
      <c r="H209" s="28"/>
      <c r="I209" s="29"/>
      <c r="J209" s="29"/>
      <c r="K209" s="30"/>
      <c r="L209" s="256"/>
      <c r="M209" s="35"/>
    </row>
    <row r="210" spans="1:13" ht="12.75" thickTop="1">
      <c r="B210" s="47"/>
      <c r="C210" s="47"/>
      <c r="D210" s="47"/>
      <c r="E210" s="47"/>
      <c r="F210" s="47"/>
      <c r="G210" s="46"/>
      <c r="H210" s="48"/>
      <c r="I210" s="48"/>
      <c r="J210" s="48"/>
      <c r="K210" s="48"/>
      <c r="L210" s="48"/>
      <c r="M210" s="35"/>
    </row>
    <row r="211" spans="1:13" s="3" customFormat="1" ht="34.5" customHeight="1" thickBot="1">
      <c r="A211" s="35"/>
      <c r="B211" s="784" t="s">
        <v>789</v>
      </c>
      <c r="C211" s="784"/>
      <c r="D211" s="35"/>
      <c r="E211" s="211" t="s">
        <v>744</v>
      </c>
      <c r="F211" s="781" t="s">
        <v>1680</v>
      </c>
      <c r="G211" s="781"/>
      <c r="H211" s="781"/>
      <c r="I211" s="781"/>
      <c r="J211" s="35"/>
      <c r="K211" s="784" t="s">
        <v>744</v>
      </c>
      <c r="L211" s="784"/>
      <c r="M211" s="46"/>
    </row>
    <row r="212" spans="1:13" s="3" customFormat="1" ht="5.25" customHeight="1" thickTop="1" thickBot="1">
      <c r="A212" s="35"/>
      <c r="B212" s="790" t="s">
        <v>735</v>
      </c>
      <c r="C212" s="791"/>
      <c r="D212" s="43"/>
      <c r="E212" s="44"/>
      <c r="F212" s="44"/>
      <c r="G212" s="35"/>
      <c r="H212" s="785" t="s">
        <v>736</v>
      </c>
      <c r="I212" s="786"/>
      <c r="J212" s="45"/>
      <c r="K212" s="45"/>
      <c r="L212" s="45"/>
      <c r="M212" s="46"/>
    </row>
    <row r="213" spans="1:13" s="3" customFormat="1" ht="16.5" thickTop="1" thickBot="1">
      <c r="A213" s="46"/>
      <c r="B213" s="792"/>
      <c r="C213" s="793"/>
      <c r="D213" s="14"/>
      <c r="E213" s="12" t="s">
        <v>663</v>
      </c>
      <c r="F213" s="13">
        <f>COUNTA(D215:D234)</f>
        <v>2</v>
      </c>
      <c r="G213" s="46"/>
      <c r="H213" s="787"/>
      <c r="I213" s="788"/>
      <c r="J213" s="32"/>
      <c r="K213" s="33" t="s">
        <v>663</v>
      </c>
      <c r="L213" s="34">
        <f>COUNTA(J215:J234)</f>
        <v>4</v>
      </c>
      <c r="M213" s="46"/>
    </row>
    <row r="214" spans="1:13" s="3" customFormat="1">
      <c r="A214" s="46"/>
      <c r="B214" s="15" t="s">
        <v>644</v>
      </c>
      <c r="C214" s="16" t="s">
        <v>640</v>
      </c>
      <c r="D214" s="4" t="s">
        <v>641</v>
      </c>
      <c r="E214" s="4" t="s">
        <v>642</v>
      </c>
      <c r="F214" s="5" t="s">
        <v>662</v>
      </c>
      <c r="G214" s="46"/>
      <c r="H214" s="24" t="s">
        <v>644</v>
      </c>
      <c r="I214" s="23" t="s">
        <v>640</v>
      </c>
      <c r="J214" s="4" t="s">
        <v>641</v>
      </c>
      <c r="K214" s="4" t="s">
        <v>642</v>
      </c>
      <c r="L214" s="25" t="s">
        <v>662</v>
      </c>
      <c r="M214" s="46"/>
    </row>
    <row r="215" spans="1:13" s="3" customFormat="1">
      <c r="A215" s="46"/>
      <c r="B215" s="93" t="s">
        <v>648</v>
      </c>
      <c r="C215" s="94" t="s">
        <v>708</v>
      </c>
      <c r="D215" s="95" t="s">
        <v>1655</v>
      </c>
      <c r="E215" s="96" t="s">
        <v>770</v>
      </c>
      <c r="F215" s="285" t="s">
        <v>2611</v>
      </c>
      <c r="G215" s="46"/>
      <c r="H215" s="111" t="s">
        <v>648</v>
      </c>
      <c r="I215" s="94" t="s">
        <v>759</v>
      </c>
      <c r="J215" s="95" t="s">
        <v>2606</v>
      </c>
      <c r="K215" s="96" t="s">
        <v>679</v>
      </c>
      <c r="L215" s="289" t="s">
        <v>2607</v>
      </c>
      <c r="M215" s="46"/>
    </row>
    <row r="216" spans="1:13" s="3" customFormat="1">
      <c r="A216" s="46"/>
      <c r="B216" s="98" t="s">
        <v>649</v>
      </c>
      <c r="C216" s="99" t="s">
        <v>698</v>
      </c>
      <c r="D216" s="100" t="s">
        <v>672</v>
      </c>
      <c r="E216" s="101" t="s">
        <v>647</v>
      </c>
      <c r="F216" s="286" t="s">
        <v>2612</v>
      </c>
      <c r="G216" s="46"/>
      <c r="H216" s="113" t="s">
        <v>649</v>
      </c>
      <c r="I216" s="99" t="s">
        <v>727</v>
      </c>
      <c r="J216" s="100" t="s">
        <v>1042</v>
      </c>
      <c r="K216" s="101" t="s">
        <v>819</v>
      </c>
      <c r="L216" s="290" t="s">
        <v>2608</v>
      </c>
      <c r="M216" s="46"/>
    </row>
    <row r="217" spans="1:13" s="3" customFormat="1">
      <c r="A217" s="46"/>
      <c r="B217" s="103"/>
      <c r="C217" s="104"/>
      <c r="D217" s="105"/>
      <c r="E217" s="106"/>
      <c r="F217" s="287"/>
      <c r="G217" s="46"/>
      <c r="H217" s="115" t="s">
        <v>650</v>
      </c>
      <c r="I217" s="104" t="s">
        <v>748</v>
      </c>
      <c r="J217" s="105" t="s">
        <v>1015</v>
      </c>
      <c r="K217" s="106" t="s">
        <v>770</v>
      </c>
      <c r="L217" s="291" t="s">
        <v>2609</v>
      </c>
      <c r="M217" s="46"/>
    </row>
    <row r="218" spans="1:13" s="3" customFormat="1" ht="13.5" thickBot="1">
      <c r="A218" s="46"/>
      <c r="B218" s="6"/>
      <c r="C218" s="7"/>
      <c r="D218" s="20"/>
      <c r="E218" s="9"/>
      <c r="F218" s="288"/>
      <c r="G218" s="46"/>
      <c r="H218" s="26" t="s">
        <v>651</v>
      </c>
      <c r="I218" s="7" t="s">
        <v>685</v>
      </c>
      <c r="J218" s="8" t="s">
        <v>811</v>
      </c>
      <c r="K218" s="9" t="s">
        <v>647</v>
      </c>
      <c r="L218" s="292" t="s">
        <v>2610</v>
      </c>
      <c r="M218" s="46"/>
    </row>
    <row r="219" spans="1:13" s="3" customFormat="1" ht="12.75" hidden="1">
      <c r="A219" s="46"/>
      <c r="B219" s="6"/>
      <c r="C219" s="7"/>
      <c r="D219" s="20"/>
      <c r="E219" s="9"/>
      <c r="F219" s="244"/>
      <c r="G219" s="46"/>
      <c r="H219" s="26"/>
      <c r="I219" s="7"/>
      <c r="J219" s="8"/>
      <c r="K219" s="9"/>
      <c r="L219" s="255"/>
      <c r="M219" s="46"/>
    </row>
    <row r="220" spans="1:13" s="3" customFormat="1" ht="12.75" hidden="1">
      <c r="A220" s="46"/>
      <c r="B220" s="6"/>
      <c r="C220" s="7"/>
      <c r="D220" s="20"/>
      <c r="E220" s="9"/>
      <c r="F220" s="244"/>
      <c r="G220" s="46"/>
      <c r="H220" s="26"/>
      <c r="I220" s="7"/>
      <c r="J220" s="8"/>
      <c r="K220" s="9"/>
      <c r="L220" s="255"/>
      <c r="M220" s="46"/>
    </row>
    <row r="221" spans="1:13" s="3" customFormat="1" ht="12.75" hidden="1">
      <c r="A221" s="46"/>
      <c r="B221" s="6"/>
      <c r="C221" s="7"/>
      <c r="D221" s="20"/>
      <c r="E221" s="9"/>
      <c r="F221" s="244"/>
      <c r="G221" s="46"/>
      <c r="H221" s="26"/>
      <c r="I221" s="7"/>
      <c r="J221" s="8"/>
      <c r="K221" s="9"/>
      <c r="L221" s="255"/>
      <c r="M221" s="46"/>
    </row>
    <row r="222" spans="1:13" s="3" customFormat="1" ht="12.75" hidden="1">
      <c r="A222" s="46"/>
      <c r="B222" s="6"/>
      <c r="C222" s="7"/>
      <c r="D222" s="20"/>
      <c r="E222" s="9"/>
      <c r="F222" s="244"/>
      <c r="G222" s="46"/>
      <c r="H222" s="26"/>
      <c r="I222" s="7"/>
      <c r="J222" s="8"/>
      <c r="K222" s="9"/>
      <c r="L222" s="255"/>
      <c r="M222" s="46"/>
    </row>
    <row r="223" spans="1:13" s="3" customFormat="1" ht="12.75" hidden="1">
      <c r="A223" s="46"/>
      <c r="B223" s="6"/>
      <c r="C223" s="7"/>
      <c r="D223" s="20"/>
      <c r="E223" s="9"/>
      <c r="F223" s="244"/>
      <c r="G223" s="46"/>
      <c r="H223" s="26"/>
      <c r="I223" s="7"/>
      <c r="J223" s="8"/>
      <c r="K223" s="9"/>
      <c r="L223" s="255"/>
      <c r="M223" s="46"/>
    </row>
    <row r="224" spans="1:13" s="3" customFormat="1" ht="12.75" hidden="1">
      <c r="A224" s="46"/>
      <c r="B224" s="6"/>
      <c r="C224" s="7"/>
      <c r="D224" s="20"/>
      <c r="E224" s="9"/>
      <c r="F224" s="244"/>
      <c r="G224" s="46"/>
      <c r="H224" s="26"/>
      <c r="I224" s="7"/>
      <c r="J224" s="8"/>
      <c r="K224" s="9"/>
      <c r="L224" s="255"/>
      <c r="M224" s="46"/>
    </row>
    <row r="225" spans="1:13" s="3" customFormat="1" ht="12.75" hidden="1">
      <c r="A225" s="46"/>
      <c r="B225" s="6"/>
      <c r="C225" s="7"/>
      <c r="D225" s="20"/>
      <c r="E225" s="9"/>
      <c r="F225" s="244"/>
      <c r="G225" s="46"/>
      <c r="H225" s="26"/>
      <c r="I225" s="7"/>
      <c r="J225" s="8"/>
      <c r="K225" s="9"/>
      <c r="L225" s="255"/>
      <c r="M225" s="46"/>
    </row>
    <row r="226" spans="1:13" s="3" customFormat="1" ht="12.75" hidden="1">
      <c r="A226" s="46"/>
      <c r="B226" s="6"/>
      <c r="C226" s="7"/>
      <c r="D226" s="20"/>
      <c r="E226" s="9"/>
      <c r="F226" s="244"/>
      <c r="G226" s="46"/>
      <c r="H226" s="26"/>
      <c r="I226" s="7"/>
      <c r="J226" s="8"/>
      <c r="K226" s="9"/>
      <c r="L226" s="255"/>
      <c r="M226" s="46"/>
    </row>
    <row r="227" spans="1:13" s="3" customFormat="1" ht="12.75" hidden="1">
      <c r="A227" s="46"/>
      <c r="B227" s="6"/>
      <c r="C227" s="7"/>
      <c r="D227" s="20"/>
      <c r="E227" s="9"/>
      <c r="F227" s="244"/>
      <c r="G227" s="46"/>
      <c r="H227" s="26"/>
      <c r="I227" s="7"/>
      <c r="J227" s="8"/>
      <c r="K227" s="9"/>
      <c r="L227" s="255"/>
      <c r="M227" s="46"/>
    </row>
    <row r="228" spans="1:13" s="3" customFormat="1" ht="12.75" hidden="1">
      <c r="A228" s="46"/>
      <c r="B228" s="6"/>
      <c r="C228" s="7"/>
      <c r="D228" s="20"/>
      <c r="E228" s="9"/>
      <c r="F228" s="244"/>
      <c r="G228" s="46"/>
      <c r="H228" s="26"/>
      <c r="I228" s="7"/>
      <c r="J228" s="8"/>
      <c r="K228" s="9"/>
      <c r="L228" s="255"/>
      <c r="M228" s="46"/>
    </row>
    <row r="229" spans="1:13" s="3" customFormat="1" ht="12.75" hidden="1">
      <c r="A229" s="46"/>
      <c r="B229" s="6"/>
      <c r="C229" s="7"/>
      <c r="D229" s="21"/>
      <c r="E229" s="9"/>
      <c r="F229" s="244"/>
      <c r="G229" s="46"/>
      <c r="H229" s="26"/>
      <c r="I229" s="7"/>
      <c r="J229" s="7"/>
      <c r="K229" s="9"/>
      <c r="L229" s="255"/>
      <c r="M229" s="46"/>
    </row>
    <row r="230" spans="1:13" s="3" customFormat="1" ht="12.75" hidden="1">
      <c r="A230" s="46"/>
      <c r="B230" s="6"/>
      <c r="C230" s="7"/>
      <c r="D230" s="21"/>
      <c r="E230" s="9"/>
      <c r="F230" s="244"/>
      <c r="G230" s="46"/>
      <c r="H230" s="26"/>
      <c r="I230" s="7"/>
      <c r="J230" s="7"/>
      <c r="K230" s="9"/>
      <c r="L230" s="255"/>
      <c r="M230" s="46"/>
    </row>
    <row r="231" spans="1:13" s="3" customFormat="1" ht="12.75" hidden="1">
      <c r="A231" s="46"/>
      <c r="B231" s="6"/>
      <c r="C231" s="7"/>
      <c r="D231" s="21"/>
      <c r="E231" s="9"/>
      <c r="F231" s="244"/>
      <c r="G231" s="46"/>
      <c r="H231" s="26"/>
      <c r="I231" s="7"/>
      <c r="J231" s="7"/>
      <c r="K231" s="9"/>
      <c r="L231" s="255"/>
      <c r="M231" s="46"/>
    </row>
    <row r="232" spans="1:13" s="3" customFormat="1" ht="12.75" hidden="1">
      <c r="A232" s="46"/>
      <c r="B232" s="6"/>
      <c r="C232" s="7"/>
      <c r="D232" s="21"/>
      <c r="E232" s="9"/>
      <c r="F232" s="244"/>
      <c r="G232" s="46"/>
      <c r="H232" s="26"/>
      <c r="I232" s="7"/>
      <c r="J232" s="7"/>
      <c r="K232" s="9"/>
      <c r="L232" s="255"/>
      <c r="M232" s="46"/>
    </row>
    <row r="233" spans="1:13" s="3" customFormat="1" ht="12.75" hidden="1">
      <c r="A233" s="46"/>
      <c r="B233" s="6"/>
      <c r="C233" s="7"/>
      <c r="D233" s="21"/>
      <c r="E233" s="9"/>
      <c r="F233" s="244"/>
      <c r="G233" s="46"/>
      <c r="H233" s="26"/>
      <c r="I233" s="7"/>
      <c r="J233" s="7"/>
      <c r="K233" s="9"/>
      <c r="L233" s="255"/>
      <c r="M233" s="46"/>
    </row>
    <row r="234" spans="1:13" s="3" customFormat="1" ht="13.5" hidden="1" thickBot="1">
      <c r="A234" s="46"/>
      <c r="B234" s="19"/>
      <c r="C234" s="10"/>
      <c r="D234" s="22"/>
      <c r="E234" s="11"/>
      <c r="F234" s="245"/>
      <c r="G234" s="46"/>
      <c r="H234" s="28"/>
      <c r="I234" s="29"/>
      <c r="J234" s="29"/>
      <c r="K234" s="30"/>
      <c r="L234" s="256"/>
      <c r="M234" s="46"/>
    </row>
    <row r="235" spans="1:13" s="3" customFormat="1" ht="9.75" customHeight="1" thickTop="1">
      <c r="A235" s="46"/>
      <c r="B235" s="47"/>
      <c r="C235" s="47"/>
      <c r="D235" s="47"/>
      <c r="E235" s="47"/>
      <c r="F235" s="47"/>
      <c r="G235" s="46"/>
      <c r="H235" s="48"/>
      <c r="I235" s="48"/>
      <c r="J235" s="48"/>
      <c r="K235" s="48"/>
      <c r="L235" s="48"/>
      <c r="M235" s="46"/>
    </row>
    <row r="236" spans="1:13" s="3" customFormat="1" ht="34.5" customHeight="1" thickBot="1">
      <c r="A236" s="35"/>
      <c r="B236" s="213" t="s">
        <v>790</v>
      </c>
      <c r="C236" s="211"/>
      <c r="D236" s="35"/>
      <c r="E236" s="211" t="s">
        <v>743</v>
      </c>
      <c r="F236" s="781" t="s">
        <v>1681</v>
      </c>
      <c r="G236" s="781"/>
      <c r="H236" s="781"/>
      <c r="I236" s="781"/>
      <c r="J236" s="35"/>
      <c r="K236" s="211" t="s">
        <v>741</v>
      </c>
      <c r="L236" s="211"/>
      <c r="M236" s="46"/>
    </row>
    <row r="237" spans="1:13" s="3" customFormat="1" ht="5.25" customHeight="1" thickTop="1" thickBot="1">
      <c r="A237" s="35"/>
      <c r="B237" s="810" t="s">
        <v>737</v>
      </c>
      <c r="C237" s="811"/>
      <c r="D237" s="43"/>
      <c r="E237" s="44"/>
      <c r="F237" s="44"/>
      <c r="G237" s="35"/>
      <c r="H237" s="814" t="s">
        <v>738</v>
      </c>
      <c r="I237" s="815"/>
      <c r="J237" s="45"/>
      <c r="K237" s="45"/>
      <c r="L237" s="45"/>
      <c r="M237" s="46"/>
    </row>
    <row r="238" spans="1:13" s="3" customFormat="1" ht="16.5" thickTop="1" thickBot="1">
      <c r="A238" s="46"/>
      <c r="B238" s="812"/>
      <c r="C238" s="813"/>
      <c r="D238" s="14"/>
      <c r="E238" s="12" t="s">
        <v>663</v>
      </c>
      <c r="F238" s="13">
        <f>COUNTA(D240:D259)</f>
        <v>7</v>
      </c>
      <c r="G238" s="46"/>
      <c r="H238" s="816"/>
      <c r="I238" s="817"/>
      <c r="J238" s="32"/>
      <c r="K238" s="33" t="s">
        <v>663</v>
      </c>
      <c r="L238" s="34">
        <f>COUNTA(J240:J259)</f>
        <v>13</v>
      </c>
      <c r="M238" s="46"/>
    </row>
    <row r="239" spans="1:13" s="3" customFormat="1">
      <c r="A239" s="46"/>
      <c r="B239" s="15" t="s">
        <v>644</v>
      </c>
      <c r="C239" s="16" t="s">
        <v>640</v>
      </c>
      <c r="D239" s="4" t="s">
        <v>641</v>
      </c>
      <c r="E239" s="4" t="s">
        <v>1617</v>
      </c>
      <c r="F239" s="5" t="s">
        <v>662</v>
      </c>
      <c r="G239" s="46"/>
      <c r="H239" s="24" t="s">
        <v>644</v>
      </c>
      <c r="I239" s="23" t="s">
        <v>640</v>
      </c>
      <c r="J239" s="4" t="s">
        <v>641</v>
      </c>
      <c r="K239" s="4" t="s">
        <v>1617</v>
      </c>
      <c r="L239" s="25" t="s">
        <v>662</v>
      </c>
      <c r="M239" s="46"/>
    </row>
    <row r="240" spans="1:13" s="3" customFormat="1">
      <c r="A240" s="46"/>
      <c r="B240" s="93" t="s">
        <v>648</v>
      </c>
      <c r="C240" s="94" t="s">
        <v>986</v>
      </c>
      <c r="D240" s="95" t="s">
        <v>1300</v>
      </c>
      <c r="E240" s="96" t="s">
        <v>959</v>
      </c>
      <c r="F240" s="285" t="s">
        <v>2615</v>
      </c>
      <c r="G240" s="46"/>
      <c r="H240" s="111" t="s">
        <v>648</v>
      </c>
      <c r="I240" s="94" t="s">
        <v>1217</v>
      </c>
      <c r="J240" s="95" t="s">
        <v>2627</v>
      </c>
      <c r="K240" s="96" t="s">
        <v>959</v>
      </c>
      <c r="L240" s="289" t="s">
        <v>2634</v>
      </c>
      <c r="M240" s="46"/>
    </row>
    <row r="241" spans="1:13" s="3" customFormat="1">
      <c r="A241" s="46"/>
      <c r="B241" s="98" t="s">
        <v>649</v>
      </c>
      <c r="C241" s="99" t="s">
        <v>1605</v>
      </c>
      <c r="D241" s="100" t="s">
        <v>2587</v>
      </c>
      <c r="E241" s="101" t="s">
        <v>770</v>
      </c>
      <c r="F241" s="286" t="s">
        <v>2616</v>
      </c>
      <c r="G241" s="46"/>
      <c r="H241" s="113" t="s">
        <v>649</v>
      </c>
      <c r="I241" s="99" t="s">
        <v>725</v>
      </c>
      <c r="J241" s="100" t="s">
        <v>1068</v>
      </c>
      <c r="K241" s="101" t="s">
        <v>952</v>
      </c>
      <c r="L241" s="290" t="s">
        <v>2635</v>
      </c>
      <c r="M241" s="46"/>
    </row>
    <row r="242" spans="1:13" s="3" customFormat="1">
      <c r="A242" s="46"/>
      <c r="B242" s="103" t="s">
        <v>650</v>
      </c>
      <c r="C242" s="104" t="s">
        <v>772</v>
      </c>
      <c r="D242" s="105" t="s">
        <v>1275</v>
      </c>
      <c r="E242" s="106" t="s">
        <v>647</v>
      </c>
      <c r="F242" s="287" t="s">
        <v>2617</v>
      </c>
      <c r="G242" s="46"/>
      <c r="H242" s="115" t="s">
        <v>650</v>
      </c>
      <c r="I242" s="104" t="s">
        <v>1302</v>
      </c>
      <c r="J242" s="105" t="s">
        <v>1306</v>
      </c>
      <c r="K242" s="106" t="s">
        <v>965</v>
      </c>
      <c r="L242" s="291" t="s">
        <v>2636</v>
      </c>
      <c r="M242" s="46"/>
    </row>
    <row r="243" spans="1:13" s="3" customFormat="1">
      <c r="A243" s="46"/>
      <c r="B243" s="6" t="s">
        <v>651</v>
      </c>
      <c r="C243" s="7" t="s">
        <v>693</v>
      </c>
      <c r="D243" s="8" t="s">
        <v>1553</v>
      </c>
      <c r="E243" s="9" t="s">
        <v>770</v>
      </c>
      <c r="F243" s="288" t="s">
        <v>2618</v>
      </c>
      <c r="G243" s="46"/>
      <c r="H243" s="26" t="s">
        <v>651</v>
      </c>
      <c r="I243" s="7" t="s">
        <v>748</v>
      </c>
      <c r="J243" s="8" t="s">
        <v>1631</v>
      </c>
      <c r="K243" s="9" t="s">
        <v>770</v>
      </c>
      <c r="L243" s="292" t="s">
        <v>2637</v>
      </c>
      <c r="M243" s="46"/>
    </row>
    <row r="244" spans="1:13" s="3" customFormat="1">
      <c r="A244" s="46"/>
      <c r="B244" s="6" t="s">
        <v>652</v>
      </c>
      <c r="C244" s="7" t="s">
        <v>2613</v>
      </c>
      <c r="D244" s="8" t="s">
        <v>1662</v>
      </c>
      <c r="E244" s="9" t="s">
        <v>770</v>
      </c>
      <c r="F244" s="288" t="s">
        <v>2619</v>
      </c>
      <c r="G244" s="46"/>
      <c r="H244" s="26" t="s">
        <v>652</v>
      </c>
      <c r="I244" s="7" t="s">
        <v>999</v>
      </c>
      <c r="J244" s="8" t="s">
        <v>1310</v>
      </c>
      <c r="K244" s="9" t="s">
        <v>770</v>
      </c>
      <c r="L244" s="292" t="s">
        <v>2638</v>
      </c>
      <c r="M244" s="46"/>
    </row>
    <row r="245" spans="1:13" s="3" customFormat="1">
      <c r="A245" s="46"/>
      <c r="B245" s="6" t="s">
        <v>653</v>
      </c>
      <c r="C245" s="7" t="s">
        <v>940</v>
      </c>
      <c r="D245" s="8" t="s">
        <v>1643</v>
      </c>
      <c r="E245" s="9" t="s">
        <v>770</v>
      </c>
      <c r="F245" s="288" t="s">
        <v>2620</v>
      </c>
      <c r="G245" s="46"/>
      <c r="H245" s="26" t="s">
        <v>653</v>
      </c>
      <c r="I245" s="7" t="s">
        <v>810</v>
      </c>
      <c r="J245" s="8" t="s">
        <v>2628</v>
      </c>
      <c r="K245" s="9" t="s">
        <v>770</v>
      </c>
      <c r="L245" s="292" t="s">
        <v>2639</v>
      </c>
      <c r="M245" s="46"/>
    </row>
    <row r="246" spans="1:13" s="3" customFormat="1">
      <c r="A246" s="46"/>
      <c r="B246" s="6" t="s">
        <v>654</v>
      </c>
      <c r="C246" s="7" t="s">
        <v>703</v>
      </c>
      <c r="D246" s="8" t="s">
        <v>2614</v>
      </c>
      <c r="E246" s="9" t="s">
        <v>754</v>
      </c>
      <c r="F246" s="288" t="s">
        <v>2621</v>
      </c>
      <c r="G246" s="46"/>
      <c r="H246" s="26" t="s">
        <v>654</v>
      </c>
      <c r="I246" s="7" t="s">
        <v>2629</v>
      </c>
      <c r="J246" s="8" t="s">
        <v>2628</v>
      </c>
      <c r="K246" s="9" t="s">
        <v>2324</v>
      </c>
      <c r="L246" s="292" t="s">
        <v>2640</v>
      </c>
      <c r="M246" s="46"/>
    </row>
    <row r="247" spans="1:13" s="3" customFormat="1" ht="12.75">
      <c r="A247" s="46"/>
      <c r="B247" s="6"/>
      <c r="C247" s="7"/>
      <c r="D247" s="20"/>
      <c r="E247" s="9"/>
      <c r="F247" s="288"/>
      <c r="G247" s="46"/>
      <c r="H247" s="26" t="s">
        <v>655</v>
      </c>
      <c r="I247" s="7" t="s">
        <v>2630</v>
      </c>
      <c r="J247" s="8" t="s">
        <v>2631</v>
      </c>
      <c r="K247" s="9" t="s">
        <v>770</v>
      </c>
      <c r="L247" s="292" t="s">
        <v>2641</v>
      </c>
      <c r="M247" s="46"/>
    </row>
    <row r="248" spans="1:13" s="3" customFormat="1" ht="12.75">
      <c r="A248" s="46"/>
      <c r="B248" s="6"/>
      <c r="C248" s="7"/>
      <c r="D248" s="20"/>
      <c r="E248" s="9"/>
      <c r="F248" s="288"/>
      <c r="G248" s="46"/>
      <c r="H248" s="26" t="s">
        <v>656</v>
      </c>
      <c r="I248" s="7" t="s">
        <v>761</v>
      </c>
      <c r="J248" s="8" t="s">
        <v>2632</v>
      </c>
      <c r="K248" s="9" t="s">
        <v>2675</v>
      </c>
      <c r="L248" s="292" t="s">
        <v>2642</v>
      </c>
      <c r="M248" s="46"/>
    </row>
    <row r="249" spans="1:13" s="3" customFormat="1" ht="12.75">
      <c r="A249" s="46"/>
      <c r="B249" s="6"/>
      <c r="C249" s="7"/>
      <c r="D249" s="20"/>
      <c r="E249" s="9"/>
      <c r="F249" s="288"/>
      <c r="G249" s="46"/>
      <c r="H249" s="26" t="s">
        <v>657</v>
      </c>
      <c r="I249" s="7" t="s">
        <v>878</v>
      </c>
      <c r="J249" s="8" t="s">
        <v>2633</v>
      </c>
      <c r="K249" s="9" t="s">
        <v>687</v>
      </c>
      <c r="L249" s="292" t="s">
        <v>2643</v>
      </c>
      <c r="M249" s="46"/>
    </row>
    <row r="250" spans="1:13" s="3" customFormat="1" ht="12.75">
      <c r="A250" s="46"/>
      <c r="B250" s="6"/>
      <c r="C250" s="7"/>
      <c r="D250" s="20"/>
      <c r="E250" s="9"/>
      <c r="F250" s="288"/>
      <c r="G250" s="46"/>
      <c r="H250" s="26" t="s">
        <v>658</v>
      </c>
      <c r="I250" s="7" t="s">
        <v>810</v>
      </c>
      <c r="J250" s="8" t="s">
        <v>831</v>
      </c>
      <c r="K250" s="9" t="s">
        <v>2676</v>
      </c>
      <c r="L250" s="292" t="s">
        <v>2644</v>
      </c>
      <c r="M250" s="46"/>
    </row>
    <row r="251" spans="1:13" s="3" customFormat="1" ht="12.75">
      <c r="A251" s="46"/>
      <c r="B251" s="6"/>
      <c r="C251" s="7"/>
      <c r="D251" s="20"/>
      <c r="E251" s="9"/>
      <c r="F251" s="244"/>
      <c r="G251" s="46"/>
      <c r="H251" s="26" t="s">
        <v>659</v>
      </c>
      <c r="I251" s="7" t="s">
        <v>748</v>
      </c>
      <c r="J251" s="8" t="s">
        <v>1457</v>
      </c>
      <c r="K251" s="9" t="s">
        <v>747</v>
      </c>
      <c r="L251" s="255"/>
      <c r="M251" s="46"/>
    </row>
    <row r="252" spans="1:13" s="3" customFormat="1" ht="13.5" thickBot="1">
      <c r="A252" s="46"/>
      <c r="B252" s="6"/>
      <c r="C252" s="7"/>
      <c r="D252" s="20"/>
      <c r="E252" s="9"/>
      <c r="F252" s="244"/>
      <c r="G252" s="46"/>
      <c r="H252" s="26" t="s">
        <v>660</v>
      </c>
      <c r="I252" s="7" t="s">
        <v>748</v>
      </c>
      <c r="J252" s="8" t="s">
        <v>4</v>
      </c>
      <c r="K252" s="9" t="s">
        <v>2535</v>
      </c>
      <c r="L252" s="255"/>
      <c r="M252" s="46"/>
    </row>
    <row r="253" spans="1:13" s="3" customFormat="1" ht="12.75" hidden="1">
      <c r="A253" s="46"/>
      <c r="B253" s="6"/>
      <c r="C253" s="7"/>
      <c r="D253" s="20"/>
      <c r="E253" s="9"/>
      <c r="F253" s="244"/>
      <c r="G253" s="46"/>
      <c r="H253" s="26"/>
      <c r="I253" s="7"/>
      <c r="J253" s="8"/>
      <c r="K253" s="9"/>
      <c r="L253" s="255"/>
      <c r="M253" s="46"/>
    </row>
    <row r="254" spans="1:13" s="3" customFormat="1" ht="12.75" hidden="1">
      <c r="A254" s="46"/>
      <c r="B254" s="6"/>
      <c r="C254" s="7"/>
      <c r="D254" s="21"/>
      <c r="E254" s="9"/>
      <c r="F254" s="244"/>
      <c r="G254" s="46"/>
      <c r="H254" s="26"/>
      <c r="I254" s="7"/>
      <c r="J254" s="8"/>
      <c r="K254" s="9"/>
      <c r="L254" s="255"/>
      <c r="M254" s="46"/>
    </row>
    <row r="255" spans="1:13" s="3" customFormat="1" ht="12.75" hidden="1">
      <c r="A255" s="46"/>
      <c r="B255" s="6"/>
      <c r="C255" s="7"/>
      <c r="D255" s="21"/>
      <c r="E255" s="9"/>
      <c r="F255" s="244"/>
      <c r="G255" s="46"/>
      <c r="H255" s="26"/>
      <c r="I255" s="7"/>
      <c r="J255" s="7"/>
      <c r="K255" s="9"/>
      <c r="L255" s="255"/>
      <c r="M255" s="46"/>
    </row>
    <row r="256" spans="1:13" s="3" customFormat="1" ht="12.75" hidden="1">
      <c r="A256" s="46"/>
      <c r="B256" s="6"/>
      <c r="C256" s="7"/>
      <c r="D256" s="21"/>
      <c r="E256" s="9"/>
      <c r="F256" s="244"/>
      <c r="G256" s="46"/>
      <c r="H256" s="26"/>
      <c r="I256" s="7"/>
      <c r="J256" s="7"/>
      <c r="K256" s="9"/>
      <c r="L256" s="255"/>
      <c r="M256" s="46"/>
    </row>
    <row r="257" spans="1:13" s="3" customFormat="1" ht="12.75" hidden="1">
      <c r="A257" s="46"/>
      <c r="B257" s="6"/>
      <c r="C257" s="7"/>
      <c r="D257" s="21"/>
      <c r="E257" s="9"/>
      <c r="F257" s="244"/>
      <c r="G257" s="46"/>
      <c r="H257" s="26"/>
      <c r="I257" s="7"/>
      <c r="J257" s="7"/>
      <c r="K257" s="9"/>
      <c r="L257" s="255"/>
      <c r="M257" s="46"/>
    </row>
    <row r="258" spans="1:13" s="3" customFormat="1" ht="12.75" hidden="1">
      <c r="A258" s="46"/>
      <c r="B258" s="6"/>
      <c r="C258" s="7"/>
      <c r="D258" s="21"/>
      <c r="E258" s="9"/>
      <c r="F258" s="244"/>
      <c r="G258" s="46"/>
      <c r="H258" s="26"/>
      <c r="I258" s="7"/>
      <c r="J258" s="7"/>
      <c r="K258" s="9"/>
      <c r="L258" s="255"/>
      <c r="M258" s="46"/>
    </row>
    <row r="259" spans="1:13" s="3" customFormat="1" ht="13.5" hidden="1" thickBot="1">
      <c r="A259" s="46"/>
      <c r="B259" s="19"/>
      <c r="C259" s="10"/>
      <c r="D259" s="22"/>
      <c r="E259" s="11"/>
      <c r="F259" s="245"/>
      <c r="G259" s="46"/>
      <c r="H259" s="28"/>
      <c r="I259" s="29"/>
      <c r="J259" s="29"/>
      <c r="K259" s="30"/>
      <c r="L259" s="256"/>
      <c r="M259" s="46"/>
    </row>
    <row r="260" spans="1:13" s="3" customFormat="1" ht="12.75" thickTop="1">
      <c r="A260" s="46"/>
      <c r="B260" s="47"/>
      <c r="C260" s="47"/>
      <c r="D260" s="47"/>
      <c r="E260" s="47"/>
      <c r="F260" s="47"/>
      <c r="G260" s="46"/>
      <c r="H260" s="48"/>
      <c r="I260" s="48"/>
      <c r="J260" s="48"/>
      <c r="K260" s="48"/>
      <c r="L260" s="48"/>
      <c r="M260" s="46"/>
    </row>
    <row r="261" spans="1:13" s="3" customFormat="1" ht="34.5" customHeight="1" thickBot="1">
      <c r="A261" s="35"/>
      <c r="B261" s="213" t="s">
        <v>791</v>
      </c>
      <c r="C261" s="211"/>
      <c r="D261" s="35"/>
      <c r="E261" s="211" t="s">
        <v>743</v>
      </c>
      <c r="F261" s="781" t="s">
        <v>740</v>
      </c>
      <c r="G261" s="781"/>
      <c r="H261" s="781"/>
      <c r="I261" s="781"/>
      <c r="K261" s="211" t="s">
        <v>741</v>
      </c>
      <c r="L261" s="211"/>
      <c r="M261" s="46"/>
    </row>
    <row r="262" spans="1:13" s="3" customFormat="1" ht="5.25" customHeight="1" thickTop="1" thickBot="1">
      <c r="A262" s="35"/>
      <c r="B262" s="810" t="s">
        <v>1646</v>
      </c>
      <c r="C262" s="811"/>
      <c r="D262" s="43"/>
      <c r="E262" s="44"/>
      <c r="F262" s="44"/>
      <c r="G262" s="35"/>
      <c r="H262" s="814" t="s">
        <v>739</v>
      </c>
      <c r="I262" s="815"/>
      <c r="J262" s="45"/>
      <c r="K262" s="45"/>
      <c r="L262" s="45"/>
      <c r="M262" s="46"/>
    </row>
    <row r="263" spans="1:13" s="3" customFormat="1" ht="16.5" thickTop="1" thickBot="1">
      <c r="A263" s="46"/>
      <c r="B263" s="812"/>
      <c r="C263" s="813"/>
      <c r="D263" s="14"/>
      <c r="E263" s="12" t="s">
        <v>663</v>
      </c>
      <c r="F263" s="13">
        <f>COUNTA(D265:D284)</f>
        <v>2</v>
      </c>
      <c r="G263" s="46"/>
      <c r="H263" s="816"/>
      <c r="I263" s="817"/>
      <c r="J263" s="32"/>
      <c r="K263" s="33" t="s">
        <v>663</v>
      </c>
      <c r="L263" s="34">
        <f>COUNTA(J265:J284)</f>
        <v>9</v>
      </c>
      <c r="M263" s="46"/>
    </row>
    <row r="264" spans="1:13" s="3" customFormat="1">
      <c r="A264" s="46"/>
      <c r="B264" s="15" t="s">
        <v>644</v>
      </c>
      <c r="C264" s="16" t="s">
        <v>640</v>
      </c>
      <c r="D264" s="4" t="s">
        <v>641</v>
      </c>
      <c r="E264" s="4" t="s">
        <v>1617</v>
      </c>
      <c r="F264" s="5" t="s">
        <v>662</v>
      </c>
      <c r="G264" s="46"/>
      <c r="H264" s="24" t="s">
        <v>644</v>
      </c>
      <c r="I264" s="23" t="s">
        <v>640</v>
      </c>
      <c r="J264" s="4" t="s">
        <v>641</v>
      </c>
      <c r="K264" s="4" t="s">
        <v>1617</v>
      </c>
      <c r="L264" s="25" t="s">
        <v>662</v>
      </c>
      <c r="M264" s="46"/>
    </row>
    <row r="265" spans="1:13" s="3" customFormat="1">
      <c r="A265" s="46"/>
      <c r="B265" s="93" t="s">
        <v>648</v>
      </c>
      <c r="C265" s="94" t="s">
        <v>1649</v>
      </c>
      <c r="D265" s="95" t="s">
        <v>1650</v>
      </c>
      <c r="E265" s="96" t="s">
        <v>770</v>
      </c>
      <c r="F265" s="285" t="s">
        <v>2622</v>
      </c>
      <c r="G265" s="46"/>
      <c r="H265" s="111" t="s">
        <v>648</v>
      </c>
      <c r="I265" s="94" t="s">
        <v>1145</v>
      </c>
      <c r="J265" s="95" t="s">
        <v>2645</v>
      </c>
      <c r="K265" s="96" t="s">
        <v>747</v>
      </c>
      <c r="L265" s="289" t="s">
        <v>2648</v>
      </c>
      <c r="M265" s="46"/>
    </row>
    <row r="266" spans="1:13" s="3" customFormat="1">
      <c r="A266" s="46"/>
      <c r="B266" s="98" t="s">
        <v>649</v>
      </c>
      <c r="C266" s="99" t="s">
        <v>990</v>
      </c>
      <c r="D266" s="100" t="s">
        <v>1513</v>
      </c>
      <c r="E266" s="101" t="s">
        <v>1322</v>
      </c>
      <c r="F266" s="286" t="s">
        <v>2623</v>
      </c>
      <c r="G266" s="46"/>
      <c r="H266" s="113" t="s">
        <v>649</v>
      </c>
      <c r="I266" s="99" t="s">
        <v>1070</v>
      </c>
      <c r="J266" s="100" t="s">
        <v>1071</v>
      </c>
      <c r="K266" s="101" t="s">
        <v>747</v>
      </c>
      <c r="L266" s="290" t="s">
        <v>2649</v>
      </c>
      <c r="M266" s="46"/>
    </row>
    <row r="267" spans="1:13" s="3" customFormat="1">
      <c r="A267" s="46"/>
      <c r="B267" s="103"/>
      <c r="C267" s="104"/>
      <c r="D267" s="105"/>
      <c r="E267" s="106"/>
      <c r="F267" s="287"/>
      <c r="G267" s="46"/>
      <c r="H267" s="115" t="s">
        <v>650</v>
      </c>
      <c r="I267" s="104" t="s">
        <v>717</v>
      </c>
      <c r="J267" s="105" t="s">
        <v>716</v>
      </c>
      <c r="K267" s="106" t="s">
        <v>687</v>
      </c>
      <c r="L267" s="291" t="s">
        <v>2650</v>
      </c>
      <c r="M267" s="46"/>
    </row>
    <row r="268" spans="1:13" s="3" customFormat="1" ht="12.75">
      <c r="A268" s="46"/>
      <c r="B268" s="6"/>
      <c r="C268" s="7"/>
      <c r="D268" s="20"/>
      <c r="E268" s="9"/>
      <c r="F268" s="288"/>
      <c r="G268" s="46"/>
      <c r="H268" s="26" t="s">
        <v>651</v>
      </c>
      <c r="I268" s="7" t="s">
        <v>682</v>
      </c>
      <c r="J268" s="8" t="s">
        <v>1318</v>
      </c>
      <c r="K268" s="9" t="s">
        <v>2677</v>
      </c>
      <c r="L268" s="292" t="s">
        <v>2651</v>
      </c>
      <c r="M268" s="46"/>
    </row>
    <row r="269" spans="1:13" s="3" customFormat="1" ht="12.75">
      <c r="A269" s="46"/>
      <c r="B269" s="6"/>
      <c r="C269" s="7"/>
      <c r="D269" s="20"/>
      <c r="E269" s="9"/>
      <c r="F269" s="288"/>
      <c r="G269" s="46"/>
      <c r="H269" s="26" t="s">
        <v>652</v>
      </c>
      <c r="I269" s="7" t="s">
        <v>835</v>
      </c>
      <c r="J269" s="8" t="s">
        <v>2646</v>
      </c>
      <c r="K269" s="9" t="s">
        <v>2678</v>
      </c>
      <c r="L269" s="292" t="s">
        <v>2652</v>
      </c>
      <c r="M269" s="46"/>
    </row>
    <row r="270" spans="1:13" s="3" customFormat="1" ht="12.75">
      <c r="A270" s="46"/>
      <c r="B270" s="6"/>
      <c r="C270" s="7"/>
      <c r="D270" s="20"/>
      <c r="E270" s="9"/>
      <c r="F270" s="288"/>
      <c r="G270" s="46"/>
      <c r="H270" s="26" t="s">
        <v>653</v>
      </c>
      <c r="I270" s="7" t="s">
        <v>748</v>
      </c>
      <c r="J270" s="8" t="s">
        <v>912</v>
      </c>
      <c r="K270" s="9" t="s">
        <v>687</v>
      </c>
      <c r="L270" s="292" t="s">
        <v>2653</v>
      </c>
      <c r="M270" s="46"/>
    </row>
    <row r="271" spans="1:13" s="3" customFormat="1" ht="12.75">
      <c r="A271" s="46"/>
      <c r="B271" s="6"/>
      <c r="C271" s="7"/>
      <c r="D271" s="20"/>
      <c r="E271" s="9"/>
      <c r="F271" s="288"/>
      <c r="G271" s="46"/>
      <c r="H271" s="26" t="s">
        <v>654</v>
      </c>
      <c r="I271" s="7" t="s">
        <v>748</v>
      </c>
      <c r="J271" s="8" t="s">
        <v>2647</v>
      </c>
      <c r="K271" s="9" t="s">
        <v>2679</v>
      </c>
      <c r="L271" s="292" t="s">
        <v>2654</v>
      </c>
      <c r="M271" s="46"/>
    </row>
    <row r="272" spans="1:13" s="3" customFormat="1" ht="12.75">
      <c r="A272" s="46"/>
      <c r="B272" s="6"/>
      <c r="C272" s="7"/>
      <c r="D272" s="20"/>
      <c r="E272" s="9"/>
      <c r="F272" s="288"/>
      <c r="G272" s="46"/>
      <c r="H272" s="26" t="s">
        <v>655</v>
      </c>
      <c r="I272" s="7" t="s">
        <v>883</v>
      </c>
      <c r="J272" s="8" t="s">
        <v>1088</v>
      </c>
      <c r="K272" s="9" t="s">
        <v>770</v>
      </c>
      <c r="L272" s="292" t="s">
        <v>2655</v>
      </c>
      <c r="M272" s="46"/>
    </row>
    <row r="273" spans="1:13" s="3" customFormat="1" ht="13.5" thickBot="1">
      <c r="A273" s="46"/>
      <c r="B273" s="6"/>
      <c r="C273" s="7"/>
      <c r="D273" s="20"/>
      <c r="E273" s="9"/>
      <c r="F273" s="288"/>
      <c r="G273" s="46"/>
      <c r="H273" s="26" t="s">
        <v>656</v>
      </c>
      <c r="I273" s="7" t="s">
        <v>896</v>
      </c>
      <c r="J273" s="8" t="s">
        <v>897</v>
      </c>
      <c r="K273" s="9" t="s">
        <v>2680</v>
      </c>
      <c r="L273" s="292" t="s">
        <v>2656</v>
      </c>
      <c r="M273" s="46"/>
    </row>
    <row r="274" spans="1:13" s="3" customFormat="1" ht="12.75" hidden="1">
      <c r="A274" s="46"/>
      <c r="B274" s="6"/>
      <c r="C274" s="7"/>
      <c r="D274" s="20"/>
      <c r="E274" s="9"/>
      <c r="F274" s="244"/>
      <c r="G274" s="46"/>
      <c r="H274" s="26"/>
      <c r="I274" s="7"/>
      <c r="J274" s="8"/>
      <c r="K274" s="9"/>
      <c r="L274" s="255"/>
      <c r="M274" s="46"/>
    </row>
    <row r="275" spans="1:13" s="3" customFormat="1" ht="12.75" hidden="1">
      <c r="A275" s="46"/>
      <c r="B275" s="6"/>
      <c r="C275" s="7"/>
      <c r="D275" s="20"/>
      <c r="E275" s="9"/>
      <c r="F275" s="244"/>
      <c r="G275" s="46"/>
      <c r="H275" s="26"/>
      <c r="I275" s="7"/>
      <c r="J275" s="8"/>
      <c r="K275" s="9"/>
      <c r="L275" s="255"/>
      <c r="M275" s="46"/>
    </row>
    <row r="276" spans="1:13" s="3" customFormat="1" ht="12.75" hidden="1">
      <c r="A276" s="46"/>
      <c r="B276" s="6"/>
      <c r="C276" s="7"/>
      <c r="D276" s="20"/>
      <c r="E276" s="9"/>
      <c r="F276" s="244"/>
      <c r="G276" s="46"/>
      <c r="H276" s="26"/>
      <c r="I276" s="7"/>
      <c r="J276" s="8"/>
      <c r="K276" s="9"/>
      <c r="L276" s="255"/>
      <c r="M276" s="46"/>
    </row>
    <row r="277" spans="1:13" s="3" customFormat="1" ht="12.75" hidden="1">
      <c r="A277" s="46"/>
      <c r="B277" s="6"/>
      <c r="C277" s="7"/>
      <c r="D277" s="20"/>
      <c r="E277" s="9"/>
      <c r="F277" s="244"/>
      <c r="G277" s="46"/>
      <c r="H277" s="26"/>
      <c r="I277" s="7"/>
      <c r="J277" s="8"/>
      <c r="K277" s="9"/>
      <c r="L277" s="255"/>
      <c r="M277" s="46"/>
    </row>
    <row r="278" spans="1:13" s="3" customFormat="1" ht="12.75" hidden="1">
      <c r="A278" s="46"/>
      <c r="B278" s="6"/>
      <c r="C278" s="7"/>
      <c r="D278" s="20"/>
      <c r="E278" s="9"/>
      <c r="F278" s="244"/>
      <c r="G278" s="46"/>
      <c r="H278" s="26"/>
      <c r="I278" s="7"/>
      <c r="J278" s="8"/>
      <c r="K278" s="9"/>
      <c r="L278" s="255"/>
      <c r="M278" s="46"/>
    </row>
    <row r="279" spans="1:13" s="3" customFormat="1" ht="12.75" hidden="1">
      <c r="A279" s="46"/>
      <c r="B279" s="6"/>
      <c r="C279" s="7"/>
      <c r="D279" s="21"/>
      <c r="E279" s="9"/>
      <c r="F279" s="244"/>
      <c r="G279" s="46"/>
      <c r="H279" s="26"/>
      <c r="I279" s="7"/>
      <c r="J279" s="7"/>
      <c r="K279" s="9"/>
      <c r="L279" s="255"/>
      <c r="M279" s="46"/>
    </row>
    <row r="280" spans="1:13" s="3" customFormat="1" ht="12.75" hidden="1">
      <c r="A280" s="46"/>
      <c r="B280" s="6"/>
      <c r="C280" s="7"/>
      <c r="D280" s="21"/>
      <c r="E280" s="9"/>
      <c r="F280" s="244"/>
      <c r="G280" s="46"/>
      <c r="H280" s="26"/>
      <c r="I280" s="7"/>
      <c r="J280" s="7"/>
      <c r="K280" s="9"/>
      <c r="L280" s="255"/>
      <c r="M280" s="46"/>
    </row>
    <row r="281" spans="1:13" s="3" customFormat="1" ht="12.75" hidden="1">
      <c r="A281" s="46"/>
      <c r="B281" s="6"/>
      <c r="C281" s="7"/>
      <c r="D281" s="21"/>
      <c r="E281" s="9"/>
      <c r="F281" s="244"/>
      <c r="G281" s="46"/>
      <c r="H281" s="26"/>
      <c r="I281" s="7"/>
      <c r="J281" s="7"/>
      <c r="K281" s="9"/>
      <c r="L281" s="255"/>
      <c r="M281" s="46"/>
    </row>
    <row r="282" spans="1:13" s="3" customFormat="1" ht="12.75" hidden="1">
      <c r="A282" s="46"/>
      <c r="B282" s="6"/>
      <c r="C282" s="7"/>
      <c r="D282" s="21"/>
      <c r="E282" s="9"/>
      <c r="F282" s="244"/>
      <c r="G282" s="46"/>
      <c r="H282" s="26"/>
      <c r="I282" s="7"/>
      <c r="J282" s="7"/>
      <c r="K282" s="9"/>
      <c r="L282" s="255"/>
      <c r="M282" s="46"/>
    </row>
    <row r="283" spans="1:13" s="3" customFormat="1" ht="12.75" hidden="1">
      <c r="A283" s="46"/>
      <c r="B283" s="6"/>
      <c r="C283" s="7"/>
      <c r="D283" s="21"/>
      <c r="E283" s="9"/>
      <c r="F283" s="244"/>
      <c r="G283" s="46"/>
      <c r="H283" s="26"/>
      <c r="I283" s="7"/>
      <c r="J283" s="7"/>
      <c r="K283" s="9"/>
      <c r="L283" s="255"/>
      <c r="M283" s="46"/>
    </row>
    <row r="284" spans="1:13" s="3" customFormat="1" ht="13.5" hidden="1" thickBot="1">
      <c r="A284" s="46"/>
      <c r="B284" s="19"/>
      <c r="C284" s="10"/>
      <c r="D284" s="22"/>
      <c r="E284" s="11"/>
      <c r="F284" s="245"/>
      <c r="G284" s="46"/>
      <c r="H284" s="28"/>
      <c r="I284" s="29"/>
      <c r="J284" s="29"/>
      <c r="K284" s="30"/>
      <c r="L284" s="256"/>
      <c r="M284" s="46"/>
    </row>
    <row r="285" spans="1:13" s="3" customFormat="1" ht="6.75" customHeight="1" thickTop="1">
      <c r="A285" s="46"/>
      <c r="B285" s="47"/>
      <c r="C285" s="47"/>
      <c r="D285" s="47"/>
      <c r="E285" s="47"/>
      <c r="F285" s="47"/>
      <c r="G285" s="46"/>
      <c r="H285" s="48"/>
      <c r="I285" s="48"/>
      <c r="J285" s="48"/>
      <c r="K285" s="48"/>
      <c r="L285" s="48"/>
      <c r="M285" s="46"/>
    </row>
    <row r="286" spans="1:13" s="3" customFormat="1" ht="34.5" customHeight="1" thickBot="1">
      <c r="A286" s="35"/>
      <c r="B286" s="213" t="s">
        <v>931</v>
      </c>
      <c r="C286" s="211"/>
      <c r="D286" s="211" t="s">
        <v>741</v>
      </c>
      <c r="E286" s="781" t="s">
        <v>933</v>
      </c>
      <c r="F286" s="781"/>
      <c r="G286" s="42"/>
      <c r="H286" s="211" t="s">
        <v>792</v>
      </c>
      <c r="I286" s="211"/>
      <c r="J286" s="211" t="s">
        <v>741</v>
      </c>
      <c r="K286" s="781" t="s">
        <v>932</v>
      </c>
      <c r="L286" s="781"/>
      <c r="M286" s="46"/>
    </row>
    <row r="287" spans="1:13" s="3" customFormat="1" ht="5.25" customHeight="1" thickTop="1" thickBot="1">
      <c r="A287" s="35"/>
      <c r="B287" s="818" t="s">
        <v>923</v>
      </c>
      <c r="C287" s="819"/>
      <c r="D287" s="45"/>
      <c r="E287" s="45"/>
      <c r="F287" s="45"/>
      <c r="G287" s="35"/>
      <c r="H287" s="814" t="s">
        <v>739</v>
      </c>
      <c r="I287" s="815"/>
      <c r="J287" s="45"/>
      <c r="K287" s="45"/>
      <c r="L287" s="45"/>
      <c r="M287" s="46"/>
    </row>
    <row r="288" spans="1:13" s="3" customFormat="1" ht="16.5" thickTop="1" thickBot="1">
      <c r="A288" s="46"/>
      <c r="B288" s="820"/>
      <c r="C288" s="821"/>
      <c r="D288" s="64"/>
      <c r="E288" s="65" t="s">
        <v>663</v>
      </c>
      <c r="F288" s="66">
        <f>COUNTA(D290:D309)</f>
        <v>5</v>
      </c>
      <c r="G288" s="46"/>
      <c r="H288" s="816"/>
      <c r="I288" s="817"/>
      <c r="J288" s="32"/>
      <c r="K288" s="33" t="s">
        <v>663</v>
      </c>
      <c r="L288" s="34">
        <f>COUNTA(J290:J309)</f>
        <v>8</v>
      </c>
      <c r="M288" s="46"/>
    </row>
    <row r="289" spans="1:13" s="3" customFormat="1">
      <c r="A289" s="46"/>
      <c r="B289" s="67" t="s">
        <v>644</v>
      </c>
      <c r="C289" s="4" t="s">
        <v>640</v>
      </c>
      <c r="D289" s="4" t="s">
        <v>641</v>
      </c>
      <c r="E289" s="4" t="s">
        <v>1617</v>
      </c>
      <c r="F289" s="68" t="s">
        <v>662</v>
      </c>
      <c r="G289" s="46"/>
      <c r="H289" s="24" t="s">
        <v>644</v>
      </c>
      <c r="I289" s="23" t="s">
        <v>640</v>
      </c>
      <c r="J289" s="4" t="s">
        <v>641</v>
      </c>
      <c r="K289" s="4" t="s">
        <v>1617</v>
      </c>
      <c r="L289" s="25" t="s">
        <v>662</v>
      </c>
      <c r="M289" s="46"/>
    </row>
    <row r="290" spans="1:13" s="3" customFormat="1">
      <c r="A290" s="46"/>
      <c r="B290" s="108" t="s">
        <v>648</v>
      </c>
      <c r="C290" s="94" t="s">
        <v>908</v>
      </c>
      <c r="D290" s="95" t="s">
        <v>909</v>
      </c>
      <c r="E290" s="96" t="s">
        <v>679</v>
      </c>
      <c r="F290" s="293" t="s">
        <v>2662</v>
      </c>
      <c r="G290" s="46"/>
      <c r="H290" s="111" t="s">
        <v>648</v>
      </c>
      <c r="I290" s="94" t="s">
        <v>835</v>
      </c>
      <c r="J290" s="95" t="s">
        <v>2657</v>
      </c>
      <c r="K290" s="96" t="s">
        <v>2535</v>
      </c>
      <c r="L290" s="289" t="s">
        <v>2667</v>
      </c>
      <c r="M290" s="46"/>
    </row>
    <row r="291" spans="1:13" s="3" customFormat="1">
      <c r="A291" s="46"/>
      <c r="B291" s="109" t="s">
        <v>649</v>
      </c>
      <c r="C291" s="99" t="s">
        <v>1070</v>
      </c>
      <c r="D291" s="100" t="s">
        <v>2661</v>
      </c>
      <c r="E291" s="101" t="s">
        <v>952</v>
      </c>
      <c r="F291" s="294" t="s">
        <v>2663</v>
      </c>
      <c r="G291" s="46"/>
      <c r="H291" s="113" t="s">
        <v>649</v>
      </c>
      <c r="I291" s="99" t="s">
        <v>1008</v>
      </c>
      <c r="J291" s="100" t="s">
        <v>2658</v>
      </c>
      <c r="K291" s="101" t="s">
        <v>1628</v>
      </c>
      <c r="L291" s="290" t="s">
        <v>2668</v>
      </c>
      <c r="M291" s="46"/>
    </row>
    <row r="292" spans="1:13" s="3" customFormat="1">
      <c r="A292" s="46"/>
      <c r="B292" s="110" t="s">
        <v>650</v>
      </c>
      <c r="C292" s="104" t="s">
        <v>883</v>
      </c>
      <c r="D292" s="105" t="s">
        <v>1329</v>
      </c>
      <c r="E292" s="106" t="s">
        <v>902</v>
      </c>
      <c r="F292" s="295" t="s">
        <v>2664</v>
      </c>
      <c r="G292" s="46"/>
      <c r="H292" s="115" t="s">
        <v>650</v>
      </c>
      <c r="I292" s="104" t="s">
        <v>1105</v>
      </c>
      <c r="J292" s="105" t="s">
        <v>1106</v>
      </c>
      <c r="K292" s="106" t="s">
        <v>770</v>
      </c>
      <c r="L292" s="291" t="s">
        <v>2669</v>
      </c>
      <c r="M292" s="46"/>
    </row>
    <row r="293" spans="1:13" s="3" customFormat="1">
      <c r="A293" s="46"/>
      <c r="B293" s="69" t="s">
        <v>651</v>
      </c>
      <c r="C293" s="7" t="s">
        <v>761</v>
      </c>
      <c r="D293" s="8" t="s">
        <v>1111</v>
      </c>
      <c r="E293" s="9" t="s">
        <v>965</v>
      </c>
      <c r="F293" s="296" t="s">
        <v>2665</v>
      </c>
      <c r="G293" s="46"/>
      <c r="H293" s="26" t="s">
        <v>651</v>
      </c>
      <c r="I293" s="7" t="s">
        <v>883</v>
      </c>
      <c r="J293" s="8" t="s">
        <v>2659</v>
      </c>
      <c r="K293" s="9" t="s">
        <v>2535</v>
      </c>
      <c r="L293" s="292" t="s">
        <v>2670</v>
      </c>
      <c r="M293" s="46"/>
    </row>
    <row r="294" spans="1:13" s="3" customFormat="1">
      <c r="A294" s="46"/>
      <c r="B294" s="69" t="s">
        <v>652</v>
      </c>
      <c r="C294" s="7" t="s">
        <v>752</v>
      </c>
      <c r="D294" s="8" t="s">
        <v>1112</v>
      </c>
      <c r="E294" s="9" t="s">
        <v>953</v>
      </c>
      <c r="F294" s="296" t="s">
        <v>2666</v>
      </c>
      <c r="G294" s="46"/>
      <c r="H294" s="26" t="s">
        <v>652</v>
      </c>
      <c r="I294" s="7" t="s">
        <v>883</v>
      </c>
      <c r="J294" s="8" t="s">
        <v>1319</v>
      </c>
      <c r="K294" s="9" t="s">
        <v>900</v>
      </c>
      <c r="L294" s="292" t="s">
        <v>2671</v>
      </c>
      <c r="M294" s="46"/>
    </row>
    <row r="295" spans="1:13" s="3" customFormat="1" ht="12.75">
      <c r="A295" s="46"/>
      <c r="B295" s="69"/>
      <c r="C295" s="7"/>
      <c r="D295" s="20"/>
      <c r="E295" s="9"/>
      <c r="F295" s="296"/>
      <c r="G295" s="46"/>
      <c r="H295" s="26" t="s">
        <v>653</v>
      </c>
      <c r="I295" s="7" t="s">
        <v>1070</v>
      </c>
      <c r="J295" s="8" t="s">
        <v>1107</v>
      </c>
      <c r="K295" s="9" t="s">
        <v>770</v>
      </c>
      <c r="L295" s="292" t="s">
        <v>2672</v>
      </c>
      <c r="M295" s="46"/>
    </row>
    <row r="296" spans="1:13" s="3" customFormat="1" ht="12.75">
      <c r="A296" s="46"/>
      <c r="B296" s="69"/>
      <c r="C296" s="7"/>
      <c r="D296" s="20"/>
      <c r="E296" s="9"/>
      <c r="F296" s="296"/>
      <c r="G296" s="46"/>
      <c r="H296" s="26" t="s">
        <v>654</v>
      </c>
      <c r="I296" s="7" t="s">
        <v>748</v>
      </c>
      <c r="J296" s="8" t="s">
        <v>2660</v>
      </c>
      <c r="K296" s="9" t="s">
        <v>2535</v>
      </c>
      <c r="L296" s="292" t="s">
        <v>2673</v>
      </c>
      <c r="M296" s="46"/>
    </row>
    <row r="297" spans="1:13" s="3" customFormat="1" ht="13.5" thickBot="1">
      <c r="A297" s="46"/>
      <c r="B297" s="69"/>
      <c r="C297" s="7"/>
      <c r="D297" s="20"/>
      <c r="E297" s="9"/>
      <c r="F297" s="296"/>
      <c r="G297" s="46"/>
      <c r="H297" s="26" t="s">
        <v>655</v>
      </c>
      <c r="I297" s="7" t="s">
        <v>748</v>
      </c>
      <c r="J297" s="8" t="s">
        <v>1325</v>
      </c>
      <c r="K297" s="9" t="s">
        <v>770</v>
      </c>
      <c r="L297" s="292" t="s">
        <v>2674</v>
      </c>
      <c r="M297" s="46"/>
    </row>
    <row r="298" spans="1:13" s="3" customFormat="1" ht="12.75" hidden="1">
      <c r="A298" s="46"/>
      <c r="B298" s="69"/>
      <c r="C298" s="7"/>
      <c r="D298" s="20"/>
      <c r="E298" s="9"/>
      <c r="F298" s="250"/>
      <c r="G298" s="46"/>
      <c r="H298" s="26"/>
      <c r="I298" s="7"/>
      <c r="J298" s="8"/>
      <c r="K298" s="9"/>
      <c r="L298" s="255"/>
      <c r="M298" s="46"/>
    </row>
    <row r="299" spans="1:13" s="3" customFormat="1" ht="12.75" hidden="1">
      <c r="A299" s="46"/>
      <c r="B299" s="69"/>
      <c r="C299" s="7"/>
      <c r="D299" s="20"/>
      <c r="E299" s="9"/>
      <c r="F299" s="250"/>
      <c r="G299" s="46"/>
      <c r="H299" s="26"/>
      <c r="I299" s="7"/>
      <c r="J299" s="8"/>
      <c r="K299" s="9"/>
      <c r="L299" s="255"/>
      <c r="M299" s="46"/>
    </row>
    <row r="300" spans="1:13" s="3" customFormat="1" ht="12.75" hidden="1">
      <c r="A300" s="46"/>
      <c r="B300" s="69"/>
      <c r="C300" s="7"/>
      <c r="D300" s="20"/>
      <c r="E300" s="9"/>
      <c r="F300" s="250"/>
      <c r="G300" s="46"/>
      <c r="H300" s="26"/>
      <c r="I300" s="7"/>
      <c r="J300" s="8"/>
      <c r="K300" s="9"/>
      <c r="L300" s="255"/>
      <c r="M300" s="46"/>
    </row>
    <row r="301" spans="1:13" s="3" customFormat="1" ht="12.75" hidden="1">
      <c r="A301" s="46"/>
      <c r="B301" s="69"/>
      <c r="C301" s="7"/>
      <c r="D301" s="20"/>
      <c r="E301" s="9"/>
      <c r="F301" s="250"/>
      <c r="G301" s="46"/>
      <c r="H301" s="26"/>
      <c r="I301" s="7"/>
      <c r="J301" s="8"/>
      <c r="K301" s="9"/>
      <c r="L301" s="255"/>
      <c r="M301" s="46"/>
    </row>
    <row r="302" spans="1:13" s="3" customFormat="1" ht="12.75" hidden="1">
      <c r="A302" s="46"/>
      <c r="B302" s="69"/>
      <c r="C302" s="7"/>
      <c r="D302" s="20"/>
      <c r="E302" s="9"/>
      <c r="F302" s="250"/>
      <c r="G302" s="46"/>
      <c r="H302" s="26"/>
      <c r="I302" s="7"/>
      <c r="J302" s="8"/>
      <c r="K302" s="9"/>
      <c r="L302" s="255"/>
      <c r="M302" s="46"/>
    </row>
    <row r="303" spans="1:13" s="3" customFormat="1" ht="12.75" hidden="1">
      <c r="A303" s="46"/>
      <c r="B303" s="69"/>
      <c r="C303" s="7"/>
      <c r="D303" s="20"/>
      <c r="E303" s="9"/>
      <c r="F303" s="250"/>
      <c r="G303" s="46"/>
      <c r="H303" s="26"/>
      <c r="I303" s="7"/>
      <c r="J303" s="8"/>
      <c r="K303" s="9"/>
      <c r="L303" s="255"/>
      <c r="M303" s="46"/>
    </row>
    <row r="304" spans="1:13" s="3" customFormat="1" ht="12.75" hidden="1">
      <c r="A304" s="46"/>
      <c r="B304" s="69"/>
      <c r="C304" s="7"/>
      <c r="D304" s="21"/>
      <c r="E304" s="9"/>
      <c r="F304" s="250"/>
      <c r="G304" s="46"/>
      <c r="H304" s="26"/>
      <c r="I304" s="7"/>
      <c r="J304" s="7"/>
      <c r="K304" s="9"/>
      <c r="L304" s="255"/>
      <c r="M304" s="46"/>
    </row>
    <row r="305" spans="1:13" s="3" customFormat="1" ht="12.75" hidden="1">
      <c r="A305" s="46"/>
      <c r="B305" s="69"/>
      <c r="C305" s="7"/>
      <c r="D305" s="21"/>
      <c r="E305" s="9"/>
      <c r="F305" s="250"/>
      <c r="G305" s="46"/>
      <c r="H305" s="26"/>
      <c r="I305" s="7"/>
      <c r="J305" s="7"/>
      <c r="K305" s="9"/>
      <c r="L305" s="255"/>
      <c r="M305" s="46"/>
    </row>
    <row r="306" spans="1:13" s="3" customFormat="1" ht="12.75" hidden="1">
      <c r="A306" s="46"/>
      <c r="B306" s="69"/>
      <c r="C306" s="7"/>
      <c r="D306" s="21"/>
      <c r="E306" s="9"/>
      <c r="F306" s="250"/>
      <c r="G306" s="46"/>
      <c r="H306" s="26"/>
      <c r="I306" s="7"/>
      <c r="J306" s="7"/>
      <c r="K306" s="9"/>
      <c r="L306" s="255"/>
      <c r="M306" s="46"/>
    </row>
    <row r="307" spans="1:13" s="3" customFormat="1" ht="12.75" hidden="1">
      <c r="A307" s="46"/>
      <c r="B307" s="69"/>
      <c r="C307" s="7"/>
      <c r="D307" s="21"/>
      <c r="E307" s="9"/>
      <c r="F307" s="250"/>
      <c r="G307" s="46"/>
      <c r="H307" s="26"/>
      <c r="I307" s="7"/>
      <c r="J307" s="7"/>
      <c r="K307" s="9"/>
      <c r="L307" s="255"/>
      <c r="M307" s="46"/>
    </row>
    <row r="308" spans="1:13" s="3" customFormat="1" ht="12.75" hidden="1">
      <c r="A308" s="46"/>
      <c r="B308" s="69"/>
      <c r="C308" s="7"/>
      <c r="D308" s="21"/>
      <c r="E308" s="9"/>
      <c r="F308" s="250"/>
      <c r="G308" s="46"/>
      <c r="H308" s="26"/>
      <c r="I308" s="7"/>
      <c r="J308" s="7"/>
      <c r="K308" s="9"/>
      <c r="L308" s="255"/>
      <c r="M308" s="46"/>
    </row>
    <row r="309" spans="1:13" s="3" customFormat="1" ht="13.5" hidden="1" thickBot="1">
      <c r="A309" s="46"/>
      <c r="B309" s="71"/>
      <c r="C309" s="72"/>
      <c r="D309" s="73"/>
      <c r="E309" s="74"/>
      <c r="F309" s="251"/>
      <c r="G309" s="46"/>
      <c r="H309" s="28"/>
      <c r="I309" s="29"/>
      <c r="J309" s="29"/>
      <c r="K309" s="30"/>
      <c r="L309" s="256"/>
      <c r="M309" s="46"/>
    </row>
    <row r="310" spans="1:13" s="3" customFormat="1" ht="12.75" hidden="1" thickTop="1">
      <c r="A310" s="46"/>
      <c r="B310" s="76"/>
      <c r="C310" s="76"/>
      <c r="D310" s="76"/>
      <c r="E310" s="76"/>
      <c r="F310" s="76"/>
      <c r="G310" s="46"/>
      <c r="H310" s="48"/>
      <c r="I310" s="48"/>
      <c r="J310" s="48"/>
      <c r="K310" s="48"/>
      <c r="L310" s="48"/>
      <c r="M310" s="46"/>
    </row>
    <row r="311" spans="1:13" s="3" customFormat="1" ht="12.75" thickTop="1">
      <c r="A311" s="46"/>
      <c r="B311" s="76"/>
      <c r="C311" s="76"/>
      <c r="D311" s="76"/>
      <c r="E311" s="76"/>
      <c r="F311" s="76"/>
      <c r="G311" s="46"/>
      <c r="H311" s="48"/>
      <c r="I311" s="48"/>
      <c r="J311" s="48"/>
      <c r="K311" s="48"/>
      <c r="L311" s="48"/>
      <c r="M311" s="46"/>
    </row>
    <row r="312" spans="1:13" s="3" customFormat="1" ht="21" thickBot="1">
      <c r="A312" s="46"/>
      <c r="B312" s="46"/>
      <c r="C312" s="46"/>
      <c r="D312" s="46"/>
      <c r="E312" s="46"/>
      <c r="F312" s="46"/>
      <c r="G312" s="46"/>
      <c r="H312" s="211" t="s">
        <v>2624</v>
      </c>
      <c r="I312" s="211"/>
      <c r="J312" s="211" t="s">
        <v>743</v>
      </c>
      <c r="K312" s="781" t="s">
        <v>2625</v>
      </c>
      <c r="L312" s="781"/>
      <c r="M312" s="46"/>
    </row>
    <row r="313" spans="1:13" s="3" customFormat="1" ht="13.5" thickTop="1" thickBot="1">
      <c r="A313" s="46"/>
      <c r="B313" s="46"/>
      <c r="C313" s="46"/>
      <c r="D313" s="46"/>
      <c r="E313" s="46"/>
      <c r="F313" s="46"/>
      <c r="G313" s="46"/>
      <c r="H313" s="814" t="s">
        <v>2625</v>
      </c>
      <c r="I313" s="815"/>
      <c r="J313" s="45"/>
      <c r="K313" s="45"/>
      <c r="L313" s="45"/>
      <c r="M313" s="46"/>
    </row>
    <row r="314" spans="1:13" s="3" customFormat="1" ht="16.5" thickTop="1" thickBot="1">
      <c r="A314" s="46"/>
      <c r="B314" s="46"/>
      <c r="C314" s="46"/>
      <c r="D314" s="46"/>
      <c r="E314" s="46"/>
      <c r="F314" s="46"/>
      <c r="G314" s="46"/>
      <c r="H314" s="816"/>
      <c r="I314" s="817"/>
      <c r="J314" s="32"/>
      <c r="K314" s="33" t="s">
        <v>663</v>
      </c>
      <c r="L314" s="34">
        <f>COUNTA(J316:J335)</f>
        <v>1</v>
      </c>
      <c r="M314" s="46"/>
    </row>
    <row r="315" spans="1:13" s="3" customFormat="1">
      <c r="A315" s="46"/>
      <c r="B315" s="46"/>
      <c r="C315" s="46"/>
      <c r="D315" s="46"/>
      <c r="E315" s="46"/>
      <c r="F315" s="46"/>
      <c r="G315" s="46"/>
      <c r="H315" s="24" t="s">
        <v>644</v>
      </c>
      <c r="I315" s="23" t="s">
        <v>640</v>
      </c>
      <c r="J315" s="4" t="s">
        <v>641</v>
      </c>
      <c r="K315" s="4" t="s">
        <v>1617</v>
      </c>
      <c r="L315" s="25" t="s">
        <v>662</v>
      </c>
      <c r="M315" s="46"/>
    </row>
    <row r="316" spans="1:13" s="3" customFormat="1">
      <c r="A316" s="46"/>
      <c r="B316" s="46"/>
      <c r="C316" s="46"/>
      <c r="D316" s="46"/>
      <c r="E316" s="46"/>
      <c r="F316" s="46"/>
      <c r="G316" s="46"/>
      <c r="H316" s="111" t="s">
        <v>648</v>
      </c>
      <c r="I316" s="94" t="s">
        <v>757</v>
      </c>
      <c r="J316" s="95" t="s">
        <v>2476</v>
      </c>
      <c r="K316" s="96" t="s">
        <v>647</v>
      </c>
      <c r="L316" s="289" t="s">
        <v>2626</v>
      </c>
      <c r="M316" s="46"/>
    </row>
    <row r="317" spans="1:13" s="3" customFormat="1" hidden="1">
      <c r="A317" s="46"/>
      <c r="B317" s="46"/>
      <c r="C317" s="46"/>
      <c r="D317" s="46"/>
      <c r="E317" s="46"/>
      <c r="F317" s="46"/>
      <c r="G317" s="46"/>
      <c r="H317" s="113"/>
      <c r="I317" s="99"/>
      <c r="J317" s="100"/>
      <c r="K317" s="101"/>
      <c r="L317" s="253"/>
      <c r="M317" s="46"/>
    </row>
    <row r="318" spans="1:13" s="3" customFormat="1" hidden="1">
      <c r="A318" s="46"/>
      <c r="B318" s="46"/>
      <c r="C318" s="46"/>
      <c r="D318" s="46"/>
      <c r="E318" s="46"/>
      <c r="F318" s="46"/>
      <c r="G318" s="46"/>
      <c r="H318" s="115"/>
      <c r="I318" s="104"/>
      <c r="J318" s="105"/>
      <c r="K318" s="106"/>
      <c r="L318" s="254"/>
      <c r="M318" s="46"/>
    </row>
    <row r="319" spans="1:13" s="3" customFormat="1" hidden="1">
      <c r="A319" s="46"/>
      <c r="B319" s="46"/>
      <c r="C319" s="46"/>
      <c r="D319" s="46"/>
      <c r="E319" s="46"/>
      <c r="F319" s="46"/>
      <c r="G319" s="46"/>
      <c r="H319" s="26"/>
      <c r="I319" s="7"/>
      <c r="J319" s="8"/>
      <c r="K319" s="9"/>
      <c r="L319" s="255"/>
      <c r="M319" s="46"/>
    </row>
    <row r="320" spans="1:13" s="3" customFormat="1" hidden="1">
      <c r="A320" s="46"/>
      <c r="B320" s="46"/>
      <c r="C320" s="46"/>
      <c r="D320" s="46"/>
      <c r="E320" s="46"/>
      <c r="F320" s="46"/>
      <c r="G320" s="46"/>
      <c r="H320" s="26"/>
      <c r="I320" s="7"/>
      <c r="J320" s="8"/>
      <c r="K320" s="9"/>
      <c r="L320" s="255"/>
      <c r="M320" s="46"/>
    </row>
    <row r="321" spans="1:13" s="3" customFormat="1" hidden="1">
      <c r="A321" s="46"/>
      <c r="B321" s="46"/>
      <c r="C321" s="46"/>
      <c r="D321" s="46"/>
      <c r="E321" s="46"/>
      <c r="F321" s="46"/>
      <c r="G321" s="46"/>
      <c r="H321" s="26"/>
      <c r="I321" s="7"/>
      <c r="J321" s="8"/>
      <c r="K321" s="9"/>
      <c r="L321" s="255"/>
      <c r="M321" s="46"/>
    </row>
    <row r="322" spans="1:13" s="3" customFormat="1" ht="12.75" thickBot="1">
      <c r="A322" s="46"/>
      <c r="B322" s="46"/>
      <c r="C322" s="46"/>
      <c r="D322" s="46"/>
      <c r="E322" s="46"/>
      <c r="F322" s="46"/>
      <c r="G322" s="46"/>
      <c r="H322" s="26"/>
      <c r="I322" s="7"/>
      <c r="J322" s="8"/>
      <c r="K322" s="9"/>
      <c r="L322" s="255"/>
      <c r="M322" s="46"/>
    </row>
    <row r="323" spans="1:13" s="3" customFormat="1" ht="12.75" thickTop="1">
      <c r="H323" s="48"/>
      <c r="I323" s="48"/>
      <c r="J323" s="48"/>
      <c r="K323" s="48"/>
      <c r="L323" s="48"/>
    </row>
    <row r="324" spans="1:13" s="3" customFormat="1"/>
    <row r="325" spans="1:13" s="3" customFormat="1"/>
    <row r="326" spans="1:13" s="3" customFormat="1"/>
    <row r="327" spans="1:13" s="3" customFormat="1"/>
    <row r="328" spans="1:13" s="3" customFormat="1"/>
    <row r="329" spans="1:13" s="3" customFormat="1"/>
    <row r="330" spans="1:13" s="3" customFormat="1"/>
    <row r="331" spans="1:13" s="3" customFormat="1"/>
    <row r="332" spans="1:13" s="3" customFormat="1"/>
    <row r="333" spans="1:13" s="3" customFormat="1"/>
    <row r="334" spans="1:13" s="3" customFormat="1"/>
    <row r="335" spans="1:13" s="3" customFormat="1"/>
    <row r="336" spans="1:13" s="3" customFormat="1"/>
    <row r="337" s="3" customFormat="1"/>
    <row r="338" s="3" customFormat="1"/>
    <row r="339" s="3" customFormat="1"/>
    <row r="340" s="3" customFormat="1"/>
    <row r="341" s="3" customFormat="1"/>
    <row r="342" s="3" customFormat="1"/>
    <row r="343" s="3" customFormat="1"/>
    <row r="344" s="3" customFormat="1"/>
    <row r="345" s="3" customFormat="1"/>
    <row r="346" s="3" customFormat="1"/>
    <row r="347" s="3" customFormat="1"/>
    <row r="348" s="3" customFormat="1"/>
    <row r="349" s="3" customFormat="1"/>
    <row r="350" s="3" customFormat="1"/>
    <row r="351" s="3" customFormat="1"/>
    <row r="352" s="3" customFormat="1"/>
    <row r="353" s="3" customFormat="1"/>
    <row r="354" s="3" customFormat="1"/>
    <row r="355" s="3" customFormat="1"/>
    <row r="356" s="3" customFormat="1"/>
    <row r="357" s="3" customFormat="1"/>
    <row r="358" s="3" customFormat="1"/>
    <row r="359" s="3" customFormat="1"/>
    <row r="360" s="3" customFormat="1"/>
    <row r="361" s="3" customFormat="1"/>
    <row r="362" s="3" customFormat="1"/>
    <row r="363" s="3" customFormat="1"/>
    <row r="364" s="3" customFormat="1"/>
    <row r="365" s="3" customFormat="1"/>
    <row r="366" s="3" customFormat="1"/>
    <row r="367" s="3" customFormat="1"/>
    <row r="368" s="3" customFormat="1"/>
    <row r="369" s="3" customFormat="1"/>
    <row r="370" s="3" customFormat="1"/>
    <row r="371" s="3" customFormat="1"/>
    <row r="372" s="3" customFormat="1"/>
    <row r="373" s="3" customFormat="1"/>
    <row r="374" s="3" customFormat="1"/>
    <row r="375" s="3" customFormat="1"/>
    <row r="376" s="3" customFormat="1"/>
    <row r="377" s="3" customFormat="1"/>
    <row r="378" s="3" customFormat="1"/>
    <row r="379" s="3" customFormat="1"/>
    <row r="380" s="3" customFormat="1"/>
    <row r="381" s="3" customFormat="1"/>
    <row r="382" s="3" customFormat="1"/>
    <row r="383" s="3" customFormat="1"/>
    <row r="384" s="3" customFormat="1"/>
    <row r="385" s="3" customFormat="1"/>
    <row r="386" s="3" customFormat="1"/>
    <row r="387" s="3" customFormat="1"/>
    <row r="388" s="3" customFormat="1"/>
    <row r="389" s="3" customFormat="1"/>
    <row r="390" s="3" customFormat="1"/>
    <row r="391" s="3" customFormat="1"/>
    <row r="392" s="3" customFormat="1"/>
    <row r="393" s="3" customFormat="1"/>
    <row r="394" s="3" customFormat="1"/>
    <row r="395" s="3" customFormat="1"/>
    <row r="396" s="3" customFormat="1"/>
    <row r="397" s="3" customFormat="1"/>
    <row r="398" s="3" customFormat="1"/>
    <row r="399" s="3" customFormat="1"/>
    <row r="400" s="3" customFormat="1"/>
    <row r="401" s="3" customFormat="1"/>
    <row r="402" s="3" customFormat="1"/>
    <row r="403" s="3" customFormat="1"/>
    <row r="404" s="3" customFormat="1"/>
    <row r="405" s="3" customFormat="1"/>
    <row r="406" s="3" customFormat="1"/>
    <row r="407" s="3" customFormat="1"/>
    <row r="408" s="3" customFormat="1"/>
    <row r="409" s="3" customFormat="1"/>
    <row r="410" s="3" customFormat="1"/>
    <row r="411" s="3" customFormat="1"/>
    <row r="412" s="3" customFormat="1"/>
    <row r="413" s="3" customFormat="1"/>
    <row r="414" s="3" customFormat="1"/>
    <row r="415" s="3" customFormat="1"/>
    <row r="416" s="3" customFormat="1"/>
    <row r="417" s="3" customFormat="1"/>
    <row r="418" s="3" customFormat="1"/>
    <row r="419" s="3" customFormat="1"/>
    <row r="420" s="3" customFormat="1"/>
    <row r="421" s="3" customFormat="1"/>
    <row r="422" s="3" customFormat="1"/>
    <row r="423" s="3" customFormat="1"/>
    <row r="424" s="3" customFormat="1"/>
    <row r="425" s="3" customFormat="1"/>
    <row r="426" s="3" customFormat="1"/>
    <row r="427" s="3" customFormat="1"/>
    <row r="428" s="3" customFormat="1"/>
    <row r="429" s="3" customFormat="1"/>
    <row r="430" s="3" customFormat="1"/>
    <row r="431" s="3" customFormat="1"/>
    <row r="432" s="3" customFormat="1"/>
    <row r="433" s="3" customFormat="1"/>
    <row r="434" s="3" customFormat="1"/>
    <row r="435" s="3" customFormat="1"/>
    <row r="436" s="3" customFormat="1"/>
    <row r="437" s="3" customFormat="1"/>
    <row r="438" s="3" customFormat="1"/>
    <row r="439" s="3" customFormat="1"/>
    <row r="440" s="3" customFormat="1"/>
    <row r="441" s="3" customFormat="1"/>
    <row r="442" s="3" customFormat="1"/>
    <row r="443" s="3" customFormat="1"/>
    <row r="444" s="3" customFormat="1"/>
    <row r="445" s="3" customFormat="1"/>
    <row r="446" s="3" customFormat="1"/>
    <row r="447" s="3" customFormat="1"/>
    <row r="448" s="3" customFormat="1"/>
    <row r="449" s="3" customFormat="1"/>
    <row r="450" s="3" customFormat="1"/>
    <row r="451" s="3" customFormat="1"/>
    <row r="452" s="3" customFormat="1"/>
    <row r="453" s="3" customFormat="1"/>
    <row r="454" s="3" customFormat="1"/>
    <row r="455" s="3" customFormat="1"/>
    <row r="456" s="3" customFormat="1"/>
    <row r="457" s="3" customFormat="1"/>
    <row r="458" s="3" customFormat="1"/>
    <row r="459" s="3" customFormat="1"/>
    <row r="460" s="3" customFormat="1"/>
    <row r="461" s="3" customFormat="1"/>
    <row r="462" s="3" customFormat="1"/>
    <row r="463" s="3" customFormat="1"/>
    <row r="464" s="3" customFormat="1"/>
    <row r="465" s="3" customFormat="1"/>
    <row r="466" s="3" customFormat="1"/>
    <row r="467" s="3" customFormat="1"/>
    <row r="468" s="3" customFormat="1"/>
    <row r="469" s="3" customFormat="1"/>
    <row r="470" s="3" customFormat="1"/>
    <row r="471" s="3" customFormat="1"/>
    <row r="472" s="3" customFormat="1"/>
    <row r="473" s="3" customFormat="1"/>
    <row r="474" s="3" customFormat="1"/>
    <row r="475" s="3" customFormat="1"/>
    <row r="476" s="3" customFormat="1"/>
    <row r="477" s="3" customFormat="1"/>
    <row r="478" s="3" customFormat="1"/>
    <row r="479" s="3" customFormat="1"/>
    <row r="480" s="3" customFormat="1"/>
    <row r="481" s="3" customFormat="1"/>
    <row r="482" s="3" customFormat="1"/>
    <row r="483" s="3" customFormat="1"/>
    <row r="484" s="3" customFormat="1"/>
    <row r="485" s="3" customFormat="1"/>
    <row r="486" s="3" customFormat="1"/>
    <row r="487" s="3" customFormat="1"/>
    <row r="488" s="3" customFormat="1"/>
    <row r="489" s="3" customFormat="1"/>
    <row r="490" s="3" customFormat="1"/>
    <row r="491" s="3" customFormat="1"/>
    <row r="492" s="3" customFormat="1"/>
    <row r="493" s="3" customFormat="1"/>
    <row r="494" s="3" customFormat="1"/>
    <row r="495" s="3" customFormat="1"/>
    <row r="496" s="3" customFormat="1"/>
    <row r="497" s="3" customFormat="1"/>
    <row r="498" s="3" customFormat="1"/>
    <row r="499" s="3" customFormat="1"/>
    <row r="500" s="3" customFormat="1"/>
    <row r="501" s="3" customFormat="1"/>
    <row r="502" s="3" customFormat="1"/>
    <row r="503" s="3" customFormat="1"/>
    <row r="504" s="3" customFormat="1"/>
    <row r="505" s="3" customFormat="1"/>
    <row r="506" s="3" customFormat="1"/>
    <row r="507" s="3" customFormat="1"/>
    <row r="508" s="3" customFormat="1"/>
    <row r="509" s="3" customFormat="1"/>
    <row r="510" s="3" customFormat="1"/>
    <row r="511" s="3" customFormat="1"/>
    <row r="512" s="3" customFormat="1"/>
    <row r="513" s="3" customFormat="1"/>
    <row r="514" s="3" customFormat="1"/>
    <row r="515" s="3" customFormat="1"/>
    <row r="516" s="3" customFormat="1"/>
    <row r="517" s="3" customFormat="1"/>
    <row r="518" s="3" customFormat="1"/>
    <row r="519" s="3" customFormat="1"/>
    <row r="520" s="3" customFormat="1"/>
    <row r="521" s="3" customFormat="1"/>
    <row r="522" s="3" customFormat="1"/>
    <row r="523" s="3" customFormat="1"/>
    <row r="524" s="3" customFormat="1"/>
    <row r="525" s="3" customFormat="1"/>
    <row r="526" s="3" customFormat="1"/>
    <row r="527" s="3" customFormat="1"/>
    <row r="528" s="3" customFormat="1"/>
    <row r="529" s="3" customFormat="1"/>
    <row r="530" s="3" customFormat="1"/>
    <row r="531" s="3" customFormat="1"/>
    <row r="532" s="3" customFormat="1"/>
    <row r="533" s="3" customFormat="1"/>
    <row r="534" s="3" customFormat="1"/>
    <row r="535" s="3" customFormat="1"/>
    <row r="536" s="3" customFormat="1"/>
    <row r="537" s="3" customFormat="1"/>
  </sheetData>
  <mergeCells count="50">
    <mergeCell ref="B187:C188"/>
    <mergeCell ref="B118:C119"/>
    <mergeCell ref="H118:I119"/>
    <mergeCell ref="H187:I188"/>
    <mergeCell ref="B35:C35"/>
    <mergeCell ref="B11:C12"/>
    <mergeCell ref="H11:I12"/>
    <mergeCell ref="F35:I35"/>
    <mergeCell ref="F186:I186"/>
    <mergeCell ref="B73:C74"/>
    <mergeCell ref="H73:I74"/>
    <mergeCell ref="B72:C72"/>
    <mergeCell ref="F72:I72"/>
    <mergeCell ref="B36:C37"/>
    <mergeCell ref="H36:I37"/>
    <mergeCell ref="A1:M1"/>
    <mergeCell ref="F4:G5"/>
    <mergeCell ref="F6:G7"/>
    <mergeCell ref="K10:L10"/>
    <mergeCell ref="B10:C10"/>
    <mergeCell ref="F10:I10"/>
    <mergeCell ref="B211:C211"/>
    <mergeCell ref="B287:C288"/>
    <mergeCell ref="B237:C238"/>
    <mergeCell ref="F211:I211"/>
    <mergeCell ref="H262:I263"/>
    <mergeCell ref="H287:I288"/>
    <mergeCell ref="B212:C213"/>
    <mergeCell ref="H212:I213"/>
    <mergeCell ref="K72:L72"/>
    <mergeCell ref="F117:I117"/>
    <mergeCell ref="K117:L117"/>
    <mergeCell ref="K35:L35"/>
    <mergeCell ref="K186:L186"/>
    <mergeCell ref="H313:I314"/>
    <mergeCell ref="K211:L211"/>
    <mergeCell ref="B117:C117"/>
    <mergeCell ref="B262:C263"/>
    <mergeCell ref="B160:C161"/>
    <mergeCell ref="H160:I161"/>
    <mergeCell ref="B159:C159"/>
    <mergeCell ref="F159:I159"/>
    <mergeCell ref="K159:L159"/>
    <mergeCell ref="K312:L312"/>
    <mergeCell ref="B186:C186"/>
    <mergeCell ref="K286:L286"/>
    <mergeCell ref="E286:F286"/>
    <mergeCell ref="F261:I261"/>
    <mergeCell ref="F236:I236"/>
    <mergeCell ref="H237:I238"/>
  </mergeCells>
  <phoneticPr fontId="0" type="noConversion"/>
  <printOptions horizontalCentered="1" verticalCentered="1"/>
  <pageMargins left="0" right="0" top="0" bottom="0" header="0" footer="0"/>
  <pageSetup paperSize="9" orientation="portrait" horizontalDpi="360" verticalDpi="360" r:id="rId1"/>
  <headerFooter alignWithMargins="0"/>
  <rowBreaks count="3" manualBreakCount="3">
    <brk id="71" max="16383" man="1"/>
    <brk id="158" max="16383" man="1"/>
    <brk id="260"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listy</vt:lpstr>
      </vt:variant>
      <vt:variant>
        <vt:i4>35</vt:i4>
      </vt:variant>
      <vt:variant>
        <vt:lpstr>grafy</vt:lpstr>
      </vt:variant>
      <vt:variant>
        <vt:i4>2</vt:i4>
      </vt:variant>
      <vt:variant>
        <vt:lpstr>Pojmenované oblasti</vt:lpstr>
      </vt:variant>
      <vt:variant>
        <vt:i4>1</vt:i4>
      </vt:variant>
    </vt:vector>
  </HeadingPairs>
  <TitlesOfParts>
    <vt:vector size="38" baseType="lpstr">
      <vt:lpstr>stručná historie</vt:lpstr>
      <vt:lpstr>1995</vt:lpstr>
      <vt:lpstr>1996</vt:lpstr>
      <vt:lpstr>1997</vt:lpstr>
      <vt:lpstr>1998</vt:lpstr>
      <vt:lpstr>1999</vt:lpstr>
      <vt:lpstr>2000</vt:lpstr>
      <vt:lpstr>2001</vt:lpstr>
      <vt:lpstr>2002</vt:lpstr>
      <vt:lpstr>2003</vt:lpstr>
      <vt:lpstr>2004</vt:lpstr>
      <vt:lpstr>2005</vt:lpstr>
      <vt:lpstr>2006</vt:lpstr>
      <vt:lpstr>2007</vt:lpstr>
      <vt:lpstr>2008</vt:lpstr>
      <vt:lpstr>2009</vt:lpstr>
      <vt:lpstr>2010</vt:lpstr>
      <vt:lpstr>2011</vt:lpstr>
      <vt:lpstr>2012</vt:lpstr>
      <vt:lpstr>rekordy</vt:lpstr>
      <vt:lpstr>statistika II</vt:lpstr>
      <vt:lpstr>statistika</vt:lpstr>
      <vt:lpstr>výsledky</vt:lpstr>
      <vt:lpstr>A0</vt:lpstr>
      <vt:lpstr>A</vt:lpstr>
      <vt:lpstr>B</vt:lpstr>
      <vt:lpstr>C</vt:lpstr>
      <vt:lpstr>D</vt:lpstr>
      <vt:lpstr>D0</vt:lpstr>
      <vt:lpstr>E</vt:lpstr>
      <vt:lpstr>F</vt:lpstr>
      <vt:lpstr>G</vt:lpstr>
      <vt:lpstr>H</vt:lpstr>
      <vt:lpstr>I</vt:lpstr>
      <vt:lpstr>J</vt:lpstr>
      <vt:lpstr>G-poměr dětí</vt:lpstr>
      <vt:lpstr>G-účast</vt:lpstr>
      <vt:lpstr>výsledky!Názvy_tisku</vt:lpstr>
    </vt:vector>
  </TitlesOfParts>
  <Company>RB</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Robert BORSKI</dc:creator>
  <cp:lastModifiedBy>Uživatel</cp:lastModifiedBy>
  <cp:lastPrinted>2012-04-11T08:00:09Z</cp:lastPrinted>
  <dcterms:created xsi:type="dcterms:W3CDTF">2000-04-06T18:51:46Z</dcterms:created>
  <dcterms:modified xsi:type="dcterms:W3CDTF">2012-04-16T17:31:31Z</dcterms:modified>
</cp:coreProperties>
</file>